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showInkAnnotation="0" codeName="ThisWorkbook" defaultThemeVersion="124226"/>
  <xr:revisionPtr revIDLastSave="0" documentId="13_ncr:1_{4AA14DA0-E40C-4A3B-8659-648BDD37E277}" xr6:coauthVersionLast="47" xr6:coauthVersionMax="47" xr10:uidLastSave="{00000000-0000-0000-0000-000000000000}"/>
  <bookViews>
    <workbookView xWindow="-110" yWindow="-110" windowWidth="19420" windowHeight="10420" tabRatio="880" firstSheet="3" activeTab="8" xr2:uid="{00000000-000D-0000-FFFF-FFFF00000000}"/>
  </bookViews>
  <sheets>
    <sheet name="__snloffice" sheetId="93" state="veryHidden" r:id="rId1"/>
    <sheet name="JCN-R1 Comprehensive Summary" sheetId="100" r:id="rId2"/>
    <sheet name="JCN-R2 Constant DCF" sheetId="20" r:id="rId3"/>
    <sheet name="JCN-R3 SP 500 MRP 1" sheetId="80" r:id="rId4"/>
    <sheet name="JCN-R3 SP 500 MRP 2" sheetId="101" r:id="rId5"/>
    <sheet name="JCN-R4 CAPM 1" sheetId="77" r:id="rId6"/>
    <sheet name="JCN-R4 CAPM 2" sheetId="102" r:id="rId7"/>
    <sheet name="JCN-R5 Risk Premium" sheetId="76" r:id="rId8"/>
    <sheet name="JCN-R6 Expected Earnings" sheetId="61" r:id="rId9"/>
  </sheets>
  <externalReferences>
    <externalReference r:id="rId10"/>
    <externalReference r:id="rId11"/>
    <externalReference r:id="rId12"/>
    <externalReference r:id="rId13"/>
    <externalReference r:id="rId14"/>
    <externalReference r:id="rId15"/>
  </externalReferences>
  <definedNames>
    <definedName name="__123Graph_A" hidden="1">[1]lt!#REF!</definedName>
    <definedName name="__123Graph_B" hidden="1">[1]lt!#REF!</definedName>
    <definedName name="__123Graph_C" hidden="1">[1]lt!#REF!</definedName>
    <definedName name="__123Graph_D" hidden="1">[1]lt!#REF!</definedName>
    <definedName name="__123Graph_E" hidden="1">[1]lt!#REF!</definedName>
    <definedName name="__123Graph_F" hidden="1">[1]lt!#REF!</definedName>
    <definedName name="__123Graph_X" hidden="1">[1]lt!#REF!</definedName>
    <definedName name="__FDS_HYPERLINK_TOGGLE_STATE__" hidden="1">"ON"</definedName>
    <definedName name="_Fill" localSheetId="3" hidden="1">#REF!</definedName>
    <definedName name="_Fill" localSheetId="4" hidden="1">#REF!</definedName>
    <definedName name="_Fill" localSheetId="8" hidden="1">#REF!</definedName>
    <definedName name="_Fill" hidden="1">#REF!</definedName>
    <definedName name="_Key1" localSheetId="3" hidden="1">#REF!</definedName>
    <definedName name="_Key1" localSheetId="4" hidden="1">#REF!</definedName>
    <definedName name="_Key1" localSheetId="8" hidden="1">#REF!</definedName>
    <definedName name="_Key1" hidden="1">#REF!</definedName>
    <definedName name="_Key11" localSheetId="3" hidden="1">#REF!</definedName>
    <definedName name="_Key11" localSheetId="4" hidden="1">#REF!</definedName>
    <definedName name="_Key11" localSheetId="8" hidden="1">#REF!</definedName>
    <definedName name="_Key11" hidden="1">#REF!</definedName>
    <definedName name="_key2" hidden="1">#REF!</definedName>
    <definedName name="_new23" localSheetId="3" hidden="1">{#N/A,#N/A,FALSE,"SCA";#N/A,#N/A,FALSE,"NCA";#N/A,#N/A,FALSE,"SAZ";#N/A,#N/A,FALSE,"CAZ";#N/A,#N/A,FALSE,"SNV";#N/A,#N/A,FALSE,"NNV";#N/A,#N/A,FALSE,"PP";#N/A,#N/A,FALSE,"SA"}</definedName>
    <definedName name="_new23" localSheetId="4" hidden="1">{#N/A,#N/A,FALSE,"SCA";#N/A,#N/A,FALSE,"NCA";#N/A,#N/A,FALSE,"SAZ";#N/A,#N/A,FALSE,"CAZ";#N/A,#N/A,FALSE,"SNV";#N/A,#N/A,FALSE,"NNV";#N/A,#N/A,FALSE,"PP";#N/A,#N/A,FALSE,"SA"}</definedName>
    <definedName name="_new23" localSheetId="8" hidden="1">{#N/A,#N/A,FALSE,"SCA";#N/A,#N/A,FALSE,"NCA";#N/A,#N/A,FALSE,"SAZ";#N/A,#N/A,FALSE,"CAZ";#N/A,#N/A,FALSE,"SNV";#N/A,#N/A,FALSE,"NNV";#N/A,#N/A,FALSE,"PP";#N/A,#N/A,FALSE,"SA"}</definedName>
    <definedName name="_new23" hidden="1">{#N/A,#N/A,FALSE,"SCA";#N/A,#N/A,FALSE,"NCA";#N/A,#N/A,FALSE,"SAZ";#N/A,#N/A,FALSE,"CAZ";#N/A,#N/A,FALSE,"SNV";#N/A,#N/A,FALSE,"NNV";#N/A,#N/A,FALSE,"PP";#N/A,#N/A,FALSE,"SA"}</definedName>
    <definedName name="_new37" localSheetId="3" hidden="1">{#N/A,#N/A,FALSE,"SCA";#N/A,#N/A,FALSE,"NCA";#N/A,#N/A,FALSE,"SAZ";#N/A,#N/A,FALSE,"CAZ";#N/A,#N/A,FALSE,"SNV";#N/A,#N/A,FALSE,"NNV";#N/A,#N/A,FALSE,"PP";#N/A,#N/A,FALSE,"SA"}</definedName>
    <definedName name="_new37" localSheetId="4" hidden="1">{#N/A,#N/A,FALSE,"SCA";#N/A,#N/A,FALSE,"NCA";#N/A,#N/A,FALSE,"SAZ";#N/A,#N/A,FALSE,"CAZ";#N/A,#N/A,FALSE,"SNV";#N/A,#N/A,FALSE,"NNV";#N/A,#N/A,FALSE,"PP";#N/A,#N/A,FALSE,"SA"}</definedName>
    <definedName name="_new37" localSheetId="8" hidden="1">{#N/A,#N/A,FALSE,"SCA";#N/A,#N/A,FALSE,"NCA";#N/A,#N/A,FALSE,"SAZ";#N/A,#N/A,FALSE,"CAZ";#N/A,#N/A,FALSE,"SNV";#N/A,#N/A,FALSE,"NNV";#N/A,#N/A,FALSE,"PP";#N/A,#N/A,FALSE,"SA"}</definedName>
    <definedName name="_new37" hidden="1">{#N/A,#N/A,FALSE,"SCA";#N/A,#N/A,FALSE,"NCA";#N/A,#N/A,FALSE,"SAZ";#N/A,#N/A,FALSE,"CAZ";#N/A,#N/A,FALSE,"SNV";#N/A,#N/A,FALSE,"NNV";#N/A,#N/A,FALSE,"PP";#N/A,#N/A,FALSE,"SA"}</definedName>
    <definedName name="_new41" localSheetId="3" hidden="1">{"caz2",#N/A,FALSE,"Central Arizona 2";"saz2",#N/A,FALSE,"Southern Arizona 2";"snv2",#N/A,FALSE,"Southern Nevada 2";"nnv2",#N/A,FALSE,"Northern Nevada 2";"sca2",#N/A,FALSE,"Southern California 2";"nca2",#N/A,FALSE,"Northern California 2";"pai2",#N/A,FALSE,"Paiute 2"}</definedName>
    <definedName name="_new41" localSheetId="4" hidden="1">{"caz2",#N/A,FALSE,"Central Arizona 2";"saz2",#N/A,FALSE,"Southern Arizona 2";"snv2",#N/A,FALSE,"Southern Nevada 2";"nnv2",#N/A,FALSE,"Northern Nevada 2";"sca2",#N/A,FALSE,"Southern California 2";"nca2",#N/A,FALSE,"Northern California 2";"pai2",#N/A,FALSE,"Paiute 2"}</definedName>
    <definedName name="_new41" localSheetId="8" hidden="1">{"caz2",#N/A,FALSE,"Central Arizona 2";"saz2",#N/A,FALSE,"Southern Arizona 2";"snv2",#N/A,FALSE,"Southern Nevada 2";"nnv2",#N/A,FALSE,"Northern Nevada 2";"sca2",#N/A,FALSE,"Southern California 2";"nca2",#N/A,FALSE,"Northern California 2";"pai2",#N/A,FALSE,"Paiute 2"}</definedName>
    <definedName name="_new41" hidden="1">{"caz2",#N/A,FALSE,"Central Arizona 2";"saz2",#N/A,FALSE,"Southern Arizona 2";"snv2",#N/A,FALSE,"Southern Nevada 2";"nnv2",#N/A,FALSE,"Northern Nevada 2";"sca2",#N/A,FALSE,"Southern California 2";"nca2",#N/A,FALSE,"Northern California 2";"pai2",#N/A,FALSE,"Paiute 2"}</definedName>
    <definedName name="_new43" localSheetId="3" hidden="1">{#N/A,#N/A,FALSE,"SCA";#N/A,#N/A,FALSE,"NCA";#N/A,#N/A,FALSE,"SAZ";#N/A,#N/A,FALSE,"CAZ";#N/A,#N/A,FALSE,"SNV";#N/A,#N/A,FALSE,"NNV";#N/A,#N/A,FALSE,"PP";#N/A,#N/A,FALSE,"SA"}</definedName>
    <definedName name="_new43" localSheetId="4" hidden="1">{#N/A,#N/A,FALSE,"SCA";#N/A,#N/A,FALSE,"NCA";#N/A,#N/A,FALSE,"SAZ";#N/A,#N/A,FALSE,"CAZ";#N/A,#N/A,FALSE,"SNV";#N/A,#N/A,FALSE,"NNV";#N/A,#N/A,FALSE,"PP";#N/A,#N/A,FALSE,"SA"}</definedName>
    <definedName name="_new43" localSheetId="8" hidden="1">{#N/A,#N/A,FALSE,"SCA";#N/A,#N/A,FALSE,"NCA";#N/A,#N/A,FALSE,"SAZ";#N/A,#N/A,FALSE,"CAZ";#N/A,#N/A,FALSE,"SNV";#N/A,#N/A,FALSE,"NNV";#N/A,#N/A,FALSE,"PP";#N/A,#N/A,FALSE,"SA"}</definedName>
    <definedName name="_new43" hidden="1">{#N/A,#N/A,FALSE,"SCA";#N/A,#N/A,FALSE,"NCA";#N/A,#N/A,FALSE,"SAZ";#N/A,#N/A,FALSE,"CAZ";#N/A,#N/A,FALSE,"SNV";#N/A,#N/A,FALSE,"NNV";#N/A,#N/A,FALSE,"PP";#N/A,#N/A,FALSE,"SA"}</definedName>
    <definedName name="_new57" localSheetId="3" hidden="1">{#N/A,#N/A,FALSE,"SCA";#N/A,#N/A,FALSE,"NCA";#N/A,#N/A,FALSE,"SAZ";#N/A,#N/A,FALSE,"CAZ";#N/A,#N/A,FALSE,"SNV";#N/A,#N/A,FALSE,"NNV";#N/A,#N/A,FALSE,"PP";#N/A,#N/A,FALSE,"SA"}</definedName>
    <definedName name="_new57" localSheetId="4" hidden="1">{#N/A,#N/A,FALSE,"SCA";#N/A,#N/A,FALSE,"NCA";#N/A,#N/A,FALSE,"SAZ";#N/A,#N/A,FALSE,"CAZ";#N/A,#N/A,FALSE,"SNV";#N/A,#N/A,FALSE,"NNV";#N/A,#N/A,FALSE,"PP";#N/A,#N/A,FALSE,"SA"}</definedName>
    <definedName name="_new57" localSheetId="8" hidden="1">{#N/A,#N/A,FALSE,"SCA";#N/A,#N/A,FALSE,"NCA";#N/A,#N/A,FALSE,"SAZ";#N/A,#N/A,FALSE,"CAZ";#N/A,#N/A,FALSE,"SNV";#N/A,#N/A,FALSE,"NNV";#N/A,#N/A,FALSE,"PP";#N/A,#N/A,FALSE,"SA"}</definedName>
    <definedName name="_new57" hidden="1">{#N/A,#N/A,FALSE,"SCA";#N/A,#N/A,FALSE,"NCA";#N/A,#N/A,FALSE,"SAZ";#N/A,#N/A,FALSE,"CAZ";#N/A,#N/A,FALSE,"SNV";#N/A,#N/A,FALSE,"NNV";#N/A,#N/A,FALSE,"PP";#N/A,#N/A,FALSE,"SA"}</definedName>
    <definedName name="_new58" localSheetId="3" hidden="1">{#N/A,#N/A,FALSE,"SCA";#N/A,#N/A,FALSE,"NCA";#N/A,#N/A,FALSE,"SAZ";#N/A,#N/A,FALSE,"CAZ";#N/A,#N/A,FALSE,"SNV";#N/A,#N/A,FALSE,"NNV";#N/A,#N/A,FALSE,"PP";#N/A,#N/A,FALSE,"SA"}</definedName>
    <definedName name="_new58" localSheetId="4" hidden="1">{#N/A,#N/A,FALSE,"SCA";#N/A,#N/A,FALSE,"NCA";#N/A,#N/A,FALSE,"SAZ";#N/A,#N/A,FALSE,"CAZ";#N/A,#N/A,FALSE,"SNV";#N/A,#N/A,FALSE,"NNV";#N/A,#N/A,FALSE,"PP";#N/A,#N/A,FALSE,"SA"}</definedName>
    <definedName name="_new58" localSheetId="8" hidden="1">{#N/A,#N/A,FALSE,"SCA";#N/A,#N/A,FALSE,"NCA";#N/A,#N/A,FALSE,"SAZ";#N/A,#N/A,FALSE,"CAZ";#N/A,#N/A,FALSE,"SNV";#N/A,#N/A,FALSE,"NNV";#N/A,#N/A,FALSE,"PP";#N/A,#N/A,FALSE,"SA"}</definedName>
    <definedName name="_new58" hidden="1">{#N/A,#N/A,FALSE,"SCA";#N/A,#N/A,FALSE,"NCA";#N/A,#N/A,FALSE,"SAZ";#N/A,#N/A,FALSE,"CAZ";#N/A,#N/A,FALSE,"SNV";#N/A,#N/A,FALSE,"NNV";#N/A,#N/A,FALSE,"PP";#N/A,#N/A,FALSE,"SA"}</definedName>
    <definedName name="_new61" localSheetId="3"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61" localSheetId="4"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61" localSheetId="8"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61"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1" localSheetId="3" hidden="1">{#N/A,#N/A,FALSE,"SCA";#N/A,#N/A,FALSE,"NCA";#N/A,#N/A,FALSE,"SAZ";#N/A,#N/A,FALSE,"CAZ";#N/A,#N/A,FALSE,"SNV";#N/A,#N/A,FALSE,"NNV";#N/A,#N/A,FALSE,"PP";#N/A,#N/A,FALSE,"SA"}</definedName>
    <definedName name="_new71" localSheetId="4" hidden="1">{#N/A,#N/A,FALSE,"SCA";#N/A,#N/A,FALSE,"NCA";#N/A,#N/A,FALSE,"SAZ";#N/A,#N/A,FALSE,"CAZ";#N/A,#N/A,FALSE,"SNV";#N/A,#N/A,FALSE,"NNV";#N/A,#N/A,FALSE,"PP";#N/A,#N/A,FALSE,"SA"}</definedName>
    <definedName name="_new71" localSheetId="8" hidden="1">{#N/A,#N/A,FALSE,"SCA";#N/A,#N/A,FALSE,"NCA";#N/A,#N/A,FALSE,"SAZ";#N/A,#N/A,FALSE,"CAZ";#N/A,#N/A,FALSE,"SNV";#N/A,#N/A,FALSE,"NNV";#N/A,#N/A,FALSE,"PP";#N/A,#N/A,FALSE,"SA"}</definedName>
    <definedName name="_new71" hidden="1">{#N/A,#N/A,FALSE,"SCA";#N/A,#N/A,FALSE,"NCA";#N/A,#N/A,FALSE,"SAZ";#N/A,#N/A,FALSE,"CAZ";#N/A,#N/A,FALSE,"SNV";#N/A,#N/A,FALSE,"NNV";#N/A,#N/A,FALSE,"PP";#N/A,#N/A,FALSE,"SA"}</definedName>
    <definedName name="_new72" localSheetId="3" hidden="1">{#N/A,#N/A,FALSE,"SCA";#N/A,#N/A,FALSE,"NCA";#N/A,#N/A,FALSE,"SAZ";#N/A,#N/A,FALSE,"CAZ";#N/A,#N/A,FALSE,"SNV";#N/A,#N/A,FALSE,"NNV";#N/A,#N/A,FALSE,"PP";#N/A,#N/A,FALSE,"SA"}</definedName>
    <definedName name="_new72" localSheetId="4" hidden="1">{#N/A,#N/A,FALSE,"SCA";#N/A,#N/A,FALSE,"NCA";#N/A,#N/A,FALSE,"SAZ";#N/A,#N/A,FALSE,"CAZ";#N/A,#N/A,FALSE,"SNV";#N/A,#N/A,FALSE,"NNV";#N/A,#N/A,FALSE,"PP";#N/A,#N/A,FALSE,"SA"}</definedName>
    <definedName name="_new72" localSheetId="8" hidden="1">{#N/A,#N/A,FALSE,"SCA";#N/A,#N/A,FALSE,"NCA";#N/A,#N/A,FALSE,"SAZ";#N/A,#N/A,FALSE,"CAZ";#N/A,#N/A,FALSE,"SNV";#N/A,#N/A,FALSE,"NNV";#N/A,#N/A,FALSE,"PP";#N/A,#N/A,FALSE,"SA"}</definedName>
    <definedName name="_new72" hidden="1">{#N/A,#N/A,FALSE,"SCA";#N/A,#N/A,FALSE,"NCA";#N/A,#N/A,FALSE,"SAZ";#N/A,#N/A,FALSE,"CAZ";#N/A,#N/A,FALSE,"SNV";#N/A,#N/A,FALSE,"NNV";#N/A,#N/A,FALSE,"PP";#N/A,#N/A,FALSE,"SA"}</definedName>
    <definedName name="_new73" localSheetId="3" hidden="1">{#N/A,#N/A,FALSE,"Page 1";#N/A,#N/A,FALSE,"Page 2";#N/A,#N/A,FALSE,"Page 3";#N/A,#N/A,FALSE,"Page 4";#N/A,#N/A,FALSE,"Page 5";#N/A,#N/A,FALSE,"Page 6";#N/A,#N/A,FALSE,"Page 7";#N/A,#N/A,FALSE,"Page 8";#N/A,#N/A,FALSE,"Page 9";#N/A,#N/A,FALSE,"PG8WP";#N/A,#N/A,FALSE,"PG9WP"}</definedName>
    <definedName name="_new73" localSheetId="4" hidden="1">{#N/A,#N/A,FALSE,"Page 1";#N/A,#N/A,FALSE,"Page 2";#N/A,#N/A,FALSE,"Page 3";#N/A,#N/A,FALSE,"Page 4";#N/A,#N/A,FALSE,"Page 5";#N/A,#N/A,FALSE,"Page 6";#N/A,#N/A,FALSE,"Page 7";#N/A,#N/A,FALSE,"Page 8";#N/A,#N/A,FALSE,"Page 9";#N/A,#N/A,FALSE,"PG8WP";#N/A,#N/A,FALSE,"PG9WP"}</definedName>
    <definedName name="_new73" localSheetId="8" hidden="1">{#N/A,#N/A,FALSE,"Page 1";#N/A,#N/A,FALSE,"Page 2";#N/A,#N/A,FALSE,"Page 3";#N/A,#N/A,FALSE,"Page 4";#N/A,#N/A,FALSE,"Page 5";#N/A,#N/A,FALSE,"Page 6";#N/A,#N/A,FALSE,"Page 7";#N/A,#N/A,FALSE,"Page 8";#N/A,#N/A,FALSE,"Page 9";#N/A,#N/A,FALSE,"PG8WP";#N/A,#N/A,FALSE,"PG9WP"}</definedName>
    <definedName name="_new73" hidden="1">{#N/A,#N/A,FALSE,"Page 1";#N/A,#N/A,FALSE,"Page 2";#N/A,#N/A,FALSE,"Page 3";#N/A,#N/A,FALSE,"Page 4";#N/A,#N/A,FALSE,"Page 5";#N/A,#N/A,FALSE,"Page 6";#N/A,#N/A,FALSE,"Page 7";#N/A,#N/A,FALSE,"Page 8";#N/A,#N/A,FALSE,"Page 9";#N/A,#N/A,FALSE,"PG8WP";#N/A,#N/A,FALSE,"PG9WP"}</definedName>
    <definedName name="_new74" localSheetId="3"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4" localSheetId="4"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4" localSheetId="8"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4"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5" localSheetId="3" hidden="1">{"caz2",#N/A,FALSE,"Central Arizona 2";"saz2",#N/A,FALSE,"Southern Arizona 2";"snv2",#N/A,FALSE,"Southern Nevada 2";"nnv2",#N/A,FALSE,"Northern Nevada 2";"sca2",#N/A,FALSE,"Southern California 2";"nca2",#N/A,FALSE,"Northern California 2";"pai2",#N/A,FALSE,"Paiute 2"}</definedName>
    <definedName name="_new75" localSheetId="4" hidden="1">{"caz2",#N/A,FALSE,"Central Arizona 2";"saz2",#N/A,FALSE,"Southern Arizona 2";"snv2",#N/A,FALSE,"Southern Nevada 2";"nnv2",#N/A,FALSE,"Northern Nevada 2";"sca2",#N/A,FALSE,"Southern California 2";"nca2",#N/A,FALSE,"Northern California 2";"pai2",#N/A,FALSE,"Paiute 2"}</definedName>
    <definedName name="_new75" localSheetId="8" hidden="1">{"caz2",#N/A,FALSE,"Central Arizona 2";"saz2",#N/A,FALSE,"Southern Arizona 2";"snv2",#N/A,FALSE,"Southern Nevada 2";"nnv2",#N/A,FALSE,"Northern Nevada 2";"sca2",#N/A,FALSE,"Southern California 2";"nca2",#N/A,FALSE,"Northern California 2";"pai2",#N/A,FALSE,"Paiute 2"}</definedName>
    <definedName name="_new75" hidden="1">{"caz2",#N/A,FALSE,"Central Arizona 2";"saz2",#N/A,FALSE,"Southern Arizona 2";"snv2",#N/A,FALSE,"Southern Nevada 2";"nnv2",#N/A,FALSE,"Northern Nevada 2";"sca2",#N/A,FALSE,"Southern California 2";"nca2",#N/A,FALSE,"Northern California 2";"pai2",#N/A,FALSE,"Paiute 2"}</definedName>
    <definedName name="_Order1" hidden="1">255</definedName>
    <definedName name="_Order2" hidden="1">255</definedName>
    <definedName name="_Regression_Int" hidden="1">1</definedName>
    <definedName name="_Regression_Out" localSheetId="3" hidden="1">#REF!</definedName>
    <definedName name="_Regression_Out" localSheetId="4" hidden="1">#REF!</definedName>
    <definedName name="_Regression_Out" localSheetId="8" hidden="1">#REF!</definedName>
    <definedName name="_Regression_Out" hidden="1">#REF!</definedName>
    <definedName name="_Regression_X" localSheetId="3" hidden="1">#REF!</definedName>
    <definedName name="_Regression_X" localSheetId="4" hidden="1">#REF!</definedName>
    <definedName name="_Regression_X" localSheetId="8" hidden="1">#REF!</definedName>
    <definedName name="_Regression_X" hidden="1">#REF!</definedName>
    <definedName name="_Regression_Y" localSheetId="3" hidden="1">#REF!</definedName>
    <definedName name="_Regression_Y" localSheetId="4" hidden="1">#REF!</definedName>
    <definedName name="_Regression_Y" localSheetId="8" hidden="1">#REF!</definedName>
    <definedName name="_Regression_Y" hidden="1">#REF!</definedName>
    <definedName name="_Sort" hidden="1">#REF!</definedName>
    <definedName name="_Table2_Out" localSheetId="8" hidden="1">#REF!</definedName>
    <definedName name="_Table2_Ou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wvu.DATABASE." hidden="1">[2]DATABASE!#REF!</definedName>
    <definedName name="ACwvu.OP." hidden="1">#REF!</definedName>
    <definedName name="afd" localSheetId="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afd"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anscount" hidden="1">3</definedName>
    <definedName name="AS2DocOpenMode" hidden="1">"AS2DocumentEdit"</definedName>
    <definedName name="BLPH2" localSheetId="3" hidden="1">'[3]Commercial Paper'!#REF!</definedName>
    <definedName name="BLPH2" localSheetId="4" hidden="1">'[3]Commercial Paper'!#REF!</definedName>
    <definedName name="BLPH2" localSheetId="8" hidden="1">'[4]Commercial Paper'!#REF!</definedName>
    <definedName name="BLPH2" hidden="1">'[5]Commercial Paper'!#REF!</definedName>
    <definedName name="BLPH3" localSheetId="3" hidden="1">'[3]Commercial Paper'!#REF!</definedName>
    <definedName name="BLPH3" localSheetId="4" hidden="1">'[3]Commercial Paper'!#REF!</definedName>
    <definedName name="BLPH3" localSheetId="8" hidden="1">'[4]Commercial Paper'!#REF!</definedName>
    <definedName name="BLPH3" hidden="1">'[5]Commercial Paper'!#REF!</definedName>
    <definedName name="BLPH4" localSheetId="3" hidden="1">'[3]Commercial Paper'!#REF!</definedName>
    <definedName name="BLPH4" localSheetId="4" hidden="1">'[3]Commercial Paper'!#REF!</definedName>
    <definedName name="BLPH4" localSheetId="8" hidden="1">'[4]Commercial Paper'!#REF!</definedName>
    <definedName name="BLPH4" hidden="1">'[5]Commercial Paper'!#REF!</definedName>
    <definedName name="BLPH5" localSheetId="3" hidden="1">'[3]Commercial Paper'!#REF!</definedName>
    <definedName name="BLPH5" localSheetId="4" hidden="1">'[3]Commercial Paper'!#REF!</definedName>
    <definedName name="BLPH5" localSheetId="8" hidden="1">'[4]Commercial Paper'!#REF!</definedName>
    <definedName name="BLPH5" hidden="1">'[5]Commercial Paper'!#REF!</definedName>
    <definedName name="BLPH6" localSheetId="3" hidden="1">'[3]Commercial Paper'!#REF!</definedName>
    <definedName name="BLPH6" localSheetId="4" hidden="1">'[3]Commercial Paper'!#REF!</definedName>
    <definedName name="BLPH6" localSheetId="8" hidden="1">'[4]Commercial Paper'!#REF!</definedName>
    <definedName name="BLPH6" hidden="1">'[5]Commercial Paper'!#REF!</definedName>
    <definedName name="c.LTMYear" localSheetId="8" hidden="1">#REF!</definedName>
    <definedName name="c.LTMYear" hidden="1">#REF!</definedName>
    <definedName name="CIQWBGuid" hidden="1">"Peoples Gas ROE - 12-20-2019.xlsx"</definedName>
    <definedName name="COGE" hidden="1">{"VUE95",#N/A,TRUE,"D";"VUE96",#N/A,TRUE,"E";"VUE97",#N/A,TRUE,"F";"VUE98",#N/A,TRUE,"G"}</definedName>
    <definedName name="Common" localSheetId="3" hidden="1">{#N/A,#N/A,FALSE,"SCA";#N/A,#N/A,FALSE,"NCA";#N/A,#N/A,FALSE,"SAZ";#N/A,#N/A,FALSE,"CAZ";#N/A,#N/A,FALSE,"SNV";#N/A,#N/A,FALSE,"NNV";#N/A,#N/A,FALSE,"PP";#N/A,#N/A,FALSE,"SA"}</definedName>
    <definedName name="Common" localSheetId="4" hidden="1">{#N/A,#N/A,FALSE,"SCA";#N/A,#N/A,FALSE,"NCA";#N/A,#N/A,FALSE,"SAZ";#N/A,#N/A,FALSE,"CAZ";#N/A,#N/A,FALSE,"SNV";#N/A,#N/A,FALSE,"NNV";#N/A,#N/A,FALSE,"PP";#N/A,#N/A,FALSE,"SA"}</definedName>
    <definedName name="Common" localSheetId="8" hidden="1">{#N/A,#N/A,FALSE,"SCA";#N/A,#N/A,FALSE,"NCA";#N/A,#N/A,FALSE,"SAZ";#N/A,#N/A,FALSE,"CAZ";#N/A,#N/A,FALSE,"SNV";#N/A,#N/A,FALSE,"NNV";#N/A,#N/A,FALSE,"PP";#N/A,#N/A,FALSE,"SA"}</definedName>
    <definedName name="Common" hidden="1">{#N/A,#N/A,FALSE,"SCA";#N/A,#N/A,FALSE,"NCA";#N/A,#N/A,FALSE,"SAZ";#N/A,#N/A,FALSE,"CAZ";#N/A,#N/A,FALSE,"SNV";#N/A,#N/A,FALSE,"NNV";#N/A,#N/A,FALSE,"PP";#N/A,#N/A,FALSE,"SA"}</definedName>
    <definedName name="cover" localSheetId="3" hidden="1">#REF!</definedName>
    <definedName name="cover" localSheetId="4" hidden="1">#REF!</definedName>
    <definedName name="cover" localSheetId="8" hidden="1">#REF!</definedName>
    <definedName name="cover" hidden="1">#REF!</definedName>
    <definedName name="d" localSheetId="3" hidden="1">#REF!</definedName>
    <definedName name="d" localSheetId="4" hidden="1">#REF!</definedName>
    <definedName name="d" localSheetId="8" hidden="1">#REF!</definedName>
    <definedName name="d" hidden="1">#REF!</definedName>
    <definedName name="ddd" hidden="1">{"VUE95",#N/A,TRUE,"D";"VUE96",#N/A,TRUE,"E";"VUE97",#N/A,TRUE,"F";"VUE98",#N/A,TRUE,"G"}</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ev.Calculation" hidden="1">-4105</definedName>
    <definedName name="ev.Initialized" hidden="1">FALSE</definedName>
    <definedName name="EV__LASTREFTIME__" hidden="1">39198.5712152778</definedName>
    <definedName name="f" localSheetId="3" hidden="1">#REF!</definedName>
    <definedName name="f" localSheetId="4" hidden="1">#REF!</definedName>
    <definedName name="f" localSheetId="8" hidden="1">#REF!</definedName>
    <definedName name="f" hidden="1">#REF!</definedName>
    <definedName name="Faib" hidden="1">{"VUE95",#N/A,TRUE,"D";"VUE96",#N/A,TRUE,"E";"VUE97",#N/A,TRUE,"F";"VUE98",#N/A,TRUE,"G"}</definedName>
    <definedName name="Faible" hidden="1">{"VUE95",#N/A,TRUE,"D";"VUE96",#N/A,TRUE,"E";"VUE97",#N/A,TRUE,"F";"VUE98",#N/A,TRUE,"G"}</definedName>
    <definedName name="fdv" localSheetId="8" hidden="1">{"quarterly",#N/A,FALSE,"Income Statement";#N/A,#N/A,FALSE,"print segment";#N/A,#N/A,FALSE,"Balance Sheet";#N/A,#N/A,FALSE,"Annl Inc";#N/A,#N/A,FALSE,"Cash Flow"}</definedName>
    <definedName name="fdv" hidden="1">{"quarterly",#N/A,FALSE,"Income Statement";#N/A,#N/A,FALSE,"print segment";#N/A,#N/A,FALSE,"Balance Sheet";#N/A,#N/A,FALSE,"Annl Inc";#N/A,#N/A,FALSE,"Cash Flow"}</definedName>
    <definedName name="ff" hidden="1">#REF!</definedName>
    <definedName name="fffff" hidden="1">#REF!</definedName>
    <definedName name="fffffffffffffffffffff" hidden="1">#REF!</definedName>
    <definedName name="FuelCycle" localSheetId="8" hidden="1">{#N/A,#N/A,FALSE,"AltFuel"}</definedName>
    <definedName name="FuelCycle" hidden="1">{#N/A,#N/A,FALSE,"AltFuel"}</definedName>
    <definedName name="hn._I006" localSheetId="8" hidden="1">#REF!</definedName>
    <definedName name="hn._I006" hidden="1">#REF!</definedName>
    <definedName name="hn._I018" localSheetId="8" hidden="1">#REF!</definedName>
    <definedName name="hn._I018" hidden="1">#REF!</definedName>
    <definedName name="hn._I024" localSheetId="8" hidden="1">#REF!</definedName>
    <definedName name="hn._I024" hidden="1">#REF!</definedName>
    <definedName name="hn._I028" localSheetId="8" hidden="1">#REF!</definedName>
    <definedName name="hn._I028" hidden="1">#REF!</definedName>
    <definedName name="hn._I029" localSheetId="8" hidden="1">#REF!</definedName>
    <definedName name="hn._I029" hidden="1">#REF!</definedName>
    <definedName name="hn._I030" localSheetId="8" hidden="1">#REF!</definedName>
    <definedName name="hn._I030" hidden="1">#REF!</definedName>
    <definedName name="hn._I031" localSheetId="8" hidden="1">#REF!</definedName>
    <definedName name="hn._I031" hidden="1">#REF!</definedName>
    <definedName name="hn._I059" localSheetId="8" hidden="1">#REF!</definedName>
    <definedName name="hn._I059" hidden="1">#REF!</definedName>
    <definedName name="hn._I071" localSheetId="8" hidden="1">#REF!</definedName>
    <definedName name="hn._I071" hidden="1">#REF!</definedName>
    <definedName name="hn._I075" localSheetId="8" hidden="1">#REF!</definedName>
    <definedName name="hn._I075" hidden="1">#REF!</definedName>
    <definedName name="hn._I083" localSheetId="8" hidden="1">#REF!</definedName>
    <definedName name="hn._I083" hidden="1">#REF!</definedName>
    <definedName name="hn._I085" localSheetId="8" hidden="1">#REF!</definedName>
    <definedName name="hn._I085" hidden="1">#REF!</definedName>
    <definedName name="hn._P001" localSheetId="8" hidden="1">#REF!</definedName>
    <definedName name="hn._P001" hidden="1">#REF!</definedName>
    <definedName name="hn._P004" localSheetId="8" hidden="1">#REF!</definedName>
    <definedName name="hn._P004" hidden="1">#REF!</definedName>
    <definedName name="hn._P014" localSheetId="8" hidden="1">#REF!</definedName>
    <definedName name="hn._P014" hidden="1">#REF!</definedName>
    <definedName name="hn._P016" localSheetId="8" hidden="1">#REF!</definedName>
    <definedName name="hn._P016" hidden="1">#REF!</definedName>
    <definedName name="hn._P021" localSheetId="8" hidden="1">#REF!</definedName>
    <definedName name="hn._P021" hidden="1">#REF!</definedName>
    <definedName name="hn._P024" localSheetId="8" hidden="1">#REF!</definedName>
    <definedName name="hn._P024" hidden="1">#REF!</definedName>
    <definedName name="hn.Add015" localSheetId="8" hidden="1">#REF!</definedName>
    <definedName name="hn.Add015" hidden="1">#REF!</definedName>
    <definedName name="hn.Delete015" localSheetId="8" hidden="1">#REF!,#REF!,#REF!,#REF!,#REF!</definedName>
    <definedName name="hn.Delete015" hidden="1">#REF!,#REF!,#REF!,#REF!,#REF!</definedName>
    <definedName name="hn.ModelVersion" hidden="1">1</definedName>
    <definedName name="hn.NoUpload" hidden="1">0</definedName>
    <definedName name="hn.PrivateLTMYear" localSheetId="8" hidden="1">#REF!</definedName>
    <definedName name="hn.PrivateLTMYear" hidden="1">#REF!</definedName>
    <definedName name="IncomeStatement" localSheetId="8" hidden="1">{#N/A,#N/A,FALSE,"FinStateUS"}</definedName>
    <definedName name="IncomeStatement" hidden="1">{#N/A,#N/A,FALSE,"FinStateUS"}</definedName>
    <definedName name="IncomeStatement6Years" localSheetId="8" hidden="1">{"IncStatement 6 years",#N/A,FALSE,"FinStateUS"}</definedName>
    <definedName name="IncomeStatement6Years" hidden="1">{"IncStatement 6 years",#N/A,FALSE,"FinStateUS"}</definedName>
    <definedName name="Indicateurs1" hidden="1">{"VUE95",#N/A,TRUE,"D";"VUE96",#N/A,TRUE,"E";"VUE97",#N/A,TRUE,"F";"VUE98",#N/A,TRUE,"G"}</definedName>
    <definedName name="IQ_ADDIN" hidden="1">"AUTO"</definedName>
    <definedName name="IQ_CH" hidden="1">110000</definedName>
    <definedName name="IQ_CQ" hidden="1">5000</definedName>
    <definedName name="IQ_CY" hidden="1">10000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40164.5046875</definedName>
    <definedName name="IQ_NTM" hidden="1">6000</definedName>
    <definedName name="IQ_OPENED55" hidden="1">1</definedName>
    <definedName name="IQ_QTD" hidden="1">750000</definedName>
    <definedName name="IQ_TODAY" hidden="1">0</definedName>
    <definedName name="IQ_WEEK" hidden="1">50000</definedName>
    <definedName name="IQ_YTD" hidden="1">3000</definedName>
    <definedName name="IQ_YTDMONTH" hidden="1">130000</definedName>
    <definedName name="je" localSheetId="3" hidden="1">{#N/A,#N/A,FALSE,"SCA";#N/A,#N/A,FALSE,"NCA";#N/A,#N/A,FALSE,"SAZ";#N/A,#N/A,FALSE,"CAZ";#N/A,#N/A,FALSE,"SNV";#N/A,#N/A,FALSE,"NNV";#N/A,#N/A,FALSE,"PP";#N/A,#N/A,FALSE,"SA"}</definedName>
    <definedName name="je" localSheetId="4" hidden="1">{#N/A,#N/A,FALSE,"SCA";#N/A,#N/A,FALSE,"NCA";#N/A,#N/A,FALSE,"SAZ";#N/A,#N/A,FALSE,"CAZ";#N/A,#N/A,FALSE,"SNV";#N/A,#N/A,FALSE,"NNV";#N/A,#N/A,FALSE,"PP";#N/A,#N/A,FALSE,"SA"}</definedName>
    <definedName name="je" localSheetId="8" hidden="1">{#N/A,#N/A,FALSE,"SCA";#N/A,#N/A,FALSE,"NCA";#N/A,#N/A,FALSE,"SAZ";#N/A,#N/A,FALSE,"CAZ";#N/A,#N/A,FALSE,"SNV";#N/A,#N/A,FALSE,"NNV";#N/A,#N/A,FALSE,"PP";#N/A,#N/A,FALSE,"SA"}</definedName>
    <definedName name="je" hidden="1">{#N/A,#N/A,FALSE,"SCA";#N/A,#N/A,FALSE,"NCA";#N/A,#N/A,FALSE,"SAZ";#N/A,#N/A,FALSE,"CAZ";#N/A,#N/A,FALSE,"SNV";#N/A,#N/A,FALSE,"NNV";#N/A,#N/A,FALSE,"PP";#N/A,#N/A,FALSE,"SA"}</definedName>
    <definedName name="KI" hidden="1">#REF!,#REF!</definedName>
    <definedName name="KL" hidden="1">#REF!</definedName>
    <definedName name="l" localSheetId="3" hidden="1">#REF!</definedName>
    <definedName name="l" localSheetId="4" hidden="1">#REF!</definedName>
    <definedName name="l" localSheetId="8" hidden="1">#REF!</definedName>
    <definedName name="l" hidden="1">#REF!</definedName>
    <definedName name="NADA" localSheetId="3" hidden="1">{"caz2",#N/A,FALSE,"Central Arizona 2";"saz2",#N/A,FALSE,"Southern Arizona 2";"snv2",#N/A,FALSE,"Southern Nevada 2";"nnv2",#N/A,FALSE,"Northern Nevada 2";"sca2",#N/A,FALSE,"Southern California 2";"nca2",#N/A,FALSE,"Northern California 2";"pai2",#N/A,FALSE,"Paiute 2"}</definedName>
    <definedName name="NADA" localSheetId="4" hidden="1">{"caz2",#N/A,FALSE,"Central Arizona 2";"saz2",#N/A,FALSE,"Southern Arizona 2";"snv2",#N/A,FALSE,"Southern Nevada 2";"nnv2",#N/A,FALSE,"Northern Nevada 2";"sca2",#N/A,FALSE,"Southern California 2";"nca2",#N/A,FALSE,"Northern California 2";"pai2",#N/A,FALSE,"Paiute 2"}</definedName>
    <definedName name="NADA" localSheetId="8" hidden="1">{"caz2",#N/A,FALSE,"Central Arizona 2";"saz2",#N/A,FALSE,"Southern Arizona 2";"snv2",#N/A,FALSE,"Southern Nevada 2";"nnv2",#N/A,FALSE,"Northern Nevada 2";"sca2",#N/A,FALSE,"Southern California 2";"nca2",#N/A,FALSE,"Northern California 2";"pai2",#N/A,FALSE,"Paiute 2"}</definedName>
    <definedName name="NADA" hidden="1">{"caz2",#N/A,FALSE,"Central Arizona 2";"saz2",#N/A,FALSE,"Southern Arizona 2";"snv2",#N/A,FALSE,"Southern Nevada 2";"nnv2",#N/A,FALSE,"Northern Nevada 2";"sca2",#N/A,FALSE,"Southern California 2";"nca2",#N/A,FALSE,"Northern California 2";"pai2",#N/A,FALSE,"Paiute 2"}</definedName>
    <definedName name="NONE" localSheetId="3" hidden="1">{#N/A,#N/A,FALSE,"SCA";#N/A,#N/A,FALSE,"NCA";#N/A,#N/A,FALSE,"SAZ";#N/A,#N/A,FALSE,"CAZ";#N/A,#N/A,FALSE,"SNV";#N/A,#N/A,FALSE,"NNV";#N/A,#N/A,FALSE,"PP";#N/A,#N/A,FALSE,"SA"}</definedName>
    <definedName name="NONE" localSheetId="4" hidden="1">{#N/A,#N/A,FALSE,"SCA";#N/A,#N/A,FALSE,"NCA";#N/A,#N/A,FALSE,"SAZ";#N/A,#N/A,FALSE,"CAZ";#N/A,#N/A,FALSE,"SNV";#N/A,#N/A,FALSE,"NNV";#N/A,#N/A,FALSE,"PP";#N/A,#N/A,FALSE,"SA"}</definedName>
    <definedName name="NONE" localSheetId="8" hidden="1">{#N/A,#N/A,FALSE,"SCA";#N/A,#N/A,FALSE,"NCA";#N/A,#N/A,FALSE,"SAZ";#N/A,#N/A,FALSE,"CAZ";#N/A,#N/A,FALSE,"SNV";#N/A,#N/A,FALSE,"NNV";#N/A,#N/A,FALSE,"PP";#N/A,#N/A,FALSE,"SA"}</definedName>
    <definedName name="NONE" hidden="1">{#N/A,#N/A,FALSE,"SCA";#N/A,#N/A,FALSE,"NCA";#N/A,#N/A,FALSE,"SAZ";#N/A,#N/A,FALSE,"CAZ";#N/A,#N/A,FALSE,"SNV";#N/A,#N/A,FALSE,"NNV";#N/A,#N/A,FALSE,"PP";#N/A,#N/A,FALSE,"SA"}</definedName>
    <definedName name="PERO" localSheetId="3" hidden="1">{#N/A,#N/A,FALSE,"SCA";#N/A,#N/A,FALSE,"NCA";#N/A,#N/A,FALSE,"SAZ";#N/A,#N/A,FALSE,"CAZ";#N/A,#N/A,FALSE,"SNV";#N/A,#N/A,FALSE,"NNV";#N/A,#N/A,FALSE,"PP";#N/A,#N/A,FALSE,"SA"}</definedName>
    <definedName name="PERO" localSheetId="4" hidden="1">{#N/A,#N/A,FALSE,"SCA";#N/A,#N/A,FALSE,"NCA";#N/A,#N/A,FALSE,"SAZ";#N/A,#N/A,FALSE,"CAZ";#N/A,#N/A,FALSE,"SNV";#N/A,#N/A,FALSE,"NNV";#N/A,#N/A,FALSE,"PP";#N/A,#N/A,FALSE,"SA"}</definedName>
    <definedName name="PERO" localSheetId="8" hidden="1">{#N/A,#N/A,FALSE,"SCA";#N/A,#N/A,FALSE,"NCA";#N/A,#N/A,FALSE,"SAZ";#N/A,#N/A,FALSE,"CAZ";#N/A,#N/A,FALSE,"SNV";#N/A,#N/A,FALSE,"NNV";#N/A,#N/A,FALSE,"PP";#N/A,#N/A,FALSE,"SA"}</definedName>
    <definedName name="PERO" hidden="1">{#N/A,#N/A,FALSE,"SCA";#N/A,#N/A,FALSE,"NCA";#N/A,#N/A,FALSE,"SAZ";#N/A,#N/A,FALSE,"CAZ";#N/A,#N/A,FALSE,"SNV";#N/A,#N/A,FALSE,"NNV";#N/A,#N/A,FALSE,"PP";#N/A,#N/A,FALSE,"SA"}</definedName>
    <definedName name="PopCache_GL_INTERFACE_REFERENCE7" hidden="1">[6]PopCache!$A$1:$A$2</definedName>
    <definedName name="_xlnm.Print_Area" localSheetId="5">'JCN-R4 CAPM 1'!$B$1:$S$91</definedName>
    <definedName name="_xlnm.Print_Area" localSheetId="6">'JCN-R4 CAPM 2'!$B$1:$S$91</definedName>
    <definedName name="_xlnm.Print_Area" localSheetId="7">'JCN-R5 Risk Premium'!$A$1:$F$134,'JCN-R5 Risk Premium'!$H$1:$P$65</definedName>
    <definedName name="_xlnm.Print_Area" localSheetId="8">'JCN-R6 Expected Earnings'!$A$1:$M$34</definedName>
    <definedName name="_xlnm.Print_Titles" localSheetId="3">'JCN-R3 SP 500 MRP 1'!$18:$19</definedName>
    <definedName name="_xlnm.Print_Titles" localSheetId="4">'JCN-R3 SP 500 MRP 2'!$18:$19</definedName>
    <definedName name="_xlnm.Print_Titles" localSheetId="7">'JCN-R5 Risk Premium'!$1:$6</definedName>
    <definedName name="q" hidden="1">{"VUE95",#N/A,TRUE,"D";"VUE96",#N/A,TRUE,"E";"VUE97",#N/A,TRUE,"F";"VUE98",#N/A,TRUE,"G"}</definedName>
    <definedName name="rk" localSheetId="3" hidden="1">{#N/A,#N/A,FALSE,"SCA";#N/A,#N/A,FALSE,"NCA";#N/A,#N/A,FALSE,"SAZ";#N/A,#N/A,FALSE,"CAZ";#N/A,#N/A,FALSE,"SNV";#N/A,#N/A,FALSE,"NNV";#N/A,#N/A,FALSE,"PP";#N/A,#N/A,FALSE,"SA"}</definedName>
    <definedName name="rk" localSheetId="4" hidden="1">{#N/A,#N/A,FALSE,"SCA";#N/A,#N/A,FALSE,"NCA";#N/A,#N/A,FALSE,"SAZ";#N/A,#N/A,FALSE,"CAZ";#N/A,#N/A,FALSE,"SNV";#N/A,#N/A,FALSE,"NNV";#N/A,#N/A,FALSE,"PP";#N/A,#N/A,FALSE,"SA"}</definedName>
    <definedName name="rk" localSheetId="8" hidden="1">{#N/A,#N/A,FALSE,"SCA";#N/A,#N/A,FALSE,"NCA";#N/A,#N/A,FALSE,"SAZ";#N/A,#N/A,FALSE,"CAZ";#N/A,#N/A,FALSE,"SNV";#N/A,#N/A,FALSE,"NNV";#N/A,#N/A,FALSE,"PP";#N/A,#N/A,FALSE,"SA"}</definedName>
    <definedName name="rk" hidden="1">{#N/A,#N/A,FALSE,"SCA";#N/A,#N/A,FALSE,"NCA";#N/A,#N/A,FALSE,"SAZ";#N/A,#N/A,FALSE,"CAZ";#N/A,#N/A,FALSE,"SNV";#N/A,#N/A,FALSE,"NNV";#N/A,#N/A,FALSE,"PP";#N/A,#N/A,FALSE,"SA"}</definedName>
    <definedName name="S" localSheetId="3" hidden="1">#REF!</definedName>
    <definedName name="S" localSheetId="4" hidden="1">#REF!</definedName>
    <definedName name="S" localSheetId="8" hidden="1">#REF!</definedName>
    <definedName name="S" hidden="1">#REF!</definedName>
    <definedName name="SI" localSheetId="3"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I" localSheetId="4"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I" localSheetId="8"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I"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wvu.DATABASE." hidden="1">[2]DATABASE!#REF!</definedName>
    <definedName name="Swvu.OP." hidden="1">#REF!</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w" localSheetId="8" hidden="1">{"quarterly",#N/A,FALSE,"Income Statement";#N/A,#N/A,FALSE,"print segment";#N/A,#N/A,FALSE,"Balance Sheet";#N/A,#N/A,FALSE,"Annl Inc";#N/A,#N/A,FALSE,"Cash Flow"}</definedName>
    <definedName name="w" hidden="1">{"quarterly",#N/A,FALSE,"Income Statement";#N/A,#N/A,FALSE,"print segment";#N/A,#N/A,FALSE,"Balance Sheet";#N/A,#N/A,FALSE,"Annl Inc";#N/A,#N/A,FALSE,"Cash Flow"}</definedName>
    <definedName name="wrn.agexpense." localSheetId="3" hidden="1">{"pb",#N/A,FALSE,"Sheet3";"pd",#N/A,FALSE,"Sheet3";"pe",#N/A,FALSE,"Sheet3"}</definedName>
    <definedName name="wrn.agexpense." localSheetId="4" hidden="1">{"pb",#N/A,FALSE,"Sheet3";"pd",#N/A,FALSE,"Sheet3";"pe",#N/A,FALSE,"Sheet3"}</definedName>
    <definedName name="wrn.agexpense." localSheetId="8" hidden="1">{"pb",#N/A,FALSE,"Sheet3";"pd",#N/A,FALSE,"Sheet3";"pe",#N/A,FALSE,"Sheet3"}</definedName>
    <definedName name="wrn.agexpense." hidden="1">{"pb",#N/A,FALSE,"Sheet3";"pd",#N/A,FALSE,"Sheet3";"pe",#N/A,FALSE,"Sheet3"}</definedName>
    <definedName name="wrn.AllRjs." localSheetId="3" hidden="1">{#N/A,#N/A,FALSE,"SCA";#N/A,#N/A,FALSE,"NCA";#N/A,#N/A,FALSE,"SAZ";#N/A,#N/A,FALSE,"CAZ";#N/A,#N/A,FALSE,"SNV";#N/A,#N/A,FALSE,"NNV";#N/A,#N/A,FALSE,"PP";#N/A,#N/A,FALSE,"SA"}</definedName>
    <definedName name="wrn.AllRjs." localSheetId="4" hidden="1">{#N/A,#N/A,FALSE,"SCA";#N/A,#N/A,FALSE,"NCA";#N/A,#N/A,FALSE,"SAZ";#N/A,#N/A,FALSE,"CAZ";#N/A,#N/A,FALSE,"SNV";#N/A,#N/A,FALSE,"NNV";#N/A,#N/A,FALSE,"PP";#N/A,#N/A,FALSE,"SA"}</definedName>
    <definedName name="wrn.AllRjs." localSheetId="8" hidden="1">{#N/A,#N/A,FALSE,"SCA";#N/A,#N/A,FALSE,"NCA";#N/A,#N/A,FALSE,"SAZ";#N/A,#N/A,FALSE,"CAZ";#N/A,#N/A,FALSE,"SNV";#N/A,#N/A,FALSE,"NNV";#N/A,#N/A,FALSE,"PP";#N/A,#N/A,FALSE,"SA"}</definedName>
    <definedName name="wrn.AllRjs." hidden="1">{#N/A,#N/A,FALSE,"SCA";#N/A,#N/A,FALSE,"NCA";#N/A,#N/A,FALSE,"SAZ";#N/A,#N/A,FALSE,"CAZ";#N/A,#N/A,FALSE,"SNV";#N/A,#N/A,FALSE,"NNV";#N/A,#N/A,FALSE,"PP";#N/A,#N/A,FALSE,"SA"}</definedName>
    <definedName name="wrn.alrjs." localSheetId="3" hidden="1">{#N/A,#N/A,FALSE,"SCA";#N/A,#N/A,FALSE,"NCA";#N/A,#N/A,FALSE,"SAZ";#N/A,#N/A,FALSE,"CAZ";#N/A,#N/A,FALSE,"SNV";#N/A,#N/A,FALSE,"NNV";#N/A,#N/A,FALSE,"PP";#N/A,#N/A,FALSE,"SA"}</definedName>
    <definedName name="wrn.alrjs." localSheetId="4" hidden="1">{#N/A,#N/A,FALSE,"SCA";#N/A,#N/A,FALSE,"NCA";#N/A,#N/A,FALSE,"SAZ";#N/A,#N/A,FALSE,"CAZ";#N/A,#N/A,FALSE,"SNV";#N/A,#N/A,FALSE,"NNV";#N/A,#N/A,FALSE,"PP";#N/A,#N/A,FALSE,"SA"}</definedName>
    <definedName name="wrn.alrjs." localSheetId="8" hidden="1">{#N/A,#N/A,FALSE,"SCA";#N/A,#N/A,FALSE,"NCA";#N/A,#N/A,FALSE,"SAZ";#N/A,#N/A,FALSE,"CAZ";#N/A,#N/A,FALSE,"SNV";#N/A,#N/A,FALSE,"NNV";#N/A,#N/A,FALSE,"PP";#N/A,#N/A,FALSE,"SA"}</definedName>
    <definedName name="wrn.alrjs." hidden="1">{#N/A,#N/A,FALSE,"SCA";#N/A,#N/A,FALSE,"NCA";#N/A,#N/A,FALSE,"SAZ";#N/A,#N/A,FALSE,"CAZ";#N/A,#N/A,FALSE,"SNV";#N/A,#N/A,FALSE,"NNV";#N/A,#N/A,FALSE,"PP";#N/A,#N/A,FALSE,"SA"}</definedName>
    <definedName name="wrn.Comparaison." hidden="1">{"page1",#N/A,FALSE,"Comparaison";"page2",#N/A,FALSE,"Comparaison";"page3",#N/A,FALSE,"Comparaison";"page4",#N/A,FALSE,"Comparaison"}</definedName>
    <definedName name="wrn.Earnings._.Model." localSheetId="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Fuel._.Cycle." localSheetId="8" hidden="1">{#N/A,#N/A,FALSE,"AltFuel"}</definedName>
    <definedName name="wrn.Fuel._.Cycle." hidden="1">{#N/A,#N/A,FALSE,"AltFuel"}</definedName>
    <definedName name="wrn.handout." localSheetId="8" hidden="1">{"quarterly",#N/A,FALSE,"Income Statement";#N/A,#N/A,FALSE,"print segment";#N/A,#N/A,FALSE,"Balance Sheet";#N/A,#N/A,FALSE,"Annl Inc";#N/A,#N/A,FALSE,"Cash Flow"}</definedName>
    <definedName name="wrn.handout." hidden="1">{"quarterly",#N/A,FALSE,"Income Statement";#N/A,#N/A,FALSE,"print segment";#N/A,#N/A,FALSE,"Balance Sheet";#N/A,#N/A,FALSE,"Annl Inc";#N/A,#N/A,FALSE,"Cash Flow"}</definedName>
    <definedName name="wrn.IncStatement._.15._.years." localSheetId="8" hidden="1">{#N/A,#N/A,FALSE,"FinStateUS"}</definedName>
    <definedName name="wrn.IncStatement._.15._.years." hidden="1">{#N/A,#N/A,FALSE,"FinStateUS"}</definedName>
    <definedName name="wrn.IncStatement._.6._.years." localSheetId="8" hidden="1">{"IncStatement 6 years",#N/A,FALSE,"FinStateUS"}</definedName>
    <definedName name="wrn.IncStatement._.6._.years." hidden="1">{"IncStatement 6 years",#N/A,FALSE,"FinStateUS"}</definedName>
    <definedName name="wrn.market._.share." localSheetId="8" hidden="1">{#N/A,#N/A,FALSE,"Bestfoods";#N/A,#N/A,FALSE,"Campbell";#N/A,#N/A,FALSE,"ConAgra";#N/A,#N/A,FALSE,"Healthy Choice";#N/A,#N/A,FALSE,"Int'l Home Foods";#N/A,#N/A,FALSE,"General Mills";#N/A,#N/A,FALSE,"Heinz";#N/A,#N/A,FALSE,"Kellogg";#N/A,#N/A,FALSE,"Kraft";#N/A,#N/A,FALSE,"Nabisco";#N/A,#N/A,FALSE,"Quaker Oats";#N/A,#N/A,FALSE,"Sara Lee";#N/A,#N/A,FALSE,"print summary"}</definedName>
    <definedName name="wrn.market._.share." hidden="1">{#N/A,#N/A,FALSE,"Bestfoods";#N/A,#N/A,FALSE,"Campbell";#N/A,#N/A,FALSE,"ConAgra";#N/A,#N/A,FALSE,"Healthy Choice";#N/A,#N/A,FALSE,"Int'l Home Foods";#N/A,#N/A,FALSE,"General Mills";#N/A,#N/A,FALSE,"Heinz";#N/A,#N/A,FALSE,"Kellogg";#N/A,#N/A,FALSE,"Kraft";#N/A,#N/A,FALSE,"Nabisco";#N/A,#N/A,FALSE,"Quaker Oats";#N/A,#N/A,FALSE,"Sara Lee";#N/A,#N/A,FALSE,"print summary"}</definedName>
    <definedName name="wrn.MFR." localSheetId="3"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4"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8"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MFRENT." localSheetId="3" hidden="1">{#N/A,#N/A,FALSE,"Page 1";#N/A,#N/A,FALSE,"Page 2";#N/A,#N/A,FALSE,"Page 3";#N/A,#N/A,FALSE,"Page 4";#N/A,#N/A,FALSE,"Page 5";#N/A,#N/A,FALSE,"Page 6";#N/A,#N/A,FALSE,"Page 7";#N/A,#N/A,FALSE,"Page 8";#N/A,#N/A,FALSE,"Page 9";#N/A,#N/A,FALSE,"PG8WP";#N/A,#N/A,FALSE,"PG9WP"}</definedName>
    <definedName name="wrn.MMFRENT." localSheetId="4" hidden="1">{#N/A,#N/A,FALSE,"Page 1";#N/A,#N/A,FALSE,"Page 2";#N/A,#N/A,FALSE,"Page 3";#N/A,#N/A,FALSE,"Page 4";#N/A,#N/A,FALSE,"Page 5";#N/A,#N/A,FALSE,"Page 6";#N/A,#N/A,FALSE,"Page 7";#N/A,#N/A,FALSE,"Page 8";#N/A,#N/A,FALSE,"Page 9";#N/A,#N/A,FALSE,"PG8WP";#N/A,#N/A,FALSE,"PG9WP"}</definedName>
    <definedName name="wrn.MMFRENT." localSheetId="8" hidden="1">{#N/A,#N/A,FALSE,"Page 1";#N/A,#N/A,FALSE,"Page 2";#N/A,#N/A,FALSE,"Page 3";#N/A,#N/A,FALSE,"Page 4";#N/A,#N/A,FALSE,"Page 5";#N/A,#N/A,FALSE,"Page 6";#N/A,#N/A,FALSE,"Page 7";#N/A,#N/A,FALSE,"Page 8";#N/A,#N/A,FALSE,"Page 9";#N/A,#N/A,FALSE,"PG8WP";#N/A,#N/A,FALSE,"PG9WP"}</definedName>
    <definedName name="wrn.MMFRENT." hidden="1">{#N/A,#N/A,FALSE,"Page 1";#N/A,#N/A,FALSE,"Page 2";#N/A,#N/A,FALSE,"Page 3";#N/A,#N/A,FALSE,"Page 4";#N/A,#N/A,FALSE,"Page 5";#N/A,#N/A,FALSE,"Page 6";#N/A,#N/A,FALSE,"Page 7";#N/A,#N/A,FALSE,"Page 8";#N/A,#N/A,FALSE,"Page 9";#N/A,#N/A,FALSE,"PG8WP";#N/A,#N/A,FALSE,"PG9WP"}</definedName>
    <definedName name="wrn.mmfrent2" localSheetId="3" hidden="1">{#N/A,#N/A,FALSE,"Page 1";#N/A,#N/A,FALSE,"Page 2";#N/A,#N/A,FALSE,"Page 3";#N/A,#N/A,FALSE,"Page 4";#N/A,#N/A,FALSE,"Page 5";#N/A,#N/A,FALSE,"Page 6";#N/A,#N/A,FALSE,"Page 7";#N/A,#N/A,FALSE,"Page 8";#N/A,#N/A,FALSE,"Page 9";#N/A,#N/A,FALSE,"PG8WP";#N/A,#N/A,FALSE,"PG9WP"}</definedName>
    <definedName name="wrn.mmfrent2" localSheetId="4" hidden="1">{#N/A,#N/A,FALSE,"Page 1";#N/A,#N/A,FALSE,"Page 2";#N/A,#N/A,FALSE,"Page 3";#N/A,#N/A,FALSE,"Page 4";#N/A,#N/A,FALSE,"Page 5";#N/A,#N/A,FALSE,"Page 6";#N/A,#N/A,FALSE,"Page 7";#N/A,#N/A,FALSE,"Page 8";#N/A,#N/A,FALSE,"Page 9";#N/A,#N/A,FALSE,"PG8WP";#N/A,#N/A,FALSE,"PG9WP"}</definedName>
    <definedName name="wrn.mmfrent2" localSheetId="8" hidden="1">{#N/A,#N/A,FALSE,"Page 1";#N/A,#N/A,FALSE,"Page 2";#N/A,#N/A,FALSE,"Page 3";#N/A,#N/A,FALSE,"Page 4";#N/A,#N/A,FALSE,"Page 5";#N/A,#N/A,FALSE,"Page 6";#N/A,#N/A,FALSE,"Page 7";#N/A,#N/A,FALSE,"Page 8";#N/A,#N/A,FALSE,"Page 9";#N/A,#N/A,FALSE,"PG8WP";#N/A,#N/A,FALSE,"PG9WP"}</definedName>
    <definedName name="wrn.mmfrent2" hidden="1">{#N/A,#N/A,FALSE,"Page 1";#N/A,#N/A,FALSE,"Page 2";#N/A,#N/A,FALSE,"Page 3";#N/A,#N/A,FALSE,"Page 4";#N/A,#N/A,FALSE,"Page 5";#N/A,#N/A,FALSE,"Page 6";#N/A,#N/A,FALSE,"Page 7";#N/A,#N/A,FALSE,"Page 8";#N/A,#N/A,FALSE,"Page 9";#N/A,#N/A,FALSE,"PG8WP";#N/A,#N/A,FALSE,"PG9WP"}</definedName>
    <definedName name="wrn.OMEXPENSE." localSheetId="3" hidden="1">{"PF",#N/A,FALSE,"Sheet4";"PG",#N/A,FALSE,"Sheet4";"PH",#N/A,FALSE,"Sheet4";"PI",#N/A,FALSE,"Sheet4";"PJ",#N/A,FALSE,"Sheet4"}</definedName>
    <definedName name="wrn.OMEXPENSE." localSheetId="4" hidden="1">{"PF",#N/A,FALSE,"Sheet4";"PG",#N/A,FALSE,"Sheet4";"PH",#N/A,FALSE,"Sheet4";"PI",#N/A,FALSE,"Sheet4";"PJ",#N/A,FALSE,"Sheet4"}</definedName>
    <definedName name="wrn.OMEXPENSE." localSheetId="8" hidden="1">{"PF",#N/A,FALSE,"Sheet4";"PG",#N/A,FALSE,"Sheet4";"PH",#N/A,FALSE,"Sheet4";"PI",#N/A,FALSE,"Sheet4";"PJ",#N/A,FALSE,"Sheet4"}</definedName>
    <definedName name="wrn.OMEXPENSE." hidden="1">{"PF",#N/A,FALSE,"Sheet4";"PG",#N/A,FALSE,"Sheet4";"PH",#N/A,FALSE,"Sheet4";"PI",#N/A,FALSE,"Sheet4";"PJ",#N/A,FALSE,"Sheet4"}</definedName>
    <definedName name="wrn.one." localSheetId="8" hidden="1">{"page1",#N/A,FALSE,"A";"page2",#N/A,FALSE,"A"}</definedName>
    <definedName name="wrn.one." hidden="1">{"page1",#N/A,FALSE,"A";"page2",#N/A,FALSE,"A"}</definedName>
    <definedName name="wrn.PPJOURNAL._.ENTRY." hidden="1">{"PPDEFERREDBAL",#N/A,FALSE,"PRIOR PERIOD ADJMT";#N/A,#N/A,FALSE,"PRIOR PERIOD ADJMT";"PPJOURNALENTRY",#N/A,FALSE,"PRIOR PERIOD ADJMT"}</definedName>
    <definedName name="wrn.printtable1." localSheetId="3" hidden="1">{"print1",#N/A,FALSE,"D21CUSTS"}</definedName>
    <definedName name="wrn.printtable1." localSheetId="4" hidden="1">{"print1",#N/A,FALSE,"D21CUSTS"}</definedName>
    <definedName name="wrn.printtable1." localSheetId="8" hidden="1">{"print1",#N/A,FALSE,"D21CUSTS"}</definedName>
    <definedName name="wrn.printtable1." hidden="1">{"print1",#N/A,FALSE,"D21CUSTS"}</definedName>
    <definedName name="wrn.printtable2." localSheetId="3" hidden="1">{"print2",#N/A,FALSE,"D21CUSTS"}</definedName>
    <definedName name="wrn.printtable2." localSheetId="4" hidden="1">{"print2",#N/A,FALSE,"D21CUSTS"}</definedName>
    <definedName name="wrn.printtable2." localSheetId="8" hidden="1">{"print2",#N/A,FALSE,"D21CUSTS"}</definedName>
    <definedName name="wrn.printtable2." hidden="1">{"print2",#N/A,FALSE,"D21CUSTS"}</definedName>
    <definedName name="wrn.printtable3." localSheetId="3" hidden="1">{"print3",#N/A,FALSE,"D21CUSTS"}</definedName>
    <definedName name="wrn.printtable3." localSheetId="4" hidden="1">{"print3",#N/A,FALSE,"D21CUSTS"}</definedName>
    <definedName name="wrn.printtable3." localSheetId="8" hidden="1">{"print3",#N/A,FALSE,"D21CUSTS"}</definedName>
    <definedName name="wrn.printtable3." hidden="1">{"print3",#N/A,FALSE,"D21CUSTS"}</definedName>
    <definedName name="wrn.printtable4." localSheetId="3" hidden="1">{"print4",#N/A,FALSE,"D21CUSTS"}</definedName>
    <definedName name="wrn.printtable4." localSheetId="4" hidden="1">{"print4",#N/A,FALSE,"D21CUSTS"}</definedName>
    <definedName name="wrn.printtable4." localSheetId="8" hidden="1">{"print4",#N/A,FALSE,"D21CUSTS"}</definedName>
    <definedName name="wrn.printtable4." hidden="1">{"print4",#N/A,FALSE,"D21CUSTS"}</definedName>
    <definedName name="wrn.PRIOR._.PERIOD._.ADJMT." hidden="1">{#N/A,#N/A,FALSE,"PRIOR PERIOD ADJMT"}</definedName>
    <definedName name="wrn.Projected._.Def._.Adjustments." localSheetId="3"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_.Adjustments." localSheetId="4"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_.Adjustments." localSheetId="8"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_.Adjustments."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iency." localSheetId="3" hidden="1">{"caz2",#N/A,FALSE,"Central Arizona 2";"saz2",#N/A,FALSE,"Southern Arizona 2";"snv2",#N/A,FALSE,"Southern Nevada 2";"nnv2",#N/A,FALSE,"Northern Nevada 2";"sca2",#N/A,FALSE,"Southern California 2";"nca2",#N/A,FALSE,"Northern California 2";"pai2",#N/A,FALSE,"Paiute 2"}</definedName>
    <definedName name="wrn.Projected._.Defiency." localSheetId="4" hidden="1">{"caz2",#N/A,FALSE,"Central Arizona 2";"saz2",#N/A,FALSE,"Southern Arizona 2";"snv2",#N/A,FALSE,"Southern Nevada 2";"nnv2",#N/A,FALSE,"Northern Nevada 2";"sca2",#N/A,FALSE,"Southern California 2";"nca2",#N/A,FALSE,"Northern California 2";"pai2",#N/A,FALSE,"Paiute 2"}</definedName>
    <definedName name="wrn.Projected._.Defiency." localSheetId="8" hidden="1">{"caz2",#N/A,FALSE,"Central Arizona 2";"saz2",#N/A,FALSE,"Southern Arizona 2";"snv2",#N/A,FALSE,"Southern Nevada 2";"nnv2",#N/A,FALSE,"Northern Nevada 2";"sca2",#N/A,FALSE,"Southern California 2";"nca2",#N/A,FALSE,"Northern California 2";"pai2",#N/A,FALSE,"Paiute 2"}</definedName>
    <definedName name="wrn.Projected._.Defiency." hidden="1">{"caz2",#N/A,FALSE,"Central Arizona 2";"saz2",#N/A,FALSE,"Southern Arizona 2";"snv2",#N/A,FALSE,"Southern Nevada 2";"nnv2",#N/A,FALSE,"Northern Nevada 2";"sca2",#N/A,FALSE,"Southern California 2";"nca2",#N/A,FALSE,"Northern California 2";"pai2",#N/A,FALSE,"Paiute 2"}</definedName>
    <definedName name="wrn.Report1." localSheetId="8" hidden="1">{#N/A,#N/A,TRUE,"TOC";#N/A,#N/A,TRUE,"Assum";#N/A,#N/A,TRUE,"Op-BS";#N/A,#N/A,TRUE,"IS";#N/A,#N/A,TRUE,"BSCF";#N/A,#N/A,TRUE,"Ratios";#N/A,#N/A,TRUE,"Sens";#N/A,#N/A,TRUE,"Holmes_IS";#N/A,#N/A,TRUE,"Holmes_BSCF";#N/A,#N/A,TRUE,"Holmes_Rat";#N/A,#N/A,TRUE,"Hound_IS";#N/A,#N/A,TRUE,"Hound_BSCF";#N/A,#N/A,TRUE,"Hound_Rat";#N/A,#N/A,TRUE,"Hound_DCF1"}</definedName>
    <definedName name="wrn.Report1." hidden="1">{#N/A,#N/A,TRUE,"TOC";#N/A,#N/A,TRUE,"Assum";#N/A,#N/A,TRUE,"Op-BS";#N/A,#N/A,TRUE,"IS";#N/A,#N/A,TRUE,"BSCF";#N/A,#N/A,TRUE,"Ratios";#N/A,#N/A,TRUE,"Sens";#N/A,#N/A,TRUE,"Holmes_IS";#N/A,#N/A,TRUE,"Holmes_BSCF";#N/A,#N/A,TRUE,"Holmes_Rat";#N/A,#N/A,TRUE,"Hound_IS";#N/A,#N/A,TRUE,"Hound_BSCF";#N/A,#N/A,TRUE,"Hound_Rat";#N/A,#N/A,TRUE,"Hound_DCF1"}</definedName>
    <definedName name="wrn.SUP." localSheetId="3"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4"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8"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TAB9510." hidden="1">{"VUE95",#N/A,TRUE,"D";"VUE96",#N/A,TRUE,"E";"VUE97",#N/A,TRUE,"F";"VUE98",#N/A,TRUE,"G"}</definedName>
    <definedName name="wrn.tables." localSheetId="3" hidden="1">{"print1",#N/A,FALSE,"D21CUSTS";"print2",#N/A,FALSE,"D21CUSTS";"print3",#N/A,FALSE,"D21CUSTS";"print4",#N/A,FALSE,"D21CUSTS"}</definedName>
    <definedName name="wrn.tables." localSheetId="4" hidden="1">{"print1",#N/A,FALSE,"D21CUSTS";"print2",#N/A,FALSE,"D21CUSTS";"print3",#N/A,FALSE,"D21CUSTS";"print4",#N/A,FALSE,"D21CUSTS"}</definedName>
    <definedName name="wrn.tables." localSheetId="8" hidden="1">{"print1",#N/A,FALSE,"D21CUSTS";"print2",#N/A,FALSE,"D21CUSTS";"print3",#N/A,FALSE,"D21CUSTS";"print4",#N/A,FALSE,"D21CUSTS"}</definedName>
    <definedName name="wrn.tables." hidden="1">{"print1",#N/A,FALSE,"D21CUSTS";"print2",#N/A,FALSE,"D21CUSTS";"print3",#N/A,FALSE,"D21CUSTS";"print4",#N/A,FALSE,"D21CUSTS"}</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X" localSheetId="3" hidden="1">#REF!</definedName>
    <definedName name="X" localSheetId="4" hidden="1">#REF!</definedName>
    <definedName name="X" localSheetId="8" hidden="1">#REF!</definedName>
    <definedName name="X" hidden="1">#REF!</definedName>
    <definedName name="xxx" hidden="1">[1]lt!#REF!</definedName>
    <definedName name="Y" localSheetId="3" hidden="1">#REF!</definedName>
    <definedName name="Y" localSheetId="4" hidden="1">#REF!</definedName>
    <definedName name="Y" localSheetId="8" hidden="1">#REF!</definedName>
    <definedName name="Y" hidden="1">#REF!</definedName>
    <definedName name="Yvan" hidden="1">{"VUE95",#N/A,TRUE,"D";"VUE96",#N/A,TRUE,"E";"VUE97",#N/A,TRUE,"F";"VUE98",#N/A,TRUE,"G"}</definedName>
    <definedName name="Z" localSheetId="3" hidden="1">#REF!</definedName>
    <definedName name="Z" localSheetId="4" hidden="1">#REF!</definedName>
    <definedName name="Z" localSheetId="8" hidden="1">#REF!</definedName>
    <definedName name="Z" hidden="1">#REF!</definedName>
    <definedName name="Z_055ABE5A_5E06_11D2_8EED_0008C7BCAF29_.wvu.PrintArea" hidden="1">#REF!</definedName>
    <definedName name="Z_055ABE5A_5E06_11D2_8EED_0008C7BCAF29_.wvu.PrintTitles" hidden="1">#REF!</definedName>
    <definedName name="Z_055ABE69_5E06_11D2_8EED_0008C7BCAF29_.wvu.PrintArea" hidden="1">#REF!</definedName>
    <definedName name="Z_055ABE69_5E06_11D2_8EED_0008C7BCAF29_.wvu.PrintTitles" hidden="1">#REF!</definedName>
    <definedName name="Z_055ABE76_5E06_11D2_8EED_0008C7BCAF29_.wvu.PrintArea" hidden="1">#REF!</definedName>
    <definedName name="Z_055ABE76_5E06_11D2_8EED_0008C7BCAF29_.wvu.PrintTitles" hidden="1">#REF!,#REF!</definedName>
    <definedName name="Z_055ABE84_5E06_11D2_8EED_0008C7BCAF29_.wvu.PrintArea" hidden="1">#REF!</definedName>
    <definedName name="Z_055ABE84_5E06_11D2_8EED_0008C7BCAF29_.wvu.PrintTitles" hidden="1">#REF!</definedName>
    <definedName name="Z_055ABE93_5E06_11D2_8EED_0008C7BCAF29_.wvu.PrintArea" hidden="1">#REF!</definedName>
    <definedName name="Z_055ABE93_5E06_11D2_8EED_0008C7BCAF29_.wvu.PrintTitles" hidden="1">#REF!</definedName>
    <definedName name="Z_055ABEA0_5E06_11D2_8EED_0008C7BCAF29_.wvu.PrintArea" hidden="1">#REF!</definedName>
    <definedName name="Z_055ABEA0_5E06_11D2_8EED_0008C7BCAF29_.wvu.PrintTitles" hidden="1">#REF!,#REF!</definedName>
    <definedName name="Z_05DE23E1_1046_11D2_8E70_0008C77C0743_.wvu.PrintArea" hidden="1">#REF!</definedName>
    <definedName name="Z_05DE23E1_1046_11D2_8E70_0008C77C0743_.wvu.PrintTitles" hidden="1">#REF!,#REF!</definedName>
    <definedName name="Z_05DE23E4_1046_11D2_8E70_0008C77C0743_.wvu.PrintArea" hidden="1">#REF!</definedName>
    <definedName name="Z_05DE23E4_1046_11D2_8E70_0008C77C0743_.wvu.PrintTitles" hidden="1">#REF!</definedName>
    <definedName name="Z_05DE23E9_1046_11D2_8E70_0008C77C0743_.wvu.PrintArea" hidden="1">#REF!</definedName>
    <definedName name="Z_05DE23E9_1046_11D2_8E70_0008C77C0743_.wvu.PrintTitles" hidden="1">#REF!,#REF!</definedName>
    <definedName name="Z_05DE23EB_1046_11D2_8E70_0008C77C0743_.wvu.PrintArea" hidden="1">#REF!</definedName>
    <definedName name="Z_05DE23EB_1046_11D2_8E70_0008C77C0743_.wvu.PrintTitles" hidden="1">#REF!,#REF!</definedName>
    <definedName name="Z_05DE23EE_1046_11D2_8E70_0008C77C0743_.wvu.PrintArea" hidden="1">#REF!</definedName>
    <definedName name="Z_05DE23EE_1046_11D2_8E70_0008C77C0743_.wvu.PrintTitles" hidden="1">#REF!</definedName>
    <definedName name="Z_05DE23F3_1046_11D2_8E70_0008C77C0743_.wvu.PrintArea" hidden="1">#REF!</definedName>
    <definedName name="Z_05DE23F3_1046_11D2_8E70_0008C77C0743_.wvu.PrintTitles" hidden="1">#REF!,#REF!</definedName>
    <definedName name="Z_05DE23F6_1046_11D2_8E70_0008C77C0743_.wvu.PrintArea" hidden="1">#REF!</definedName>
    <definedName name="Z_05DE23F6_1046_11D2_8E70_0008C77C0743_.wvu.PrintTitles" hidden="1">#REF!,#REF!</definedName>
    <definedName name="Z_0CE6A482_5DEF_11D2_8EC3_0008C77C0743_.wvu.PrintArea" hidden="1">#REF!</definedName>
    <definedName name="Z_0CE6A482_5DEF_11D2_8EC3_0008C77C0743_.wvu.PrintTitles" hidden="1">#REF!</definedName>
    <definedName name="Z_0CE6A491_5DEF_11D2_8EC3_0008C77C0743_.wvu.PrintArea" hidden="1">#REF!</definedName>
    <definedName name="Z_0CE6A491_5DEF_11D2_8EC3_0008C77C0743_.wvu.PrintTitles" hidden="1">#REF!</definedName>
    <definedName name="Z_0CE6A49E_5DEF_11D2_8EC3_0008C77C0743_.wvu.PrintArea" hidden="1">#REF!</definedName>
    <definedName name="Z_0CE6A49E_5DEF_11D2_8EC3_0008C77C0743_.wvu.PrintTitles" hidden="1">#REF!,#REF!</definedName>
    <definedName name="Z_0CE6A4AB_5DEF_11D2_8EC3_0008C77C0743_.wvu.PrintArea" hidden="1">#REF!</definedName>
    <definedName name="Z_0CE6A4AB_5DEF_11D2_8EC3_0008C77C0743_.wvu.PrintTitles" hidden="1">#REF!</definedName>
    <definedName name="Z_0CE6A4BA_5DEF_11D2_8EC3_0008C77C0743_.wvu.PrintArea" hidden="1">#REF!</definedName>
    <definedName name="Z_0CE6A4BA_5DEF_11D2_8EC3_0008C77C0743_.wvu.PrintTitles" hidden="1">#REF!</definedName>
    <definedName name="Z_0CE6A4C7_5DEF_11D2_8EC3_0008C77C0743_.wvu.PrintArea" hidden="1">#REF!</definedName>
    <definedName name="Z_0CE6A4C7_5DEF_11D2_8EC3_0008C77C0743_.wvu.PrintTitles" hidden="1">#REF!,#REF!</definedName>
    <definedName name="Z_0CE6A4D4_5DEF_11D2_8EC3_0008C77C0743_.wvu.PrintArea" hidden="1">#REF!</definedName>
    <definedName name="Z_0CE6A4D4_5DEF_11D2_8EC3_0008C77C0743_.wvu.PrintTitles" hidden="1">#REF!</definedName>
    <definedName name="Z_0CE6A4E3_5DEF_11D2_8EC3_0008C77C0743_.wvu.PrintArea" hidden="1">#REF!</definedName>
    <definedName name="Z_0CE6A4E3_5DEF_11D2_8EC3_0008C77C0743_.wvu.PrintTitles" hidden="1">#REF!</definedName>
    <definedName name="Z_0CE6A4F0_5DEF_11D2_8EC3_0008C77C0743_.wvu.PrintArea" hidden="1">#REF!</definedName>
    <definedName name="Z_0CE6A4F0_5DEF_11D2_8EC3_0008C77C0743_.wvu.PrintTitles" hidden="1">#REF!,#REF!</definedName>
    <definedName name="Z_0CE6A4FD_5DEF_11D2_8EC3_0008C77C0743_.wvu.PrintArea" hidden="1">#REF!</definedName>
    <definedName name="Z_0CE6A4FD_5DEF_11D2_8EC3_0008C77C0743_.wvu.PrintTitles" hidden="1">#REF!</definedName>
    <definedName name="Z_0CE6A50C_5DEF_11D2_8EC3_0008C77C0743_.wvu.PrintArea" hidden="1">#REF!</definedName>
    <definedName name="Z_0CE6A50C_5DEF_11D2_8EC3_0008C77C0743_.wvu.PrintTitles" hidden="1">#REF!</definedName>
    <definedName name="Z_0CE6A519_5DEF_11D2_8EC3_0008C77C0743_.wvu.PrintArea" hidden="1">#REF!</definedName>
    <definedName name="Z_0CE6A519_5DEF_11D2_8EC3_0008C77C0743_.wvu.PrintTitles" hidden="1">#REF!,#REF!</definedName>
    <definedName name="Z_0E8DEF60_5D61_11D2_8EEB_0008C7BCAF29_.wvu.PrintArea" hidden="1">#REF!</definedName>
    <definedName name="Z_0E8DEF60_5D61_11D2_8EEB_0008C7BCAF29_.wvu.PrintTitles" hidden="1">#REF!,#REF!</definedName>
    <definedName name="Z_0E8DEF63_5D61_11D2_8EEB_0008C7BCAF29_.wvu.PrintArea" hidden="1">#REF!</definedName>
    <definedName name="Z_0E8DEF63_5D61_11D2_8EEB_0008C7BCAF29_.wvu.PrintTitles" hidden="1">#REF!</definedName>
    <definedName name="Z_0E8DEF68_5D61_11D2_8EEB_0008C7BCAF29_.wvu.PrintArea" hidden="1">#REF!</definedName>
    <definedName name="Z_0E8DEF68_5D61_11D2_8EEB_0008C7BCAF29_.wvu.PrintTitles" hidden="1">#REF!,#REF!</definedName>
    <definedName name="Z_0E8DEF6A_5D61_11D2_8EEB_0008C7BCAF29_.wvu.PrintArea" hidden="1">#REF!</definedName>
    <definedName name="Z_0E8DEF6A_5D61_11D2_8EEB_0008C7BCAF29_.wvu.PrintTitles" hidden="1">#REF!,#REF!</definedName>
    <definedName name="Z_0E8DEF6D_5D61_11D2_8EEB_0008C7BCAF29_.wvu.PrintArea" hidden="1">#REF!</definedName>
    <definedName name="Z_0E8DEF6D_5D61_11D2_8EEB_0008C7BCAF29_.wvu.PrintTitles" hidden="1">#REF!</definedName>
    <definedName name="Z_0E8DEF72_5D61_11D2_8EEB_0008C7BCAF29_.wvu.PrintArea" hidden="1">#REF!</definedName>
    <definedName name="Z_0E8DEF72_5D61_11D2_8EEB_0008C7BCAF29_.wvu.PrintTitles" hidden="1">#REF!,#REF!</definedName>
    <definedName name="Z_0E8DEF75_5D61_11D2_8EEB_0008C7BCAF29_.wvu.PrintArea" hidden="1">#REF!</definedName>
    <definedName name="Z_0E8DEF75_5D61_11D2_8EEB_0008C7BCAF29_.wvu.PrintTitles" hidden="1">#REF!,#REF!</definedName>
    <definedName name="Z_179EFDC8_A1B1_11D3_8FA9_0008C7809E09_.wvu.PrintArea" hidden="1">#REF!</definedName>
    <definedName name="Z_179EFDC8_A1B1_11D3_8FA9_0008C7809E09_.wvu.PrintTitles" hidden="1">#REF!,#REF!</definedName>
    <definedName name="Z_179EFDC9_A1B1_11D3_8FA9_0008C7809E09_.wvu.PrintArea" hidden="1">#REF!</definedName>
    <definedName name="Z_179EFDC9_A1B1_11D3_8FA9_0008C7809E09_.wvu.PrintTitles" hidden="1">#REF!,#REF!</definedName>
    <definedName name="Z_179EFDCA_A1B1_11D3_8FA9_0008C7809E09_.wvu.PrintArea" hidden="1">#REF!</definedName>
    <definedName name="Z_179EFDCA_A1B1_11D3_8FA9_0008C7809E09_.wvu.PrintTitles" hidden="1">#REF!,#REF!</definedName>
    <definedName name="Z_179EFDCB_A1B1_11D3_8FA9_0008C7809E09_.wvu.PrintArea" hidden="1">#REF!</definedName>
    <definedName name="Z_179EFDCB_A1B1_11D3_8FA9_0008C7809E09_.wvu.PrintTitles" hidden="1">#REF!,#REF!</definedName>
    <definedName name="Z_179EFDCC_A1B1_11D3_8FA9_0008C7809E09_.wvu.PrintArea" hidden="1">#REF!</definedName>
    <definedName name="Z_179EFDCC_A1B1_11D3_8FA9_0008C7809E09_.wvu.PrintTitles" hidden="1">#REF!,#REF!</definedName>
    <definedName name="Z_179EFDCD_A1B1_11D3_8FA9_0008C7809E09_.wvu.PrintArea" hidden="1">#REF!</definedName>
    <definedName name="Z_179EFDCD_A1B1_11D3_8FA9_0008C7809E09_.wvu.PrintTitles" hidden="1">#REF!,#REF!</definedName>
    <definedName name="Z_179EFDCE_A1B1_11D3_8FA9_0008C7809E09_.wvu.PrintArea" hidden="1">#REF!</definedName>
    <definedName name="Z_179EFDCE_A1B1_11D3_8FA9_0008C7809E09_.wvu.PrintTitles" hidden="1">#REF!,#REF!</definedName>
    <definedName name="Z_179EFDCF_A1B1_11D3_8FA9_0008C7809E09_.wvu.PrintArea" hidden="1">#REF!</definedName>
    <definedName name="Z_179EFDCF_A1B1_11D3_8FA9_0008C7809E09_.wvu.PrintTitles" hidden="1">#REF!,#REF!</definedName>
    <definedName name="Z_179EFDD0_A1B1_11D3_8FA9_0008C7809E09_.wvu.PrintArea" hidden="1">#REF!</definedName>
    <definedName name="Z_179EFDD0_A1B1_11D3_8FA9_0008C7809E09_.wvu.PrintTitles" hidden="1">#REF!,#REF!</definedName>
    <definedName name="Z_179EFDD1_A1B1_11D3_8FA9_0008C7809E09_.wvu.PrintArea" hidden="1">#REF!</definedName>
    <definedName name="Z_179EFDD1_A1B1_11D3_8FA9_0008C7809E09_.wvu.PrintTitles" hidden="1">#REF!,#REF!</definedName>
    <definedName name="Z_179EFDD2_A1B1_11D3_8FA9_0008C7809E09_.wvu.PrintArea" hidden="1">#REF!</definedName>
    <definedName name="Z_179EFDD2_A1B1_11D3_8FA9_0008C7809E09_.wvu.PrintTitles" hidden="1">#REF!,#REF!</definedName>
    <definedName name="Z_179EFDD3_A1B1_11D3_8FA9_0008C7809E09_.wvu.PrintArea" hidden="1">#REF!</definedName>
    <definedName name="Z_179EFDD3_A1B1_11D3_8FA9_0008C7809E09_.wvu.PrintTitles" hidden="1">#REF!,#REF!</definedName>
    <definedName name="Z_179EFDD4_A1B1_11D3_8FA9_0008C7809E09_.wvu.PrintArea" hidden="1">#REF!</definedName>
    <definedName name="Z_179EFDD4_A1B1_11D3_8FA9_0008C7809E09_.wvu.PrintTitles" hidden="1">#REF!,#REF!</definedName>
    <definedName name="Z_179EFDD5_A1B1_11D3_8FA9_0008C7809E09_.wvu.PrintArea" hidden="1">#REF!</definedName>
    <definedName name="Z_179EFDD5_A1B1_11D3_8FA9_0008C7809E09_.wvu.PrintTitles" hidden="1">#REF!,#REF!</definedName>
    <definedName name="Z_179EFDD6_A1B1_11D3_8FA9_0008C7809E09_.wvu.PrintArea" hidden="1">#REF!</definedName>
    <definedName name="Z_179EFDD6_A1B1_11D3_8FA9_0008C7809E09_.wvu.PrintTitles" hidden="1">#REF!,#REF!</definedName>
    <definedName name="Z_179EFDD7_A1B1_11D3_8FA9_0008C7809E09_.wvu.PrintArea" hidden="1">#REF!</definedName>
    <definedName name="Z_179EFDD7_A1B1_11D3_8FA9_0008C7809E09_.wvu.PrintTitles" hidden="1">#REF!,#REF!</definedName>
    <definedName name="Z_179EFDD8_A1B1_11D3_8FA9_0008C7809E09_.wvu.PrintArea" hidden="1">#REF!</definedName>
    <definedName name="Z_179EFDD8_A1B1_11D3_8FA9_0008C7809E09_.wvu.PrintTitles" hidden="1">#REF!,#REF!</definedName>
    <definedName name="Z_179EFDD9_A1B1_11D3_8FA9_0008C7809E09_.wvu.PrintArea" hidden="1">#REF!</definedName>
    <definedName name="Z_179EFDD9_A1B1_11D3_8FA9_0008C7809E09_.wvu.PrintTitles" hidden="1">#REF!,#REF!</definedName>
    <definedName name="Z_179EFDDA_A1B1_11D3_8FA9_0008C7809E09_.wvu.PrintArea" hidden="1">#REF!</definedName>
    <definedName name="Z_179EFDDA_A1B1_11D3_8FA9_0008C7809E09_.wvu.PrintTitles" hidden="1">#REF!,#REF!</definedName>
    <definedName name="Z_179EFDDB_A1B1_11D3_8FA9_0008C7809E09_.wvu.PrintArea" hidden="1">#REF!</definedName>
    <definedName name="Z_179EFDDB_A1B1_11D3_8FA9_0008C7809E09_.wvu.PrintTitles" hidden="1">#REF!,#REF!</definedName>
    <definedName name="Z_179EFDDC_A1B1_11D3_8FA9_0008C7809E09_.wvu.PrintArea" hidden="1">#REF!</definedName>
    <definedName name="Z_179EFDDC_A1B1_11D3_8FA9_0008C7809E09_.wvu.PrintTitles" hidden="1">#REF!,#REF!</definedName>
    <definedName name="Z_179EFDDD_A1B1_11D3_8FA9_0008C7809E09_.wvu.PrintArea" hidden="1">#REF!</definedName>
    <definedName name="Z_179EFDDD_A1B1_11D3_8FA9_0008C7809E09_.wvu.PrintTitles" hidden="1">#REF!,#REF!</definedName>
    <definedName name="Z_179EFDDE_A1B1_11D3_8FA9_0008C7809E09_.wvu.PrintArea" hidden="1">#REF!</definedName>
    <definedName name="Z_179EFDDE_A1B1_11D3_8FA9_0008C7809E09_.wvu.PrintTitles" hidden="1">#REF!,#REF!</definedName>
    <definedName name="Z_179EFDDF_A1B1_11D3_8FA9_0008C7809E09_.wvu.PrintArea" hidden="1">#REF!</definedName>
    <definedName name="Z_179EFDDF_A1B1_11D3_8FA9_0008C7809E09_.wvu.PrintTitles" hidden="1">#REF!,#REF!</definedName>
    <definedName name="Z_179EFDE0_A1B1_11D3_8FA9_0008C7809E09_.wvu.PrintArea" hidden="1">#REF!</definedName>
    <definedName name="Z_179EFDE0_A1B1_11D3_8FA9_0008C7809E09_.wvu.PrintTitles" hidden="1">#REF!,#REF!</definedName>
    <definedName name="Z_179EFDE1_A1B1_11D3_8FA9_0008C7809E09_.wvu.PrintArea" hidden="1">#REF!</definedName>
    <definedName name="Z_179EFDE1_A1B1_11D3_8FA9_0008C7809E09_.wvu.PrintTitles" hidden="1">#REF!,#REF!</definedName>
    <definedName name="Z_179EFDE2_A1B1_11D3_8FA9_0008C7809E09_.wvu.PrintArea" hidden="1">#REF!</definedName>
    <definedName name="Z_179EFDE2_A1B1_11D3_8FA9_0008C7809E09_.wvu.PrintTitles" hidden="1">#REF!,#REF!</definedName>
    <definedName name="Z_179EFDE3_A1B1_11D3_8FA9_0008C7809E09_.wvu.PrintArea" hidden="1">#REF!</definedName>
    <definedName name="Z_179EFDE3_A1B1_11D3_8FA9_0008C7809E09_.wvu.PrintTitles" hidden="1">#REF!,#REF!</definedName>
    <definedName name="Z_179EFDE4_A1B1_11D3_8FA9_0008C7809E09_.wvu.PrintArea" hidden="1">#REF!</definedName>
    <definedName name="Z_179EFDE4_A1B1_11D3_8FA9_0008C7809E09_.wvu.PrintTitles" hidden="1">#REF!,#REF!</definedName>
    <definedName name="Z_179EFDE5_A1B1_11D3_8FA9_0008C7809E09_.wvu.PrintArea" hidden="1">#REF!</definedName>
    <definedName name="Z_179EFDE5_A1B1_11D3_8FA9_0008C7809E09_.wvu.PrintTitles" hidden="1">#REF!,#REF!</definedName>
    <definedName name="Z_179EFDE6_A1B1_11D3_8FA9_0008C7809E09_.wvu.PrintArea" hidden="1">#REF!</definedName>
    <definedName name="Z_179EFDE6_A1B1_11D3_8FA9_0008C7809E09_.wvu.PrintTitles" hidden="1">#REF!</definedName>
    <definedName name="Z_179EFDE7_A1B1_11D3_8FA9_0008C7809E09_.wvu.PrintArea" hidden="1">#REF!</definedName>
    <definedName name="Z_179EFDE7_A1B1_11D3_8FA9_0008C7809E09_.wvu.PrintTitles" hidden="1">#REF!</definedName>
    <definedName name="Z_179EFDE8_A1B1_11D3_8FA9_0008C7809E09_.wvu.PrintArea" hidden="1">#REF!</definedName>
    <definedName name="Z_179EFDE8_A1B1_11D3_8FA9_0008C7809E09_.wvu.PrintTitles" hidden="1">#REF!</definedName>
    <definedName name="Z_179EFDE9_A1B1_11D3_8FA9_0008C7809E09_.wvu.PrintArea" hidden="1">#REF!</definedName>
    <definedName name="Z_179EFDE9_A1B1_11D3_8FA9_0008C7809E09_.wvu.PrintTitles" hidden="1">#REF!</definedName>
    <definedName name="Z_179EFDEA_A1B1_11D3_8FA9_0008C7809E09_.wvu.PrintArea" hidden="1">#REF!</definedName>
    <definedName name="Z_179EFDEA_A1B1_11D3_8FA9_0008C7809E09_.wvu.PrintTitles" hidden="1">#REF!</definedName>
    <definedName name="Z_179EFDEB_A1B1_11D3_8FA9_0008C7809E09_.wvu.PrintArea" hidden="1">#REF!</definedName>
    <definedName name="Z_179EFDEB_A1B1_11D3_8FA9_0008C7809E09_.wvu.PrintTitles" hidden="1">#REF!</definedName>
    <definedName name="Z_179EFDEC_A1B1_11D3_8FA9_0008C7809E09_.wvu.PrintArea" hidden="1">#REF!</definedName>
    <definedName name="Z_179EFDEC_A1B1_11D3_8FA9_0008C7809E09_.wvu.PrintTitles" hidden="1">#REF!</definedName>
    <definedName name="Z_179EFDED_A1B1_11D3_8FA9_0008C7809E09_.wvu.PrintArea" hidden="1">#REF!</definedName>
    <definedName name="Z_179EFDED_A1B1_11D3_8FA9_0008C7809E09_.wvu.PrintTitles" hidden="1">#REF!</definedName>
    <definedName name="Z_179EFDEE_A1B1_11D3_8FA9_0008C7809E09_.wvu.PrintArea" hidden="1">#REF!</definedName>
    <definedName name="Z_179EFDEE_A1B1_11D3_8FA9_0008C7809E09_.wvu.PrintTitles" hidden="1">#REF!</definedName>
    <definedName name="Z_179EFDEF_A1B1_11D3_8FA9_0008C7809E09_.wvu.PrintArea" hidden="1">#REF!</definedName>
    <definedName name="Z_179EFDEF_A1B1_11D3_8FA9_0008C7809E09_.wvu.PrintTitles" hidden="1">#REF!</definedName>
    <definedName name="Z_179EFDF0_A1B1_11D3_8FA9_0008C7809E09_.wvu.PrintArea" hidden="1">#REF!</definedName>
    <definedName name="Z_179EFDF0_A1B1_11D3_8FA9_0008C7809E09_.wvu.PrintTitles" hidden="1">#REF!</definedName>
    <definedName name="Z_179EFDF1_A1B1_11D3_8FA9_0008C7809E09_.wvu.PrintArea" hidden="1">#REF!</definedName>
    <definedName name="Z_179EFDF1_A1B1_11D3_8FA9_0008C7809E09_.wvu.PrintTitles" hidden="1">#REF!</definedName>
    <definedName name="Z_179EFDF2_A1B1_11D3_8FA9_0008C7809E09_.wvu.PrintArea" hidden="1">#REF!</definedName>
    <definedName name="Z_179EFDF2_A1B1_11D3_8FA9_0008C7809E09_.wvu.PrintTitles" hidden="1">#REF!</definedName>
    <definedName name="Z_179EFDF3_A1B1_11D3_8FA9_0008C7809E09_.wvu.PrintArea" hidden="1">#REF!</definedName>
    <definedName name="Z_179EFDF3_A1B1_11D3_8FA9_0008C7809E09_.wvu.PrintTitles" hidden="1">#REF!,#REF!</definedName>
    <definedName name="Z_179EFDF4_A1B1_11D3_8FA9_0008C7809E09_.wvu.PrintArea" hidden="1">#REF!</definedName>
    <definedName name="Z_179EFDF4_A1B1_11D3_8FA9_0008C7809E09_.wvu.PrintTitles" hidden="1">#REF!,#REF!</definedName>
    <definedName name="Z_179EFDF5_A1B1_11D3_8FA9_0008C7809E09_.wvu.PrintArea" hidden="1">#REF!</definedName>
    <definedName name="Z_179EFDF5_A1B1_11D3_8FA9_0008C7809E09_.wvu.PrintTitles" hidden="1">#REF!,#REF!</definedName>
    <definedName name="Z_179EFDF6_A1B1_11D3_8FA9_0008C7809E09_.wvu.PrintArea" hidden="1">#REF!</definedName>
    <definedName name="Z_179EFDF6_A1B1_11D3_8FA9_0008C7809E09_.wvu.PrintTitles" hidden="1">#REF!,#REF!</definedName>
    <definedName name="Z_179EFDF7_A1B1_11D3_8FA9_0008C7809E09_.wvu.PrintArea" hidden="1">#REF!</definedName>
    <definedName name="Z_179EFDF7_A1B1_11D3_8FA9_0008C7809E09_.wvu.PrintTitles" hidden="1">#REF!,#REF!</definedName>
    <definedName name="Z_179EFDF8_A1B1_11D3_8FA9_0008C7809E09_.wvu.PrintArea" hidden="1">#REF!</definedName>
    <definedName name="Z_179EFDF8_A1B1_11D3_8FA9_0008C7809E09_.wvu.PrintTitles" hidden="1">#REF!,#REF!</definedName>
    <definedName name="Z_179EFDF9_A1B1_11D3_8FA9_0008C7809E09_.wvu.PrintArea" hidden="1">#REF!</definedName>
    <definedName name="Z_179EFDF9_A1B1_11D3_8FA9_0008C7809E09_.wvu.PrintTitles" hidden="1">#REF!,#REF!</definedName>
    <definedName name="Z_179EFDFA_A1B1_11D3_8FA9_0008C7809E09_.wvu.PrintArea" hidden="1">#REF!</definedName>
    <definedName name="Z_179EFDFA_A1B1_11D3_8FA9_0008C7809E09_.wvu.PrintTitles" hidden="1">#REF!,#REF!</definedName>
    <definedName name="Z_179EFDFB_A1B1_11D3_8FA9_0008C7809E09_.wvu.PrintArea" hidden="1">#REF!</definedName>
    <definedName name="Z_179EFDFB_A1B1_11D3_8FA9_0008C7809E09_.wvu.PrintTitles" hidden="1">#REF!,#REF!</definedName>
    <definedName name="Z_179EFDFC_A1B1_11D3_8FA9_0008C7809E09_.wvu.PrintArea" hidden="1">#REF!</definedName>
    <definedName name="Z_179EFDFC_A1B1_11D3_8FA9_0008C7809E09_.wvu.PrintTitles" hidden="1">#REF!,#REF!</definedName>
    <definedName name="Z_179EFDFD_A1B1_11D3_8FA9_0008C7809E09_.wvu.PrintArea" hidden="1">#REF!</definedName>
    <definedName name="Z_179EFDFD_A1B1_11D3_8FA9_0008C7809E09_.wvu.PrintTitles" hidden="1">#REF!,#REF!</definedName>
    <definedName name="Z_179EFDFE_A1B1_11D3_8FA9_0008C7809E09_.wvu.PrintArea" hidden="1">#REF!</definedName>
    <definedName name="Z_179EFDFE_A1B1_11D3_8FA9_0008C7809E09_.wvu.PrintTitles" hidden="1">#REF!,#REF!</definedName>
    <definedName name="Z_179EFDFF_A1B1_11D3_8FA9_0008C7809E09_.wvu.PrintArea" hidden="1">#REF!</definedName>
    <definedName name="Z_179EFDFF_A1B1_11D3_8FA9_0008C7809E09_.wvu.PrintTitles" hidden="1">#REF!,#REF!</definedName>
    <definedName name="Z_179EFE00_A1B1_11D3_8FA9_0008C7809E09_.wvu.PrintArea" hidden="1">#REF!</definedName>
    <definedName name="Z_179EFE00_A1B1_11D3_8FA9_0008C7809E09_.wvu.PrintTitles" hidden="1">#REF!,#REF!</definedName>
    <definedName name="Z_179EFE01_A1B1_11D3_8FA9_0008C7809E09_.wvu.PrintArea" hidden="1">#REF!</definedName>
    <definedName name="Z_179EFE01_A1B1_11D3_8FA9_0008C7809E09_.wvu.PrintTitles" hidden="1">#REF!,#REF!</definedName>
    <definedName name="Z_179EFE02_A1B1_11D3_8FA9_0008C7809E09_.wvu.PrintArea" hidden="1">#REF!</definedName>
    <definedName name="Z_179EFE02_A1B1_11D3_8FA9_0008C7809E09_.wvu.PrintTitles" hidden="1">#REF!,#REF!</definedName>
    <definedName name="Z_179EFE03_A1B1_11D3_8FA9_0008C7809E09_.wvu.PrintArea" hidden="1">#REF!</definedName>
    <definedName name="Z_179EFE03_A1B1_11D3_8FA9_0008C7809E09_.wvu.PrintTitles" hidden="1">#REF!,#REF!</definedName>
    <definedName name="Z_179EFE04_A1B1_11D3_8FA9_0008C7809E09_.wvu.PrintArea" hidden="1">#REF!</definedName>
    <definedName name="Z_179EFE04_A1B1_11D3_8FA9_0008C7809E09_.wvu.PrintTitles" hidden="1">#REF!,#REF!</definedName>
    <definedName name="Z_179EFE05_A1B1_11D3_8FA9_0008C7809E09_.wvu.PrintArea" hidden="1">#REF!</definedName>
    <definedName name="Z_179EFE05_A1B1_11D3_8FA9_0008C7809E09_.wvu.PrintTitles" hidden="1">#REF!,#REF!</definedName>
    <definedName name="Z_179EFE06_A1B1_11D3_8FA9_0008C7809E09_.wvu.PrintArea" hidden="1">#REF!</definedName>
    <definedName name="Z_179EFE06_A1B1_11D3_8FA9_0008C7809E09_.wvu.PrintTitles" hidden="1">#REF!,#REF!</definedName>
    <definedName name="Z_179EFE07_A1B1_11D3_8FA9_0008C7809E09_.wvu.PrintArea" hidden="1">#REF!</definedName>
    <definedName name="Z_179EFE07_A1B1_11D3_8FA9_0008C7809E09_.wvu.PrintTitles" hidden="1">#REF!,#REF!</definedName>
    <definedName name="Z_179EFE08_A1B1_11D3_8FA9_0008C7809E09_.wvu.PrintArea" hidden="1">#REF!</definedName>
    <definedName name="Z_179EFE08_A1B1_11D3_8FA9_0008C7809E09_.wvu.PrintTitles" hidden="1">#REF!,#REF!</definedName>
    <definedName name="Z_179EFE09_A1B1_11D3_8FA9_0008C7809E09_.wvu.PrintArea" hidden="1">#REF!</definedName>
    <definedName name="Z_179EFE09_A1B1_11D3_8FA9_0008C7809E09_.wvu.PrintTitles" hidden="1">#REF!,#REF!</definedName>
    <definedName name="Z_179EFE0A_A1B1_11D3_8FA9_0008C7809E09_.wvu.PrintArea" hidden="1">#REF!</definedName>
    <definedName name="Z_179EFE0A_A1B1_11D3_8FA9_0008C7809E09_.wvu.PrintTitles" hidden="1">#REF!,#REF!</definedName>
    <definedName name="Z_179EFE0B_A1B1_11D3_8FA9_0008C7809E09_.wvu.PrintArea" hidden="1">#REF!</definedName>
    <definedName name="Z_179EFE0B_A1B1_11D3_8FA9_0008C7809E09_.wvu.PrintTitles" hidden="1">#REF!,#REF!</definedName>
    <definedName name="Z_179EFE0C_A1B1_11D3_8FA9_0008C7809E09_.wvu.PrintArea" hidden="1">#REF!</definedName>
    <definedName name="Z_179EFE0C_A1B1_11D3_8FA9_0008C7809E09_.wvu.PrintTitles" hidden="1">#REF!,#REF!</definedName>
    <definedName name="Z_179EFE0D_A1B1_11D3_8FA9_0008C7809E09_.wvu.PrintArea" hidden="1">#REF!</definedName>
    <definedName name="Z_179EFE0D_A1B1_11D3_8FA9_0008C7809E09_.wvu.PrintTitles" hidden="1">#REF!,#REF!</definedName>
    <definedName name="Z_179EFE0E_A1B1_11D3_8FA9_0008C7809E09_.wvu.PrintArea" hidden="1">#REF!</definedName>
    <definedName name="Z_179EFE0E_A1B1_11D3_8FA9_0008C7809E09_.wvu.PrintTitles" hidden="1">#REF!,#REF!</definedName>
    <definedName name="Z_179EFE0F_A1B1_11D3_8FA9_0008C7809E09_.wvu.PrintArea" hidden="1">#REF!</definedName>
    <definedName name="Z_179EFE0F_A1B1_11D3_8FA9_0008C7809E09_.wvu.PrintTitles" hidden="1">#REF!,#REF!</definedName>
    <definedName name="Z_179EFE10_A1B1_11D3_8FA9_0008C7809E09_.wvu.PrintArea" hidden="1">#REF!</definedName>
    <definedName name="Z_179EFE10_A1B1_11D3_8FA9_0008C7809E09_.wvu.PrintTitles" hidden="1">#REF!,#REF!</definedName>
    <definedName name="Z_179EFE11_A1B1_11D3_8FA9_0008C7809E09_.wvu.PrintArea" hidden="1">#REF!</definedName>
    <definedName name="Z_179EFE11_A1B1_11D3_8FA9_0008C7809E09_.wvu.PrintTitles" hidden="1">#REF!,#REF!</definedName>
    <definedName name="Z_179EFE12_A1B1_11D3_8FA9_0008C7809E09_.wvu.PrintArea" hidden="1">#REF!</definedName>
    <definedName name="Z_179EFE12_A1B1_11D3_8FA9_0008C7809E09_.wvu.PrintTitles" hidden="1">#REF!,#REF!</definedName>
    <definedName name="Z_179EFE13_A1B1_11D3_8FA9_0008C7809E09_.wvu.PrintArea" hidden="1">#REF!</definedName>
    <definedName name="Z_179EFE13_A1B1_11D3_8FA9_0008C7809E09_.wvu.PrintTitles" hidden="1">#REF!,#REF!</definedName>
    <definedName name="Z_179EFE14_A1B1_11D3_8FA9_0008C7809E09_.wvu.PrintArea" hidden="1">#REF!</definedName>
    <definedName name="Z_179EFE14_A1B1_11D3_8FA9_0008C7809E09_.wvu.PrintTitles" hidden="1">#REF!,#REF!</definedName>
    <definedName name="Z_179EFE15_A1B1_11D3_8FA9_0008C7809E09_.wvu.PrintArea" hidden="1">#REF!</definedName>
    <definedName name="Z_179EFE15_A1B1_11D3_8FA9_0008C7809E09_.wvu.PrintTitles" hidden="1">#REF!,#REF!</definedName>
    <definedName name="Z_179EFE16_A1B1_11D3_8FA9_0008C7809E09_.wvu.PrintArea" hidden="1">#REF!</definedName>
    <definedName name="Z_179EFE16_A1B1_11D3_8FA9_0008C7809E09_.wvu.PrintTitles" hidden="1">#REF!,#REF!</definedName>
    <definedName name="Z_179EFE17_A1B1_11D3_8FA9_0008C7809E09_.wvu.PrintArea" hidden="1">#REF!</definedName>
    <definedName name="Z_179EFE17_A1B1_11D3_8FA9_0008C7809E09_.wvu.PrintTitles" hidden="1">#REF!,#REF!</definedName>
    <definedName name="Z_179EFE18_A1B1_11D3_8FA9_0008C7809E09_.wvu.PrintArea" hidden="1">#REF!</definedName>
    <definedName name="Z_179EFE18_A1B1_11D3_8FA9_0008C7809E09_.wvu.PrintTitles" hidden="1">#REF!,#REF!</definedName>
    <definedName name="Z_179EFE19_A1B1_11D3_8FA9_0008C7809E09_.wvu.PrintArea" hidden="1">#REF!</definedName>
    <definedName name="Z_179EFE19_A1B1_11D3_8FA9_0008C7809E09_.wvu.PrintTitles" hidden="1">#REF!,#REF!</definedName>
    <definedName name="Z_179EFE1A_A1B1_11D3_8FA9_0008C7809E09_.wvu.PrintArea" hidden="1">#REF!</definedName>
    <definedName name="Z_179EFE1A_A1B1_11D3_8FA9_0008C7809E09_.wvu.PrintTitles" hidden="1">#REF!,#REF!</definedName>
    <definedName name="Z_179EFE1B_A1B1_11D3_8FA9_0008C7809E09_.wvu.PrintArea" hidden="1">#REF!</definedName>
    <definedName name="Z_179EFE1B_A1B1_11D3_8FA9_0008C7809E09_.wvu.PrintTitles" hidden="1">#REF!,#REF!</definedName>
    <definedName name="Z_179EFE1C_A1B1_11D3_8FA9_0008C7809E09_.wvu.PrintArea" hidden="1">#REF!</definedName>
    <definedName name="Z_179EFE1C_A1B1_11D3_8FA9_0008C7809E09_.wvu.PrintTitles" hidden="1">#REF!,#REF!</definedName>
    <definedName name="Z_179EFE1D_A1B1_11D3_8FA9_0008C7809E09_.wvu.PrintArea" hidden="1">#REF!</definedName>
    <definedName name="Z_179EFE1D_A1B1_11D3_8FA9_0008C7809E09_.wvu.PrintTitles" hidden="1">#REF!,#REF!</definedName>
    <definedName name="Z_179EFE1E_A1B1_11D3_8FA9_0008C7809E09_.wvu.PrintArea" hidden="1">#REF!</definedName>
    <definedName name="Z_179EFE1E_A1B1_11D3_8FA9_0008C7809E09_.wvu.PrintTitles" hidden="1">#REF!,#REF!</definedName>
    <definedName name="Z_179EFE1F_A1B1_11D3_8FA9_0008C7809E09_.wvu.PrintArea" hidden="1">#REF!</definedName>
    <definedName name="Z_179EFE1F_A1B1_11D3_8FA9_0008C7809E09_.wvu.PrintTitles" hidden="1">#REF!,#REF!</definedName>
    <definedName name="Z_179EFE20_A1B1_11D3_8FA9_0008C7809E09_.wvu.PrintArea" hidden="1">#REF!</definedName>
    <definedName name="Z_179EFE20_A1B1_11D3_8FA9_0008C7809E09_.wvu.PrintTitles" hidden="1">#REF!,#REF!</definedName>
    <definedName name="Z_179EFE21_A1B1_11D3_8FA9_0008C7809E09_.wvu.PrintArea" hidden="1">#REF!</definedName>
    <definedName name="Z_179EFE21_A1B1_11D3_8FA9_0008C7809E09_.wvu.PrintTitles" hidden="1">#REF!,#REF!</definedName>
    <definedName name="Z_179EFE22_A1B1_11D3_8FA9_0008C7809E09_.wvu.PrintArea" hidden="1">#REF!</definedName>
    <definedName name="Z_179EFE22_A1B1_11D3_8FA9_0008C7809E09_.wvu.PrintTitles" hidden="1">#REF!,#REF!</definedName>
    <definedName name="Z_179EFE23_A1B1_11D3_8FA9_0008C7809E09_.wvu.PrintArea" hidden="1">#REF!</definedName>
    <definedName name="Z_179EFE23_A1B1_11D3_8FA9_0008C7809E09_.wvu.PrintTitles" hidden="1">#REF!,#REF!</definedName>
    <definedName name="Z_179EFE24_A1B1_11D3_8FA9_0008C7809E09_.wvu.PrintArea" hidden="1">#REF!</definedName>
    <definedName name="Z_179EFE24_A1B1_11D3_8FA9_0008C7809E09_.wvu.PrintTitles" hidden="1">#REF!,#REF!</definedName>
    <definedName name="Z_179EFE25_A1B1_11D3_8FA9_0008C7809E09_.wvu.PrintArea" hidden="1">#REF!</definedName>
    <definedName name="Z_179EFE25_A1B1_11D3_8FA9_0008C7809E09_.wvu.PrintTitles" hidden="1">#REF!,#REF!</definedName>
    <definedName name="Z_179EFE26_A1B1_11D3_8FA9_0008C7809E09_.wvu.PrintArea" hidden="1">#REF!</definedName>
    <definedName name="Z_179EFE26_A1B1_11D3_8FA9_0008C7809E09_.wvu.PrintTitles" hidden="1">#REF!,#REF!</definedName>
    <definedName name="Z_179EFE27_A1B1_11D3_8FA9_0008C7809E09_.wvu.PrintArea" hidden="1">#REF!</definedName>
    <definedName name="Z_179EFE27_A1B1_11D3_8FA9_0008C7809E09_.wvu.PrintTitles" hidden="1">#REF!,#REF!</definedName>
    <definedName name="Z_179EFE28_A1B1_11D3_8FA9_0008C7809E09_.wvu.PrintArea" hidden="1">#REF!</definedName>
    <definedName name="Z_179EFE28_A1B1_11D3_8FA9_0008C7809E09_.wvu.PrintTitles" hidden="1">#REF!,#REF!</definedName>
    <definedName name="Z_179EFE29_A1B1_11D3_8FA9_0008C7809E09_.wvu.PrintArea" hidden="1">#REF!</definedName>
    <definedName name="Z_179EFE29_A1B1_11D3_8FA9_0008C7809E09_.wvu.PrintTitles" hidden="1">#REF!,#REF!</definedName>
    <definedName name="Z_179EFE2A_A1B1_11D3_8FA9_0008C7809E09_.wvu.PrintArea" hidden="1">#REF!</definedName>
    <definedName name="Z_179EFE2A_A1B1_11D3_8FA9_0008C7809E09_.wvu.PrintTitles" hidden="1">#REF!,#REF!</definedName>
    <definedName name="Z_179EFE2B_A1B1_11D3_8FA9_0008C7809E09_.wvu.PrintArea" hidden="1">#REF!</definedName>
    <definedName name="Z_179EFE2B_A1B1_11D3_8FA9_0008C7809E09_.wvu.PrintTitles" hidden="1">#REF!,#REF!</definedName>
    <definedName name="Z_179EFE2C_A1B1_11D3_8FA9_0008C7809E09_.wvu.PrintArea" hidden="1">#REF!</definedName>
    <definedName name="Z_179EFE2C_A1B1_11D3_8FA9_0008C7809E09_.wvu.PrintTitles" hidden="1">#REF!,#REF!</definedName>
    <definedName name="Z_179EFE2D_A1B1_11D3_8FA9_0008C7809E09_.wvu.PrintArea" hidden="1">#REF!</definedName>
    <definedName name="Z_179EFE2D_A1B1_11D3_8FA9_0008C7809E09_.wvu.PrintTitles" hidden="1">#REF!,#REF!</definedName>
    <definedName name="Z_179EFE2E_A1B1_11D3_8FA9_0008C7809E09_.wvu.PrintArea" hidden="1">#REF!</definedName>
    <definedName name="Z_179EFE2E_A1B1_11D3_8FA9_0008C7809E09_.wvu.PrintTitles" hidden="1">#REF!,#REF!</definedName>
    <definedName name="Z_179EFE2F_A1B1_11D3_8FA9_0008C7809E09_.wvu.PrintArea" hidden="1">#REF!</definedName>
    <definedName name="Z_179EFE2F_A1B1_11D3_8FA9_0008C7809E09_.wvu.PrintTitles" hidden="1">#REF!</definedName>
    <definedName name="Z_179EFE30_A1B1_11D3_8FA9_0008C7809E09_.wvu.PrintArea" hidden="1">#REF!</definedName>
    <definedName name="Z_179EFE30_A1B1_11D3_8FA9_0008C7809E09_.wvu.PrintTitles" hidden="1">#REF!</definedName>
    <definedName name="Z_179EFE31_A1B1_11D3_8FA9_0008C7809E09_.wvu.PrintArea" hidden="1">#REF!</definedName>
    <definedName name="Z_179EFE31_A1B1_11D3_8FA9_0008C7809E09_.wvu.PrintTitles" hidden="1">#REF!</definedName>
    <definedName name="Z_179EFE32_A1B1_11D3_8FA9_0008C7809E09_.wvu.PrintArea" hidden="1">#REF!</definedName>
    <definedName name="Z_179EFE32_A1B1_11D3_8FA9_0008C7809E09_.wvu.PrintTitles" hidden="1">#REF!</definedName>
    <definedName name="Z_179EFE33_A1B1_11D3_8FA9_0008C7809E09_.wvu.PrintArea" hidden="1">#REF!</definedName>
    <definedName name="Z_179EFE33_A1B1_11D3_8FA9_0008C7809E09_.wvu.PrintTitles" hidden="1">#REF!</definedName>
    <definedName name="Z_179EFE34_A1B1_11D3_8FA9_0008C7809E09_.wvu.PrintArea" hidden="1">#REF!</definedName>
    <definedName name="Z_179EFE34_A1B1_11D3_8FA9_0008C7809E09_.wvu.PrintTitles" hidden="1">#REF!</definedName>
    <definedName name="Z_179EFE35_A1B1_11D3_8FA9_0008C7809E09_.wvu.PrintArea" hidden="1">#REF!</definedName>
    <definedName name="Z_179EFE35_A1B1_11D3_8FA9_0008C7809E09_.wvu.PrintTitles" hidden="1">#REF!</definedName>
    <definedName name="Z_179EFE36_A1B1_11D3_8FA9_0008C7809E09_.wvu.PrintArea" hidden="1">#REF!</definedName>
    <definedName name="Z_179EFE36_A1B1_11D3_8FA9_0008C7809E09_.wvu.PrintTitles" hidden="1">#REF!</definedName>
    <definedName name="Z_179EFE37_A1B1_11D3_8FA9_0008C7809E09_.wvu.PrintArea" hidden="1">#REF!</definedName>
    <definedName name="Z_179EFE37_A1B1_11D3_8FA9_0008C7809E09_.wvu.PrintTitles" hidden="1">#REF!</definedName>
    <definedName name="Z_179EFE38_A1B1_11D3_8FA9_0008C7809E09_.wvu.PrintArea" hidden="1">#REF!</definedName>
    <definedName name="Z_179EFE38_A1B1_11D3_8FA9_0008C7809E09_.wvu.PrintTitles" hidden="1">#REF!</definedName>
    <definedName name="Z_179EFE39_A1B1_11D3_8FA9_0008C7809E09_.wvu.PrintArea" hidden="1">#REF!</definedName>
    <definedName name="Z_179EFE39_A1B1_11D3_8FA9_0008C7809E09_.wvu.PrintTitles" hidden="1">#REF!</definedName>
    <definedName name="Z_179EFE3A_A1B1_11D3_8FA9_0008C7809E09_.wvu.PrintArea" hidden="1">#REF!</definedName>
    <definedName name="Z_179EFE3A_A1B1_11D3_8FA9_0008C7809E09_.wvu.PrintTitles" hidden="1">#REF!</definedName>
    <definedName name="Z_179EFE3B_A1B1_11D3_8FA9_0008C7809E09_.wvu.PrintArea" hidden="1">#REF!</definedName>
    <definedName name="Z_179EFE3B_A1B1_11D3_8FA9_0008C7809E09_.wvu.PrintTitles" hidden="1">#REF!</definedName>
    <definedName name="Z_179EFE3C_A1B1_11D3_8FA9_0008C7809E09_.wvu.PrintArea" hidden="1">#REF!</definedName>
    <definedName name="Z_179EFE3C_A1B1_11D3_8FA9_0008C7809E09_.wvu.PrintTitles" hidden="1">#REF!,#REF!</definedName>
    <definedName name="Z_179EFE3D_A1B1_11D3_8FA9_0008C7809E09_.wvu.PrintArea" hidden="1">#REF!</definedName>
    <definedName name="Z_179EFE3D_A1B1_11D3_8FA9_0008C7809E09_.wvu.PrintTitles" hidden="1">#REF!,#REF!</definedName>
    <definedName name="Z_179EFE3E_A1B1_11D3_8FA9_0008C7809E09_.wvu.PrintArea" hidden="1">#REF!</definedName>
    <definedName name="Z_179EFE3E_A1B1_11D3_8FA9_0008C7809E09_.wvu.PrintTitles" hidden="1">#REF!,#REF!</definedName>
    <definedName name="Z_179EFE3F_A1B1_11D3_8FA9_0008C7809E09_.wvu.PrintArea" hidden="1">#REF!</definedName>
    <definedName name="Z_179EFE3F_A1B1_11D3_8FA9_0008C7809E09_.wvu.PrintTitles" hidden="1">#REF!,#REF!</definedName>
    <definedName name="Z_179EFE40_A1B1_11D3_8FA9_0008C7809E09_.wvu.PrintArea" hidden="1">#REF!</definedName>
    <definedName name="Z_179EFE40_A1B1_11D3_8FA9_0008C7809E09_.wvu.PrintTitles" hidden="1">#REF!,#REF!</definedName>
    <definedName name="Z_179EFE41_A1B1_11D3_8FA9_0008C7809E09_.wvu.PrintArea" hidden="1">#REF!</definedName>
    <definedName name="Z_179EFE41_A1B1_11D3_8FA9_0008C7809E09_.wvu.PrintTitles" hidden="1">#REF!,#REF!</definedName>
    <definedName name="Z_179EFE42_A1B1_11D3_8FA9_0008C7809E09_.wvu.PrintArea" hidden="1">#REF!</definedName>
    <definedName name="Z_179EFE42_A1B1_11D3_8FA9_0008C7809E09_.wvu.PrintTitles" hidden="1">#REF!,#REF!</definedName>
    <definedName name="Z_179EFE43_A1B1_11D3_8FA9_0008C7809E09_.wvu.PrintArea" hidden="1">#REF!</definedName>
    <definedName name="Z_179EFE43_A1B1_11D3_8FA9_0008C7809E09_.wvu.PrintTitles" hidden="1">#REF!,#REF!</definedName>
    <definedName name="Z_179EFE44_A1B1_11D3_8FA9_0008C7809E09_.wvu.PrintArea" hidden="1">#REF!</definedName>
    <definedName name="Z_179EFE44_A1B1_11D3_8FA9_0008C7809E09_.wvu.PrintTitles" hidden="1">#REF!,#REF!</definedName>
    <definedName name="Z_179EFE45_A1B1_11D3_8FA9_0008C7809E09_.wvu.PrintArea" hidden="1">#REF!</definedName>
    <definedName name="Z_179EFE45_A1B1_11D3_8FA9_0008C7809E09_.wvu.PrintTitles" hidden="1">#REF!,#REF!</definedName>
    <definedName name="Z_179EFE46_A1B1_11D3_8FA9_0008C7809E09_.wvu.PrintArea" hidden="1">#REF!</definedName>
    <definedName name="Z_179EFE46_A1B1_11D3_8FA9_0008C7809E09_.wvu.PrintTitles" hidden="1">#REF!,#REF!</definedName>
    <definedName name="Z_179EFE47_A1B1_11D3_8FA9_0008C7809E09_.wvu.PrintArea" hidden="1">#REF!</definedName>
    <definedName name="Z_179EFE47_A1B1_11D3_8FA9_0008C7809E09_.wvu.PrintTitles" hidden="1">#REF!,#REF!</definedName>
    <definedName name="Z_179EFE48_A1B1_11D3_8FA9_0008C7809E09_.wvu.PrintArea" hidden="1">#REF!</definedName>
    <definedName name="Z_179EFE48_A1B1_11D3_8FA9_0008C7809E09_.wvu.PrintTitles" hidden="1">#REF!,#REF!</definedName>
    <definedName name="Z_179EFE49_A1B1_11D3_8FA9_0008C7809E09_.wvu.PrintArea" hidden="1">#REF!</definedName>
    <definedName name="Z_179EFE49_A1B1_11D3_8FA9_0008C7809E09_.wvu.PrintTitles" hidden="1">#REF!,#REF!</definedName>
    <definedName name="Z_179EFE4A_A1B1_11D3_8FA9_0008C7809E09_.wvu.PrintArea" hidden="1">#REF!</definedName>
    <definedName name="Z_179EFE4A_A1B1_11D3_8FA9_0008C7809E09_.wvu.PrintTitles" hidden="1">#REF!,#REF!</definedName>
    <definedName name="Z_179EFE4B_A1B1_11D3_8FA9_0008C7809E09_.wvu.PrintArea" hidden="1">#REF!</definedName>
    <definedName name="Z_179EFE4B_A1B1_11D3_8FA9_0008C7809E09_.wvu.PrintTitles" hidden="1">#REF!,#REF!</definedName>
    <definedName name="Z_179EFE4C_A1B1_11D3_8FA9_0008C7809E09_.wvu.PrintArea" hidden="1">#REF!</definedName>
    <definedName name="Z_179EFE4C_A1B1_11D3_8FA9_0008C7809E09_.wvu.PrintTitles" hidden="1">#REF!,#REF!</definedName>
    <definedName name="Z_179EFE4D_A1B1_11D3_8FA9_0008C7809E09_.wvu.PrintArea" hidden="1">#REF!</definedName>
    <definedName name="Z_179EFE4D_A1B1_11D3_8FA9_0008C7809E09_.wvu.PrintTitles" hidden="1">#REF!,#REF!</definedName>
    <definedName name="Z_179EFE4E_A1B1_11D3_8FA9_0008C7809E09_.wvu.PrintArea" hidden="1">#REF!</definedName>
    <definedName name="Z_179EFE4E_A1B1_11D3_8FA9_0008C7809E09_.wvu.PrintTitles" hidden="1">#REF!,#REF!</definedName>
    <definedName name="Z_179EFE4F_A1B1_11D3_8FA9_0008C7809E09_.wvu.PrintArea" hidden="1">#REF!</definedName>
    <definedName name="Z_179EFE4F_A1B1_11D3_8FA9_0008C7809E09_.wvu.PrintTitles" hidden="1">#REF!,#REF!</definedName>
    <definedName name="Z_179EFE50_A1B1_11D3_8FA9_0008C7809E09_.wvu.PrintArea" hidden="1">#REF!</definedName>
    <definedName name="Z_179EFE50_A1B1_11D3_8FA9_0008C7809E09_.wvu.PrintTitles" hidden="1">#REF!,#REF!</definedName>
    <definedName name="Z_179EFE51_A1B1_11D3_8FA9_0008C7809E09_.wvu.PrintArea" hidden="1">#REF!</definedName>
    <definedName name="Z_179EFE51_A1B1_11D3_8FA9_0008C7809E09_.wvu.PrintTitles" hidden="1">#REF!,#REF!</definedName>
    <definedName name="Z_179EFE52_A1B1_11D3_8FA9_0008C7809E09_.wvu.PrintArea" hidden="1">#REF!</definedName>
    <definedName name="Z_179EFE52_A1B1_11D3_8FA9_0008C7809E09_.wvu.PrintTitles" hidden="1">#REF!,#REF!</definedName>
    <definedName name="Z_179EFE53_A1B1_11D3_8FA9_0008C7809E09_.wvu.PrintArea" hidden="1">#REF!</definedName>
    <definedName name="Z_179EFE53_A1B1_11D3_8FA9_0008C7809E09_.wvu.PrintTitles" hidden="1">#REF!,#REF!</definedName>
    <definedName name="Z_179EFE54_A1B1_11D3_8FA9_0008C7809E09_.wvu.PrintArea" hidden="1">#REF!</definedName>
    <definedName name="Z_179EFE54_A1B1_11D3_8FA9_0008C7809E09_.wvu.PrintTitles" hidden="1">#REF!,#REF!</definedName>
    <definedName name="Z_179EFE55_A1B1_11D3_8FA9_0008C7809E09_.wvu.PrintArea" hidden="1">#REF!</definedName>
    <definedName name="Z_179EFE55_A1B1_11D3_8FA9_0008C7809E09_.wvu.PrintTitles" hidden="1">#REF!</definedName>
    <definedName name="Z_179EFE56_A1B1_11D3_8FA9_0008C7809E09_.wvu.PrintArea" hidden="1">#REF!</definedName>
    <definedName name="Z_179EFE56_A1B1_11D3_8FA9_0008C7809E09_.wvu.PrintTitles" hidden="1">#REF!,#REF!</definedName>
    <definedName name="Z_179EFE57_A1B1_11D3_8FA9_0008C7809E09_.wvu.PrintArea" hidden="1">#REF!</definedName>
    <definedName name="Z_179EFE57_A1B1_11D3_8FA9_0008C7809E09_.wvu.PrintTitles" hidden="1">#REF!,#REF!</definedName>
    <definedName name="Z_179EFE58_A1B1_11D3_8FA9_0008C7809E09_.wvu.PrintArea" hidden="1">#REF!</definedName>
    <definedName name="Z_179EFE58_A1B1_11D3_8FA9_0008C7809E09_.wvu.PrintTitles" hidden="1">#REF!,#REF!</definedName>
    <definedName name="Z_179EFE59_A1B1_11D3_8FA9_0008C7809E09_.wvu.PrintArea" hidden="1">#REF!</definedName>
    <definedName name="Z_179EFE59_A1B1_11D3_8FA9_0008C7809E09_.wvu.PrintTitles" hidden="1">#REF!,#REF!</definedName>
    <definedName name="Z_179EFE5A_A1B1_11D3_8FA9_0008C7809E09_.wvu.PrintArea" hidden="1">#REF!</definedName>
    <definedName name="Z_179EFE5A_A1B1_11D3_8FA9_0008C7809E09_.wvu.PrintTitles" hidden="1">#REF!,#REF!</definedName>
    <definedName name="Z_1DA8B6E2_5DE1_11D2_8EEC_0008C7BCAF29_.wvu.PrintArea" hidden="1">#REF!</definedName>
    <definedName name="Z_1DA8B6E2_5DE1_11D2_8EEC_0008C7BCAF29_.wvu.PrintTitles" hidden="1">#REF!</definedName>
    <definedName name="Z_1DA8B6F1_5DE1_11D2_8EEC_0008C7BCAF29_.wvu.PrintArea" hidden="1">#REF!</definedName>
    <definedName name="Z_1DA8B6F1_5DE1_11D2_8EEC_0008C7BCAF29_.wvu.PrintTitles" hidden="1">#REF!</definedName>
    <definedName name="Z_1DA8B6FE_5DE1_11D2_8EEC_0008C7BCAF29_.wvu.PrintArea" hidden="1">#REF!</definedName>
    <definedName name="Z_1DA8B6FE_5DE1_11D2_8EEC_0008C7BCAF29_.wvu.PrintTitles" hidden="1">#REF!,#REF!</definedName>
    <definedName name="Z_2DA61901_F1AB_11D2_8EBB_0008C77C0743_.wvu.PrintArea" hidden="1">#REF!</definedName>
    <definedName name="Z_2DA61901_F1AB_11D2_8EBB_0008C77C0743_.wvu.PrintTitles" hidden="1">#REF!</definedName>
    <definedName name="Z_2DA61914_F1AB_11D2_8EBB_0008C77C0743_.wvu.PrintArea" hidden="1">#REF!</definedName>
    <definedName name="Z_2DA61914_F1AB_11D2_8EBB_0008C77C0743_.wvu.PrintTitles" hidden="1">#REF!</definedName>
    <definedName name="Z_2DA61924_F1AB_11D2_8EBB_0008C77C0743_.wvu.PrintArea" hidden="1">#REF!</definedName>
    <definedName name="Z_2DA61924_F1AB_11D2_8EBB_0008C77C0743_.wvu.PrintTitles" hidden="1">#REF!,#REF!</definedName>
    <definedName name="Z_3FBA103C_5DE2_11D2_8EE8_0008C77CC149_.wvu.PrintArea" hidden="1">#REF!</definedName>
    <definedName name="Z_3FBA103C_5DE2_11D2_8EE8_0008C77CC149_.wvu.PrintTitles" hidden="1">#REF!</definedName>
    <definedName name="Z_3FBA104B_5DE2_11D2_8EE8_0008C77CC149_.wvu.PrintArea" hidden="1">#REF!</definedName>
    <definedName name="Z_3FBA104B_5DE2_11D2_8EE8_0008C77CC149_.wvu.PrintTitles" hidden="1">#REF!</definedName>
    <definedName name="Z_3FBA1058_5DE2_11D2_8EE8_0008C77CC149_.wvu.PrintArea" hidden="1">#REF!</definedName>
    <definedName name="Z_3FBA1058_5DE2_11D2_8EE8_0008C77CC149_.wvu.PrintTitles" hidden="1">#REF!,#REF!</definedName>
    <definedName name="Z_3FE15DB3_17FC_11D2_8E97_0008C77CC149_.wvu.PrintArea" hidden="1">#REF!</definedName>
    <definedName name="Z_3FE15DB3_17FC_11D2_8E97_0008C77CC149_.wvu.PrintTitles" hidden="1">#REF!</definedName>
    <definedName name="Z_3FE15DC2_17FC_11D2_8E97_0008C77CC149_.wvu.PrintArea" hidden="1">#REF!</definedName>
    <definedName name="Z_3FE15DC2_17FC_11D2_8E97_0008C77CC149_.wvu.PrintTitles" hidden="1">#REF!</definedName>
    <definedName name="Z_3FE15DCF_17FC_11D2_8E97_0008C77CC149_.wvu.PrintArea" hidden="1">#REF!</definedName>
    <definedName name="Z_3FE15DCF_17FC_11D2_8E97_0008C77CC149_.wvu.PrintTitles" hidden="1">#REF!,#REF!</definedName>
    <definedName name="Z_4CC3570C_99A5_11D2_8E90_0008C7BCAF29_.wvu.PrintArea" hidden="1">#REF!</definedName>
    <definedName name="Z_4CC3570C_99A5_11D2_8E90_0008C7BCAF29_.wvu.PrintTitles" hidden="1">#REF!,#REF!</definedName>
    <definedName name="Z_4CC3570F_99A5_11D2_8E90_0008C7BCAF29_.wvu.PrintArea" hidden="1">#REF!</definedName>
    <definedName name="Z_4CC3570F_99A5_11D2_8E90_0008C7BCAF29_.wvu.PrintTitles" hidden="1">#REF!</definedName>
    <definedName name="Z_4CC35714_99A5_11D2_8E90_0008C7BCAF29_.wvu.PrintArea" hidden="1">#REF!</definedName>
    <definedName name="Z_4CC35714_99A5_11D2_8E90_0008C7BCAF29_.wvu.PrintTitles" hidden="1">#REF!,#REF!</definedName>
    <definedName name="Z_4CC35716_99A5_11D2_8E90_0008C7BCAF29_.wvu.PrintArea" hidden="1">#REF!</definedName>
    <definedName name="Z_4CC35716_99A5_11D2_8E90_0008C7BCAF29_.wvu.PrintTitles" hidden="1">#REF!,#REF!</definedName>
    <definedName name="Z_4CC35719_99A5_11D2_8E90_0008C7BCAF29_.wvu.PrintArea" hidden="1">#REF!</definedName>
    <definedName name="Z_4CC35719_99A5_11D2_8E90_0008C7BCAF29_.wvu.PrintTitles" hidden="1">#REF!</definedName>
    <definedName name="Z_4CC3571E_99A5_11D2_8E90_0008C7BCAF29_.wvu.PrintArea" hidden="1">#REF!</definedName>
    <definedName name="Z_4CC3571E_99A5_11D2_8E90_0008C7BCAF29_.wvu.PrintTitles" hidden="1">#REF!,#REF!</definedName>
    <definedName name="Z_4CC35721_99A5_11D2_8E90_0008C7BCAF29_.wvu.PrintArea" hidden="1">#REF!</definedName>
    <definedName name="Z_4CC35721_99A5_11D2_8E90_0008C7BCAF29_.wvu.PrintTitles" hidden="1">#REF!,#REF!</definedName>
    <definedName name="Z_5F95E421_892A_11D2_8E7F_0008C7809E09_.wvu.PrintArea" hidden="1">#REF!</definedName>
    <definedName name="Z_5F95E421_892A_11D2_8E7F_0008C7809E09_.wvu.PrintTitles" hidden="1">#REF!,#REF!</definedName>
    <definedName name="Z_5F95E424_892A_11D2_8E7F_0008C7809E09_.wvu.PrintArea" hidden="1">#REF!</definedName>
    <definedName name="Z_5F95E424_892A_11D2_8E7F_0008C7809E09_.wvu.PrintTitles" hidden="1">#REF!</definedName>
    <definedName name="Z_5F95E429_892A_11D2_8E7F_0008C7809E09_.wvu.PrintArea" hidden="1">#REF!</definedName>
    <definedName name="Z_5F95E429_892A_11D2_8E7F_0008C7809E09_.wvu.PrintTitles" hidden="1">#REF!,#REF!</definedName>
    <definedName name="Z_5F95E42B_892A_11D2_8E7F_0008C7809E09_.wvu.PrintArea" hidden="1">#REF!</definedName>
    <definedName name="Z_5F95E42B_892A_11D2_8E7F_0008C7809E09_.wvu.PrintTitles" hidden="1">#REF!,#REF!</definedName>
    <definedName name="Z_5F95E42E_892A_11D2_8E7F_0008C7809E09_.wvu.PrintArea" hidden="1">#REF!</definedName>
    <definedName name="Z_5F95E42E_892A_11D2_8E7F_0008C7809E09_.wvu.PrintTitles" hidden="1">#REF!</definedName>
    <definedName name="Z_5F95E433_892A_11D2_8E7F_0008C7809E09_.wvu.PrintArea" hidden="1">#REF!</definedName>
    <definedName name="Z_5F95E433_892A_11D2_8E7F_0008C7809E09_.wvu.PrintTitles" hidden="1">#REF!,#REF!</definedName>
    <definedName name="Z_5F95E436_892A_11D2_8E7F_0008C7809E09_.wvu.PrintArea" hidden="1">#REF!</definedName>
    <definedName name="Z_5F95E436_892A_11D2_8E7F_0008C7809E09_.wvu.PrintTitles" hidden="1">#REF!,#REF!</definedName>
    <definedName name="Z_61DB0F02_10ED_11D2_8E73_0008C77C0743_.wvu.PrintArea" hidden="1">#REF!</definedName>
    <definedName name="Z_61DB0F02_10ED_11D2_8E73_0008C77C0743_.wvu.PrintTitles" hidden="1">#REF!</definedName>
    <definedName name="Z_61DB0F11_10ED_11D2_8E73_0008C77C0743_.wvu.PrintArea" hidden="1">#REF!</definedName>
    <definedName name="Z_61DB0F11_10ED_11D2_8E73_0008C77C0743_.wvu.PrintTitles" hidden="1">#REF!</definedName>
    <definedName name="Z_61DB0F1E_10ED_11D2_8E73_0008C77C0743_.wvu.PrintArea" hidden="1">#REF!</definedName>
    <definedName name="Z_61DB0F1E_10ED_11D2_8E73_0008C77C0743_.wvu.PrintTitles" hidden="1">#REF!,#REF!</definedName>
    <definedName name="Z_6749F589_14FD_11D3_8EF9_0008C7BCAF29_.wvu.PrintArea" hidden="1">#REF!</definedName>
    <definedName name="Z_6749F589_14FD_11D3_8EF9_0008C7BCAF29_.wvu.PrintTitles" hidden="1">#REF!</definedName>
    <definedName name="Z_6749F59C_14FD_11D3_8EF9_0008C7BCAF29_.wvu.PrintArea" hidden="1">#REF!</definedName>
    <definedName name="Z_6749F59C_14FD_11D3_8EF9_0008C7BCAF29_.wvu.PrintTitles" hidden="1">#REF!</definedName>
    <definedName name="Z_6749F5AC_14FD_11D3_8EF9_0008C7BCAF29_.wvu.PrintArea" hidden="1">#REF!</definedName>
    <definedName name="Z_6749F5AC_14FD_11D3_8EF9_0008C7BCAF29_.wvu.PrintTitles" hidden="1">#REF!,#REF!</definedName>
    <definedName name="Z_68F84A93_5E0B_11D2_8EEE_0008C7BCAF29_.wvu.PrintArea" hidden="1">#REF!</definedName>
    <definedName name="Z_68F84A93_5E0B_11D2_8EEE_0008C7BCAF29_.wvu.PrintTitles" hidden="1">#REF!</definedName>
    <definedName name="Z_68F84AA2_5E0B_11D2_8EEE_0008C7BCAF29_.wvu.PrintArea" hidden="1">#REF!</definedName>
    <definedName name="Z_68F84AA2_5E0B_11D2_8EEE_0008C7BCAF29_.wvu.PrintTitles" hidden="1">#REF!</definedName>
    <definedName name="Z_68F84AAF_5E0B_11D2_8EEE_0008C7BCAF29_.wvu.PrintArea" hidden="1">#REF!</definedName>
    <definedName name="Z_68F84AAF_5E0B_11D2_8EEE_0008C7BCAF29_.wvu.PrintTitles" hidden="1">#REF!,#REF!</definedName>
    <definedName name="Z_68F84ABA_5E0B_11D2_8EEE_0008C7BCAF29_.wvu.PrintArea" hidden="1">#REF!</definedName>
    <definedName name="Z_68F84ABA_5E0B_11D2_8EEE_0008C7BCAF29_.wvu.PrintTitles" hidden="1">#REF!,#REF!</definedName>
    <definedName name="Z_68F84ABC_5E0B_11D2_8EEE_0008C7BCAF29_.wvu.PrintArea" hidden="1">#REF!</definedName>
    <definedName name="Z_68F84ABC_5E0B_11D2_8EEE_0008C7BCAF29_.wvu.PrintTitles" hidden="1">#REF!</definedName>
    <definedName name="Z_68F84ABF_5E0B_11D2_8EEE_0008C7BCAF29_.wvu.PrintArea" hidden="1">#REF!</definedName>
    <definedName name="Z_68F84ABF_5E0B_11D2_8EEE_0008C7BCAF29_.wvu.PrintTitles" hidden="1">#REF!,#REF!</definedName>
    <definedName name="Z_68F84AC1_5E0B_11D2_8EEE_0008C7BCAF29_.wvu.PrintArea" hidden="1">#REF!</definedName>
    <definedName name="Z_68F84AC1_5E0B_11D2_8EEE_0008C7BCAF29_.wvu.PrintTitles" hidden="1">#REF!,#REF!</definedName>
    <definedName name="Z_68F84AC3_5E0B_11D2_8EEE_0008C7BCAF29_.wvu.PrintArea" hidden="1">#REF!</definedName>
    <definedName name="Z_68F84AC3_5E0B_11D2_8EEE_0008C7BCAF29_.wvu.PrintTitles" hidden="1">#REF!</definedName>
    <definedName name="Z_68F84AC6_5E0B_11D2_8EEE_0008C7BCAF29_.wvu.PrintArea" hidden="1">#REF!</definedName>
    <definedName name="Z_68F84AC6_5E0B_11D2_8EEE_0008C7BCAF29_.wvu.PrintTitles" hidden="1">#REF!,#REF!</definedName>
    <definedName name="Z_68F84AC8_5E0B_11D2_8EEE_0008C7BCAF29_.wvu.PrintArea" hidden="1">#REF!</definedName>
    <definedName name="Z_68F84AC8_5E0B_11D2_8EEE_0008C7BCAF29_.wvu.PrintTitles" hidden="1">#REF!,#REF!</definedName>
    <definedName name="Z_68F84ACE_5E0B_11D2_8EEE_0008C7BCAF29_.wvu.PrintArea" hidden="1">#REF!</definedName>
    <definedName name="Z_68F84ACE_5E0B_11D2_8EEE_0008C7BCAF29_.wvu.PrintTitles" hidden="1">#REF!</definedName>
    <definedName name="Z_68F84ADD_5E0B_11D2_8EEE_0008C7BCAF29_.wvu.PrintArea" hidden="1">#REF!</definedName>
    <definedName name="Z_68F84ADD_5E0B_11D2_8EEE_0008C7BCAF29_.wvu.PrintTitles" hidden="1">#REF!</definedName>
    <definedName name="Z_68F84AEA_5E0B_11D2_8EEE_0008C7BCAF29_.wvu.PrintArea" hidden="1">#REF!</definedName>
    <definedName name="Z_68F84AEA_5E0B_11D2_8EEE_0008C7BCAF29_.wvu.PrintTitles" hidden="1">#REF!,#REF!</definedName>
    <definedName name="Z_68F84AF6_5E0B_11D2_8EEE_0008C7BCAF29_.wvu.PrintArea" hidden="1">#REF!</definedName>
    <definedName name="Z_68F84AF6_5E0B_11D2_8EEE_0008C7BCAF29_.wvu.PrintTitles" hidden="1">#REF!,#REF!</definedName>
    <definedName name="Z_68F84AF9_5E0B_11D2_8EEE_0008C7BCAF29_.wvu.PrintArea" hidden="1">#REF!</definedName>
    <definedName name="Z_68F84AF9_5E0B_11D2_8EEE_0008C7BCAF29_.wvu.PrintTitles" hidden="1">#REF!</definedName>
    <definedName name="Z_68F84AFE_5E0B_11D2_8EEE_0008C7BCAF29_.wvu.PrintArea" hidden="1">#REF!</definedName>
    <definedName name="Z_68F84AFE_5E0B_11D2_8EEE_0008C7BCAF29_.wvu.PrintTitles" hidden="1">#REF!,#REF!</definedName>
    <definedName name="Z_68F84B00_5E0B_11D2_8EEE_0008C7BCAF29_.wvu.PrintArea" hidden="1">#REF!</definedName>
    <definedName name="Z_68F84B00_5E0B_11D2_8EEE_0008C7BCAF29_.wvu.PrintTitles" hidden="1">#REF!,#REF!</definedName>
    <definedName name="Z_68F84B03_5E0B_11D2_8EEE_0008C7BCAF29_.wvu.PrintArea" hidden="1">#REF!</definedName>
    <definedName name="Z_68F84B03_5E0B_11D2_8EEE_0008C7BCAF29_.wvu.PrintTitles" hidden="1">#REF!</definedName>
    <definedName name="Z_68F84B08_5E0B_11D2_8EEE_0008C7BCAF29_.wvu.PrintArea" hidden="1">#REF!</definedName>
    <definedName name="Z_68F84B08_5E0B_11D2_8EEE_0008C7BCAF29_.wvu.PrintTitles" hidden="1">#REF!,#REF!</definedName>
    <definedName name="Z_68F84B0B_5E0B_11D2_8EEE_0008C7BCAF29_.wvu.PrintArea" hidden="1">#REF!</definedName>
    <definedName name="Z_68F84B0B_5E0B_11D2_8EEE_0008C7BCAF29_.wvu.PrintTitles" hidden="1">#REF!,#REF!</definedName>
    <definedName name="Z_68F84B11_5E0B_11D2_8EEE_0008C7BCAF29_.wvu.PrintArea" hidden="1">#REF!</definedName>
    <definedName name="Z_68F84B11_5E0B_11D2_8EEE_0008C7BCAF29_.wvu.PrintTitles" hidden="1">#REF!,#REF!</definedName>
    <definedName name="Z_68F84B14_5E0B_11D2_8EEE_0008C7BCAF29_.wvu.PrintArea" hidden="1">#REF!</definedName>
    <definedName name="Z_68F84B14_5E0B_11D2_8EEE_0008C7BCAF29_.wvu.PrintTitles" hidden="1">#REF!</definedName>
    <definedName name="Z_68F84B19_5E0B_11D2_8EEE_0008C7BCAF29_.wvu.PrintArea" hidden="1">#REF!</definedName>
    <definedName name="Z_68F84B19_5E0B_11D2_8EEE_0008C7BCAF29_.wvu.PrintTitles" hidden="1">#REF!,#REF!</definedName>
    <definedName name="Z_68F84B1B_5E0B_11D2_8EEE_0008C7BCAF29_.wvu.PrintArea" hidden="1">#REF!</definedName>
    <definedName name="Z_68F84B1B_5E0B_11D2_8EEE_0008C7BCAF29_.wvu.PrintTitles" hidden="1">#REF!,#REF!</definedName>
    <definedName name="Z_68F84B1E_5E0B_11D2_8EEE_0008C7BCAF29_.wvu.PrintArea" hidden="1">#REF!</definedName>
    <definedName name="Z_68F84B1E_5E0B_11D2_8EEE_0008C7BCAF29_.wvu.PrintTitles" hidden="1">#REF!</definedName>
    <definedName name="Z_68F84B23_5E0B_11D2_8EEE_0008C7BCAF29_.wvu.PrintArea" hidden="1">#REF!</definedName>
    <definedName name="Z_68F84B23_5E0B_11D2_8EEE_0008C7BCAF29_.wvu.PrintTitles" hidden="1">#REF!,#REF!</definedName>
    <definedName name="Z_68F84B26_5E0B_11D2_8EEE_0008C7BCAF29_.wvu.PrintArea" hidden="1">#REF!</definedName>
    <definedName name="Z_68F84B26_5E0B_11D2_8EEE_0008C7BCAF29_.wvu.PrintTitles" hidden="1">#REF!,#REF!</definedName>
    <definedName name="Z_76FBE7D5_5EAD_11D2_8EEF_0008C7BCAF29_.wvu.PrintArea" hidden="1">#REF!</definedName>
    <definedName name="Z_76FBE7D5_5EAD_11D2_8EEF_0008C7BCAF29_.wvu.PrintTitles" hidden="1">#REF!,#REF!</definedName>
    <definedName name="Z_76FBE7D7_5EAD_11D2_8EEF_0008C7BCAF29_.wvu.PrintArea" hidden="1">#REF!</definedName>
    <definedName name="Z_76FBE7D7_5EAD_11D2_8EEF_0008C7BCAF29_.wvu.PrintTitles" hidden="1">#REF!</definedName>
    <definedName name="Z_76FBE7DA_5EAD_11D2_8EEF_0008C7BCAF29_.wvu.PrintArea" hidden="1">#REF!</definedName>
    <definedName name="Z_76FBE7DA_5EAD_11D2_8EEF_0008C7BCAF29_.wvu.PrintTitles" hidden="1">#REF!,#REF!</definedName>
    <definedName name="Z_76FBE7DC_5EAD_11D2_8EEF_0008C7BCAF29_.wvu.PrintArea" hidden="1">#REF!</definedName>
    <definedName name="Z_76FBE7DC_5EAD_11D2_8EEF_0008C7BCAF29_.wvu.PrintTitles" hidden="1">#REF!,#REF!</definedName>
    <definedName name="Z_76FBE7DE_5EAD_11D2_8EEF_0008C7BCAF29_.wvu.PrintArea" hidden="1">#REF!</definedName>
    <definedName name="Z_76FBE7DE_5EAD_11D2_8EEF_0008C7BCAF29_.wvu.PrintTitles" hidden="1">#REF!</definedName>
    <definedName name="Z_76FBE7E1_5EAD_11D2_8EEF_0008C7BCAF29_.wvu.PrintArea" hidden="1">#REF!</definedName>
    <definedName name="Z_76FBE7E1_5EAD_11D2_8EEF_0008C7BCAF29_.wvu.PrintTitles" hidden="1">#REF!,#REF!</definedName>
    <definedName name="Z_76FBE7E3_5EAD_11D2_8EEF_0008C7BCAF29_.wvu.PrintArea" hidden="1">#REF!</definedName>
    <definedName name="Z_76FBE7E3_5EAD_11D2_8EEF_0008C7BCAF29_.wvu.PrintTitles" hidden="1">#REF!,#REF!</definedName>
    <definedName name="Z_974EFDB0_1051_11D2_8E71_0008C77C0743_.wvu.PrintArea" hidden="1">#REF!</definedName>
    <definedName name="Z_974EFDB0_1051_11D2_8E71_0008C77C0743_.wvu.PrintTitles" hidden="1">#REF!,#REF!</definedName>
    <definedName name="Z_974EFDB2_1051_11D2_8E71_0008C77C0743_.wvu.PrintArea" hidden="1">#REF!</definedName>
    <definedName name="Z_974EFDB2_1051_11D2_8E71_0008C77C0743_.wvu.PrintTitles" hidden="1">#REF!</definedName>
    <definedName name="Z_974EFDB5_1051_11D2_8E71_0008C77C0743_.wvu.PrintArea" hidden="1">#REF!</definedName>
    <definedName name="Z_974EFDB5_1051_11D2_8E71_0008C77C0743_.wvu.PrintTitles" hidden="1">#REF!,#REF!</definedName>
    <definedName name="Z_974EFDB7_1051_11D2_8E71_0008C77C0743_.wvu.PrintArea" hidden="1">#REF!</definedName>
    <definedName name="Z_974EFDB7_1051_11D2_8E71_0008C77C0743_.wvu.PrintTitles" hidden="1">#REF!,#REF!</definedName>
    <definedName name="Z_974EFDB9_1051_11D2_8E71_0008C77C0743_.wvu.PrintArea" hidden="1">#REF!</definedName>
    <definedName name="Z_974EFDB9_1051_11D2_8E71_0008C77C0743_.wvu.PrintTitles" hidden="1">#REF!</definedName>
    <definedName name="Z_974EFDBC_1051_11D2_8E71_0008C77C0743_.wvu.PrintArea" hidden="1">#REF!</definedName>
    <definedName name="Z_974EFDBC_1051_11D2_8E71_0008C77C0743_.wvu.PrintTitles" hidden="1">#REF!,#REF!</definedName>
    <definedName name="Z_974EFDBE_1051_11D2_8E71_0008C77C0743_.wvu.PrintArea" hidden="1">#REF!</definedName>
    <definedName name="Z_974EFDBE_1051_11D2_8E71_0008C77C0743_.wvu.PrintTitles" hidden="1">#REF!,#REF!</definedName>
    <definedName name="Z_A1DB4122_5E0E_11D2_8EC3_0008C77C0743_.wvu.PrintArea" hidden="1">#REF!</definedName>
    <definedName name="Z_A1DB4122_5E0E_11D2_8EC3_0008C77C0743_.wvu.PrintTitles" hidden="1">#REF!</definedName>
    <definedName name="Z_A1DB4131_5E0E_11D2_8EC3_0008C77C0743_.wvu.PrintArea" hidden="1">#REF!</definedName>
    <definedName name="Z_A1DB4131_5E0E_11D2_8EC3_0008C77C0743_.wvu.PrintTitles" hidden="1">#REF!</definedName>
    <definedName name="Z_A1DB413E_5E0E_11D2_8EC3_0008C77C0743_.wvu.PrintArea" hidden="1">#REF!</definedName>
    <definedName name="Z_A1DB413E_5E0E_11D2_8EC3_0008C77C0743_.wvu.PrintTitles" hidden="1">#REF!,#REF!</definedName>
    <definedName name="Z_A1DB414B_5E0E_11D2_8EC3_0008C77C0743_.wvu.PrintArea" hidden="1">#REF!</definedName>
    <definedName name="Z_A1DB414B_5E0E_11D2_8EC3_0008C77C0743_.wvu.PrintTitles" hidden="1">#REF!</definedName>
    <definedName name="Z_A1DB415A_5E0E_11D2_8EC3_0008C77C0743_.wvu.PrintArea" hidden="1">#REF!</definedName>
    <definedName name="Z_A1DB415A_5E0E_11D2_8EC3_0008C77C0743_.wvu.PrintTitles" hidden="1">#REF!</definedName>
    <definedName name="Z_A1DB4167_5E0E_11D2_8EC3_0008C77C0743_.wvu.PrintArea" hidden="1">#REF!</definedName>
    <definedName name="Z_A1DB4167_5E0E_11D2_8EC3_0008C77C0743_.wvu.PrintTitles" hidden="1">#REF!,#REF!</definedName>
    <definedName name="Z_A1DB4176_5E0E_11D2_8EC3_0008C77C0743_.wvu.PrintArea" hidden="1">#REF!</definedName>
    <definedName name="Z_A1DB4176_5E0E_11D2_8EC3_0008C77C0743_.wvu.PrintTitles" hidden="1">#REF!</definedName>
    <definedName name="Z_A1DB4185_5E0E_11D2_8EC3_0008C77C0743_.wvu.PrintArea" hidden="1">#REF!</definedName>
    <definedName name="Z_A1DB4185_5E0E_11D2_8EC3_0008C77C0743_.wvu.PrintTitles" hidden="1">#REF!</definedName>
    <definedName name="Z_A1DB4192_5E0E_11D2_8EC3_0008C77C0743_.wvu.PrintArea" hidden="1">#REF!</definedName>
    <definedName name="Z_A1DB4192_5E0E_11D2_8EC3_0008C77C0743_.wvu.PrintTitles" hidden="1">#REF!,#REF!</definedName>
    <definedName name="Z_A1DB41A0_5E0E_11D2_8EC3_0008C77C0743_.wvu.PrintArea" hidden="1">#REF!</definedName>
    <definedName name="Z_A1DB41A0_5E0E_11D2_8EC3_0008C77C0743_.wvu.PrintTitles" hidden="1">#REF!</definedName>
    <definedName name="Z_A1DB41AF_5E0E_11D2_8EC3_0008C77C0743_.wvu.PrintArea" hidden="1">#REF!</definedName>
    <definedName name="Z_A1DB41AF_5E0E_11D2_8EC3_0008C77C0743_.wvu.PrintTitles" hidden="1">#REF!</definedName>
    <definedName name="Z_A1DB41BC_5E0E_11D2_8EC3_0008C77C0743_.wvu.PrintArea" hidden="1">#REF!</definedName>
    <definedName name="Z_A1DB41BC_5E0E_11D2_8EC3_0008C77C0743_.wvu.PrintTitles" hidden="1">#REF!,#REF!</definedName>
    <definedName name="Z_B6FCCF30_1696_11D2_8E91_0008C77C21AF_.wvu.PrintArea" hidden="1">#REF!</definedName>
    <definedName name="Z_B6FCCF30_1696_11D2_8E91_0008C77C21AF_.wvu.PrintTitles" hidden="1">#REF!,#REF!</definedName>
    <definedName name="Z_B6FCCF32_1696_11D2_8E91_0008C77C21AF_.wvu.PrintArea" hidden="1">#REF!</definedName>
    <definedName name="Z_B6FCCF32_1696_11D2_8E91_0008C77C21AF_.wvu.PrintTitles" hidden="1">#REF!</definedName>
    <definedName name="Z_B6FCCF35_1696_11D2_8E91_0008C77C21AF_.wvu.PrintArea" hidden="1">#REF!</definedName>
    <definedName name="Z_B6FCCF35_1696_11D2_8E91_0008C77C21AF_.wvu.PrintTitles" hidden="1">#REF!,#REF!</definedName>
    <definedName name="Z_B6FCCF37_1696_11D2_8E91_0008C77C21AF_.wvu.PrintArea" hidden="1">#REF!</definedName>
    <definedName name="Z_B6FCCF37_1696_11D2_8E91_0008C77C21AF_.wvu.PrintTitles" hidden="1">#REF!,#REF!</definedName>
    <definedName name="Z_B6FCCF39_1696_11D2_8E91_0008C77C21AF_.wvu.PrintArea" hidden="1">#REF!</definedName>
    <definedName name="Z_B6FCCF39_1696_11D2_8E91_0008C77C21AF_.wvu.PrintTitles" hidden="1">#REF!</definedName>
    <definedName name="Z_B6FCCF3C_1696_11D2_8E91_0008C77C21AF_.wvu.PrintArea" hidden="1">#REF!</definedName>
    <definedName name="Z_B6FCCF3C_1696_11D2_8E91_0008C77C21AF_.wvu.PrintTitles" hidden="1">#REF!,#REF!</definedName>
    <definedName name="Z_B6FCCF3E_1696_11D2_8E91_0008C77C21AF_.wvu.PrintArea" hidden="1">#REF!</definedName>
    <definedName name="Z_B6FCCF3E_1696_11D2_8E91_0008C77C21AF_.wvu.PrintTitles" hidden="1">#REF!,#REF!</definedName>
    <definedName name="Z_BDFEE6B6_734C_11D2_8E68_0008C77C0743_.wvu.PrintArea" hidden="1">#REF!</definedName>
    <definedName name="Z_BDFEE6B6_734C_11D2_8E68_0008C77C0743_.wvu.PrintTitles" hidden="1">#REF!,#REF!</definedName>
    <definedName name="Z_BDFEE6B9_734C_11D2_8E68_0008C77C0743_.wvu.PrintArea" hidden="1">#REF!</definedName>
    <definedName name="Z_BDFEE6B9_734C_11D2_8E68_0008C77C0743_.wvu.PrintTitles" hidden="1">#REF!,#REF!</definedName>
    <definedName name="Z_BDFEE6BB_734C_11D2_8E68_0008C77C0743_.wvu.PrintArea" hidden="1">#REF!</definedName>
    <definedName name="Z_BDFEE6BB_734C_11D2_8E68_0008C77C0743_.wvu.PrintTitles" hidden="1">#REF!,#REF!</definedName>
    <definedName name="Z_BDFEE6C1_734C_11D2_8E68_0008C77C0743_.wvu.PrintArea" hidden="1">#REF!</definedName>
    <definedName name="Z_BDFEE6C1_734C_11D2_8E68_0008C77C0743_.wvu.PrintTitles" hidden="1">#REF!</definedName>
    <definedName name="Z_BDFEE6C3_734C_11D2_8E68_0008C77C0743_.wvu.PrintArea" hidden="1">#REF!</definedName>
    <definedName name="Z_BDFEE6C3_734C_11D2_8E68_0008C77C0743_.wvu.PrintTitles" hidden="1">#REF!</definedName>
    <definedName name="Z_BDFEE6C5_734C_11D2_8E68_0008C77C0743_.wvu.PrintArea" hidden="1">#REF!</definedName>
    <definedName name="Z_BDFEE6C5_734C_11D2_8E68_0008C77C0743_.wvu.PrintTitles" hidden="1">#REF!</definedName>
    <definedName name="Z_BDFEE6CE_734C_11D2_8E68_0008C77C0743_.wvu.PrintArea" hidden="1">#REF!</definedName>
    <definedName name="Z_BDFEE6CE_734C_11D2_8E68_0008C77C0743_.wvu.PrintTitles" hidden="1">#REF!,#REF!</definedName>
    <definedName name="Z_BDFEE6D1_734C_11D2_8E68_0008C77C0743_.wvu.PrintArea" hidden="1">#REF!</definedName>
    <definedName name="Z_BDFEE6D1_734C_11D2_8E68_0008C77C0743_.wvu.PrintTitles" hidden="1">#REF!,#REF!</definedName>
    <definedName name="Z_BDFEE6D3_734C_11D2_8E68_0008C77C0743_.wvu.PrintArea" hidden="1">#REF!</definedName>
    <definedName name="Z_BDFEE6D3_734C_11D2_8E68_0008C77C0743_.wvu.PrintTitles" hidden="1">#REF!,#REF!</definedName>
    <definedName name="Z_BDFEE6D7_734C_11D2_8E68_0008C77C0743_.wvu.PrintArea" hidden="1">#REF!</definedName>
    <definedName name="Z_BDFEE6D7_734C_11D2_8E68_0008C77C0743_.wvu.PrintTitles" hidden="1">#REF!,#REF!</definedName>
    <definedName name="Z_BDFEE6DA_734C_11D2_8E68_0008C77C0743_.wvu.PrintArea" hidden="1">#REF!</definedName>
    <definedName name="Z_BDFEE6DA_734C_11D2_8E68_0008C77C0743_.wvu.PrintTitles" hidden="1">#REF!,#REF!</definedName>
    <definedName name="Z_BDFEE6DC_734C_11D2_8E68_0008C77C0743_.wvu.PrintArea" hidden="1">#REF!</definedName>
    <definedName name="Z_BDFEE6DC_734C_11D2_8E68_0008C77C0743_.wvu.PrintTitles" hidden="1">#REF!,#REF!</definedName>
    <definedName name="Z_BDFEE6E2_734C_11D2_8E68_0008C77C0743_.wvu.PrintArea" hidden="1">#REF!</definedName>
    <definedName name="Z_BDFEE6E2_734C_11D2_8E68_0008C77C0743_.wvu.PrintTitles" hidden="1">#REF!</definedName>
    <definedName name="Z_BDFEE6E4_734C_11D2_8E68_0008C77C0743_.wvu.PrintArea" hidden="1">#REF!</definedName>
    <definedName name="Z_BDFEE6E4_734C_11D2_8E68_0008C77C0743_.wvu.PrintTitles" hidden="1">#REF!</definedName>
    <definedName name="Z_BDFEE6E6_734C_11D2_8E68_0008C77C0743_.wvu.PrintArea" hidden="1">#REF!</definedName>
    <definedName name="Z_BDFEE6E6_734C_11D2_8E68_0008C77C0743_.wvu.PrintTitles" hidden="1">#REF!</definedName>
    <definedName name="Z_BDFEE6EF_734C_11D2_8E68_0008C77C0743_.wvu.PrintArea" hidden="1">#REF!</definedName>
    <definedName name="Z_BDFEE6EF_734C_11D2_8E68_0008C77C0743_.wvu.PrintTitles" hidden="1">#REF!,#REF!</definedName>
    <definedName name="Z_BDFEE6F2_734C_11D2_8E68_0008C77C0743_.wvu.PrintArea" hidden="1">#REF!</definedName>
    <definedName name="Z_BDFEE6F2_734C_11D2_8E68_0008C77C0743_.wvu.PrintTitles" hidden="1">#REF!,#REF!</definedName>
    <definedName name="Z_BDFEE6F4_734C_11D2_8E68_0008C77C0743_.wvu.PrintArea" hidden="1">#REF!</definedName>
    <definedName name="Z_BDFEE6F4_734C_11D2_8E68_0008C77C0743_.wvu.PrintTitles" hidden="1">#REF!,#REF!</definedName>
    <definedName name="Z_BDFEE6FA_734C_11D2_8E68_0008C77C0743_.wvu.PrintArea" hidden="1">#REF!</definedName>
    <definedName name="Z_BDFEE6FA_734C_11D2_8E68_0008C77C0743_.wvu.PrintTitles" hidden="1">#REF!,#REF!</definedName>
    <definedName name="Z_BDFEE6FC_734C_11D2_8E68_0008C77C0743_.wvu.PrintArea" hidden="1">#REF!</definedName>
    <definedName name="Z_BDFEE6FC_734C_11D2_8E68_0008C77C0743_.wvu.PrintTitles" hidden="1">#REF!,#REF!</definedName>
    <definedName name="Z_BDFEE6FE_734C_11D2_8E68_0008C77C0743_.wvu.PrintArea" hidden="1">#REF!</definedName>
    <definedName name="Z_BDFEE6FE_734C_11D2_8E68_0008C77C0743_.wvu.PrintTitles" hidden="1">#REF!,#REF!</definedName>
    <definedName name="Z_BE4AA1C5_ECFE_11D2_8EB8_0008C77C0743_.wvu.PrintArea" hidden="1">#REF!</definedName>
    <definedName name="Z_BE4AA1C5_ECFE_11D2_8EB8_0008C77C0743_.wvu.PrintTitles" hidden="1">#REF!</definedName>
    <definedName name="Z_BE4AA1D8_ECFE_11D2_8EB8_0008C77C0743_.wvu.PrintArea" hidden="1">#REF!</definedName>
    <definedName name="Z_BE4AA1D8_ECFE_11D2_8EB8_0008C77C0743_.wvu.PrintTitles" hidden="1">#REF!</definedName>
    <definedName name="Z_BE4AA1E8_ECFE_11D2_8EB8_0008C77C0743_.wvu.PrintArea" hidden="1">#REF!</definedName>
    <definedName name="Z_BE4AA1E8_ECFE_11D2_8EB8_0008C77C0743_.wvu.PrintTitles" hidden="1">#REF!,#REF!</definedName>
    <definedName name="Z_BFEBD6B7_EDBB_11D2_8EB9_0008C77C0743_.wvu.PrintArea" hidden="1">#REF!</definedName>
    <definedName name="Z_BFEBD6B7_EDBB_11D2_8EB9_0008C77C0743_.wvu.PrintTitles" hidden="1">#REF!</definedName>
    <definedName name="Z_BFEBD6CA_EDBB_11D2_8EB9_0008C77C0743_.wvu.PrintArea" hidden="1">#REF!</definedName>
    <definedName name="Z_BFEBD6CA_EDBB_11D2_8EB9_0008C77C0743_.wvu.PrintTitles" hidden="1">#REF!</definedName>
    <definedName name="Z_BFEBD6DA_EDBB_11D2_8EB9_0008C77C0743_.wvu.PrintArea" hidden="1">#REF!</definedName>
    <definedName name="Z_BFEBD6DA_EDBB_11D2_8EB9_0008C77C0743_.wvu.PrintTitles" hidden="1">#REF!,#REF!</definedName>
    <definedName name="Z_CD050555_ECE8_11D2_8EB7_0008C77C0743_.wvu.PrintArea" hidden="1">#REF!</definedName>
    <definedName name="Z_CD050555_ECE8_11D2_8EB7_0008C77C0743_.wvu.PrintTitles" hidden="1">#REF!</definedName>
    <definedName name="Z_CD050568_ECE8_11D2_8EB7_0008C77C0743_.wvu.PrintArea" hidden="1">#REF!</definedName>
    <definedName name="Z_CD050568_ECE8_11D2_8EB7_0008C77C0743_.wvu.PrintTitles" hidden="1">#REF!</definedName>
    <definedName name="Z_CD050578_ECE8_11D2_8EB7_0008C77C0743_.wvu.PrintArea" hidden="1">#REF!</definedName>
    <definedName name="Z_CD050578_ECE8_11D2_8EB7_0008C77C0743_.wvu.PrintTitles" hidden="1">#REF!,#REF!</definedName>
    <definedName name="Z_CF4A68D4_EB6D_11D2_8EB5_0008C77C0743_.wvu.PrintArea" hidden="1">#REF!</definedName>
    <definedName name="Z_CF4A68D4_EB6D_11D2_8EB5_0008C77C0743_.wvu.PrintTitles" hidden="1">#REF!</definedName>
    <definedName name="Z_CF4A68E7_EB6D_11D2_8EB5_0008C77C0743_.wvu.PrintArea" hidden="1">#REF!</definedName>
    <definedName name="Z_CF4A68E7_EB6D_11D2_8EB5_0008C77C0743_.wvu.PrintTitles" hidden="1">#REF!</definedName>
    <definedName name="Z_CF4A68F7_EB6D_11D2_8EB5_0008C77C0743_.wvu.PrintArea" hidden="1">#REF!</definedName>
    <definedName name="Z_CF4A68F7_EB6D_11D2_8EB5_0008C77C0743_.wvu.PrintTitles" hidden="1">#REF!,#REF!</definedName>
    <definedName name="Z_F3D6017D_338E_11D2_8E9B_0008C77C0743_.wvu.PrintArea" hidden="1">#REF!</definedName>
    <definedName name="Z_F3D6017D_338E_11D2_8E9B_0008C77C0743_.wvu.PrintTitles" hidden="1">#REF!</definedName>
    <definedName name="Z_F3D6018C_338E_11D2_8E9B_0008C77C0743_.wvu.PrintArea" hidden="1">#REF!</definedName>
    <definedName name="Z_F3D6018C_338E_11D2_8E9B_0008C77C0743_.wvu.PrintTitles" hidden="1">#REF!</definedName>
    <definedName name="Z_F3D60199_338E_11D2_8E9B_0008C77C0743_.wvu.PrintArea" hidden="1">#REF!</definedName>
    <definedName name="Z_F3D60199_338E_11D2_8E9B_0008C77C0743_.wvu.PrintTitles" hidden="1">#REF!,#REF!</definedName>
    <definedName name="zozo" hidden="1">{"VUE95",#N/A,TRUE,"D";"VUE96",#N/A,TRUE,"E";"VUE97",#N/A,TRUE,"F";"VUE98",#N/A,TRUE,"G"}</definedName>
  </definedNames>
  <calcPr calcId="191029" iterate="1" iterateCount="500" iterateDelta="9.9999999999999995E-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7" i="20" l="1"/>
  <c r="I94" i="20" s="1"/>
  <c r="H57" i="20"/>
  <c r="H94" i="20" s="1"/>
  <c r="G57" i="20"/>
  <c r="G94" i="20" s="1"/>
  <c r="I56" i="20"/>
  <c r="I93" i="20" s="1"/>
  <c r="H56" i="20"/>
  <c r="H93" i="20" s="1"/>
  <c r="G56" i="20"/>
  <c r="G93" i="20" s="1"/>
  <c r="I55" i="20"/>
  <c r="I92" i="20" s="1"/>
  <c r="H55" i="20"/>
  <c r="H92" i="20" s="1"/>
  <c r="G55" i="20"/>
  <c r="G92" i="20" s="1"/>
  <c r="I54" i="20"/>
  <c r="I91" i="20" s="1"/>
  <c r="H54" i="20"/>
  <c r="H91" i="20" s="1"/>
  <c r="G54" i="20"/>
  <c r="G91" i="20" s="1"/>
  <c r="I53" i="20"/>
  <c r="I90" i="20" s="1"/>
  <c r="H53" i="20"/>
  <c r="H90" i="20" s="1"/>
  <c r="G53" i="20"/>
  <c r="G90" i="20" s="1"/>
  <c r="I52" i="20"/>
  <c r="I89" i="20" s="1"/>
  <c r="H52" i="20"/>
  <c r="H89" i="20" s="1"/>
  <c r="G52" i="20"/>
  <c r="G89" i="20" s="1"/>
  <c r="I51" i="20"/>
  <c r="I88" i="20" s="1"/>
  <c r="H51" i="20"/>
  <c r="H88" i="20" s="1"/>
  <c r="G51" i="20"/>
  <c r="G88" i="20" s="1"/>
  <c r="I50" i="20"/>
  <c r="I87" i="20" s="1"/>
  <c r="H50" i="20"/>
  <c r="H87" i="20" s="1"/>
  <c r="G50" i="20"/>
  <c r="G87" i="20" s="1"/>
  <c r="I49" i="20"/>
  <c r="I86" i="20" s="1"/>
  <c r="H49" i="20"/>
  <c r="H86" i="20" s="1"/>
  <c r="G49" i="20"/>
  <c r="G86" i="20" s="1"/>
  <c r="I48" i="20"/>
  <c r="I85" i="20" s="1"/>
  <c r="H48" i="20"/>
  <c r="H85" i="20" s="1"/>
  <c r="G48" i="20"/>
  <c r="G85" i="20" s="1"/>
  <c r="I47" i="20"/>
  <c r="I84" i="20" s="1"/>
  <c r="H47" i="20"/>
  <c r="H84" i="20" s="1"/>
  <c r="G47" i="20"/>
  <c r="G84" i="20" s="1"/>
  <c r="I46" i="20"/>
  <c r="I83" i="20" s="1"/>
  <c r="H46" i="20"/>
  <c r="H83" i="20" s="1"/>
  <c r="G46" i="20"/>
  <c r="G83" i="20" s="1"/>
  <c r="I45" i="20"/>
  <c r="I82" i="20" s="1"/>
  <c r="H45" i="20"/>
  <c r="H82" i="20" s="1"/>
  <c r="G45" i="20"/>
  <c r="G82" i="20" s="1"/>
  <c r="I44" i="20"/>
  <c r="I81" i="20" s="1"/>
  <c r="H44" i="20"/>
  <c r="H81" i="20" s="1"/>
  <c r="G44" i="20"/>
  <c r="G81" i="20" s="1"/>
  <c r="K53" i="76"/>
  <c r="K52" i="76"/>
  <c r="K51" i="76"/>
  <c r="D132" i="76"/>
  <c r="D133" i="76"/>
  <c r="E132" i="76" l="1"/>
  <c r="E133" i="76"/>
  <c r="C132" i="76"/>
  <c r="C133" i="76"/>
  <c r="O22" i="102" l="1"/>
  <c r="O21" i="102"/>
  <c r="O20" i="102"/>
  <c r="O19" i="102"/>
  <c r="O18" i="102"/>
  <c r="O17" i="102"/>
  <c r="O16" i="102"/>
  <c r="O15" i="102"/>
  <c r="O14" i="102"/>
  <c r="O13" i="102"/>
  <c r="O12" i="102"/>
  <c r="O11" i="102"/>
  <c r="O10" i="102"/>
  <c r="O9" i="102"/>
  <c r="F22" i="102"/>
  <c r="F21" i="102"/>
  <c r="F20" i="102"/>
  <c r="F19" i="102"/>
  <c r="F18" i="102"/>
  <c r="F17" i="102"/>
  <c r="F16" i="102"/>
  <c r="F15" i="102"/>
  <c r="F14" i="102"/>
  <c r="F13" i="102"/>
  <c r="F12" i="102"/>
  <c r="F11" i="102"/>
  <c r="F10" i="102"/>
  <c r="F9" i="102"/>
  <c r="E69" i="102"/>
  <c r="E39" i="102"/>
  <c r="E9" i="102"/>
  <c r="G20" i="61" l="1"/>
  <c r="G19" i="61"/>
  <c r="G18" i="61"/>
  <c r="G17" i="61"/>
  <c r="G16" i="61"/>
  <c r="G15" i="61"/>
  <c r="G14" i="61"/>
  <c r="G13" i="61"/>
  <c r="G12" i="61"/>
  <c r="G11" i="61"/>
  <c r="G10" i="61"/>
  <c r="G9" i="61"/>
  <c r="G8" i="61"/>
  <c r="H3" i="76" l="1"/>
  <c r="H2" i="76"/>
  <c r="C58" i="102"/>
  <c r="C88" i="102" s="1"/>
  <c r="L86" i="77"/>
  <c r="C58" i="77"/>
  <c r="C88" i="77" s="1"/>
  <c r="L7" i="100"/>
  <c r="P6" i="100" s="1"/>
  <c r="K7" i="100"/>
  <c r="O6" i="100" s="1"/>
  <c r="J7" i="100"/>
  <c r="N6" i="100" s="1"/>
  <c r="F522" i="101" l="1"/>
  <c r="E522" i="101"/>
  <c r="D522" i="101"/>
  <c r="C522" i="101"/>
  <c r="B522" i="101"/>
  <c r="F521" i="101"/>
  <c r="E521" i="101"/>
  <c r="D521" i="101"/>
  <c r="C521" i="101"/>
  <c r="B521" i="101"/>
  <c r="F520" i="101"/>
  <c r="E520" i="101"/>
  <c r="D520" i="101"/>
  <c r="C520" i="101"/>
  <c r="B520" i="101"/>
  <c r="F519" i="101"/>
  <c r="E519" i="101"/>
  <c r="D519" i="101"/>
  <c r="C519" i="101"/>
  <c r="B519" i="101"/>
  <c r="F518" i="101"/>
  <c r="E518" i="101"/>
  <c r="D518" i="101"/>
  <c r="C518" i="101"/>
  <c r="B518" i="101"/>
  <c r="F517" i="101"/>
  <c r="E517" i="101"/>
  <c r="D517" i="101"/>
  <c r="C517" i="101"/>
  <c r="B517" i="101"/>
  <c r="F516" i="101"/>
  <c r="E516" i="101"/>
  <c r="D516" i="101"/>
  <c r="C516" i="101"/>
  <c r="B516" i="101"/>
  <c r="F515" i="101"/>
  <c r="E515" i="101"/>
  <c r="D515" i="101"/>
  <c r="C515" i="101"/>
  <c r="B515" i="101"/>
  <c r="F514" i="101"/>
  <c r="E514" i="101"/>
  <c r="D514" i="101"/>
  <c r="C514" i="101"/>
  <c r="B514" i="101"/>
  <c r="F513" i="101"/>
  <c r="E513" i="101"/>
  <c r="D513" i="101"/>
  <c r="C513" i="101"/>
  <c r="B513" i="101"/>
  <c r="F512" i="101"/>
  <c r="E512" i="101"/>
  <c r="D512" i="101"/>
  <c r="C512" i="101"/>
  <c r="B512" i="101"/>
  <c r="F511" i="101"/>
  <c r="E511" i="101"/>
  <c r="D511" i="101"/>
  <c r="C511" i="101"/>
  <c r="B511" i="101"/>
  <c r="F510" i="101"/>
  <c r="E510" i="101"/>
  <c r="D510" i="101"/>
  <c r="C510" i="101"/>
  <c r="B510" i="101"/>
  <c r="F509" i="101"/>
  <c r="E509" i="101"/>
  <c r="D509" i="101"/>
  <c r="C509" i="101"/>
  <c r="B509" i="101"/>
  <c r="F508" i="101"/>
  <c r="E508" i="101"/>
  <c r="D508" i="101"/>
  <c r="C508" i="101"/>
  <c r="B508" i="101"/>
  <c r="F507" i="101"/>
  <c r="E507" i="101"/>
  <c r="D507" i="101"/>
  <c r="C507" i="101"/>
  <c r="B507" i="101"/>
  <c r="F506" i="101"/>
  <c r="E506" i="101"/>
  <c r="D506" i="101"/>
  <c r="C506" i="101"/>
  <c r="B506" i="101"/>
  <c r="F505" i="101"/>
  <c r="E505" i="101"/>
  <c r="D505" i="101"/>
  <c r="C505" i="101"/>
  <c r="B505" i="101"/>
  <c r="F504" i="101"/>
  <c r="E504" i="101"/>
  <c r="D504" i="101"/>
  <c r="C504" i="101"/>
  <c r="B504" i="101"/>
  <c r="F503" i="101"/>
  <c r="E503" i="101"/>
  <c r="D503" i="101"/>
  <c r="C503" i="101"/>
  <c r="B503" i="101"/>
  <c r="F502" i="101"/>
  <c r="E502" i="101"/>
  <c r="D502" i="101"/>
  <c r="C502" i="101"/>
  <c r="B502" i="101"/>
  <c r="F501" i="101"/>
  <c r="E501" i="101"/>
  <c r="D501" i="101"/>
  <c r="C501" i="101"/>
  <c r="B501" i="101"/>
  <c r="F500" i="101"/>
  <c r="E500" i="101"/>
  <c r="D500" i="101"/>
  <c r="C500" i="101"/>
  <c r="B500" i="101"/>
  <c r="F499" i="101"/>
  <c r="E499" i="101"/>
  <c r="D499" i="101"/>
  <c r="C499" i="101"/>
  <c r="B499" i="101"/>
  <c r="F498" i="101"/>
  <c r="E498" i="101"/>
  <c r="D498" i="101"/>
  <c r="C498" i="101"/>
  <c r="B498" i="101"/>
  <c r="F497" i="101"/>
  <c r="E497" i="101"/>
  <c r="D497" i="101"/>
  <c r="C497" i="101"/>
  <c r="B497" i="101"/>
  <c r="F496" i="101"/>
  <c r="E496" i="101"/>
  <c r="D496" i="101"/>
  <c r="C496" i="101"/>
  <c r="B496" i="101"/>
  <c r="F495" i="101"/>
  <c r="E495" i="101"/>
  <c r="D495" i="101"/>
  <c r="C495" i="101"/>
  <c r="B495" i="101"/>
  <c r="F494" i="101"/>
  <c r="E494" i="101"/>
  <c r="D494" i="101"/>
  <c r="C494" i="101"/>
  <c r="B494" i="101"/>
  <c r="F493" i="101"/>
  <c r="E493" i="101"/>
  <c r="D493" i="101"/>
  <c r="C493" i="101"/>
  <c r="B493" i="101"/>
  <c r="F492" i="101"/>
  <c r="E492" i="101"/>
  <c r="D492" i="101"/>
  <c r="C492" i="101"/>
  <c r="B492" i="101"/>
  <c r="F491" i="101"/>
  <c r="E491" i="101"/>
  <c r="D491" i="101"/>
  <c r="C491" i="101"/>
  <c r="B491" i="101"/>
  <c r="F490" i="101"/>
  <c r="E490" i="101"/>
  <c r="D490" i="101"/>
  <c r="C490" i="101"/>
  <c r="B490" i="101"/>
  <c r="F489" i="101"/>
  <c r="E489" i="101"/>
  <c r="D489" i="101"/>
  <c r="C489" i="101"/>
  <c r="B489" i="101"/>
  <c r="F488" i="101"/>
  <c r="E488" i="101"/>
  <c r="D488" i="101"/>
  <c r="C488" i="101"/>
  <c r="B488" i="101"/>
  <c r="F487" i="101"/>
  <c r="E487" i="101"/>
  <c r="D487" i="101"/>
  <c r="C487" i="101"/>
  <c r="B487" i="101"/>
  <c r="F486" i="101"/>
  <c r="E486" i="101"/>
  <c r="D486" i="101"/>
  <c r="C486" i="101"/>
  <c r="B486" i="101"/>
  <c r="F485" i="101"/>
  <c r="E485" i="101"/>
  <c r="D485" i="101"/>
  <c r="C485" i="101"/>
  <c r="B485" i="101"/>
  <c r="F484" i="101"/>
  <c r="E484" i="101"/>
  <c r="D484" i="101"/>
  <c r="C484" i="101"/>
  <c r="B484" i="101"/>
  <c r="F483" i="101"/>
  <c r="E483" i="101"/>
  <c r="D483" i="101"/>
  <c r="C483" i="101"/>
  <c r="B483" i="101"/>
  <c r="F482" i="101"/>
  <c r="E482" i="101"/>
  <c r="D482" i="101"/>
  <c r="C482" i="101"/>
  <c r="B482" i="101"/>
  <c r="F481" i="101"/>
  <c r="E481" i="101"/>
  <c r="D481" i="101"/>
  <c r="C481" i="101"/>
  <c r="B481" i="101"/>
  <c r="F480" i="101"/>
  <c r="E480" i="101"/>
  <c r="D480" i="101"/>
  <c r="C480" i="101"/>
  <c r="B480" i="101"/>
  <c r="F479" i="101"/>
  <c r="E479" i="101"/>
  <c r="D479" i="101"/>
  <c r="C479" i="101"/>
  <c r="B479" i="101"/>
  <c r="F478" i="101"/>
  <c r="E478" i="101"/>
  <c r="D478" i="101"/>
  <c r="C478" i="101"/>
  <c r="B478" i="101"/>
  <c r="F477" i="101"/>
  <c r="E477" i="101"/>
  <c r="D477" i="101"/>
  <c r="C477" i="101"/>
  <c r="B477" i="101"/>
  <c r="F476" i="101"/>
  <c r="E476" i="101"/>
  <c r="D476" i="101"/>
  <c r="C476" i="101"/>
  <c r="B476" i="101"/>
  <c r="F475" i="101"/>
  <c r="E475" i="101"/>
  <c r="D475" i="101"/>
  <c r="C475" i="101"/>
  <c r="B475" i="101"/>
  <c r="F474" i="101"/>
  <c r="E474" i="101"/>
  <c r="D474" i="101"/>
  <c r="C474" i="101"/>
  <c r="B474" i="101"/>
  <c r="F473" i="101"/>
  <c r="E473" i="101"/>
  <c r="D473" i="101"/>
  <c r="C473" i="101"/>
  <c r="B473" i="101"/>
  <c r="F472" i="101"/>
  <c r="E472" i="101"/>
  <c r="D472" i="101"/>
  <c r="C472" i="101"/>
  <c r="B472" i="101"/>
  <c r="F471" i="101"/>
  <c r="E471" i="101"/>
  <c r="D471" i="101"/>
  <c r="C471" i="101"/>
  <c r="B471" i="101"/>
  <c r="F470" i="101"/>
  <c r="E470" i="101"/>
  <c r="D470" i="101"/>
  <c r="C470" i="101"/>
  <c r="B470" i="101"/>
  <c r="F469" i="101"/>
  <c r="E469" i="101"/>
  <c r="D469" i="101"/>
  <c r="C469" i="101"/>
  <c r="B469" i="101"/>
  <c r="F468" i="101"/>
  <c r="E468" i="101"/>
  <c r="D468" i="101"/>
  <c r="C468" i="101"/>
  <c r="B468" i="101"/>
  <c r="F467" i="101"/>
  <c r="E467" i="101"/>
  <c r="D467" i="101"/>
  <c r="C467" i="101"/>
  <c r="B467" i="101"/>
  <c r="F466" i="101"/>
  <c r="E466" i="101"/>
  <c r="D466" i="101"/>
  <c r="C466" i="101"/>
  <c r="B466" i="101"/>
  <c r="F465" i="101"/>
  <c r="E465" i="101"/>
  <c r="D465" i="101"/>
  <c r="C465" i="101"/>
  <c r="B465" i="101"/>
  <c r="F464" i="101"/>
  <c r="E464" i="101"/>
  <c r="D464" i="101"/>
  <c r="C464" i="101"/>
  <c r="B464" i="101"/>
  <c r="F463" i="101"/>
  <c r="E463" i="101"/>
  <c r="D463" i="101"/>
  <c r="C463" i="101"/>
  <c r="B463" i="101"/>
  <c r="F462" i="101"/>
  <c r="E462" i="101"/>
  <c r="D462" i="101"/>
  <c r="C462" i="101"/>
  <c r="B462" i="101"/>
  <c r="F461" i="101"/>
  <c r="E461" i="101"/>
  <c r="D461" i="101"/>
  <c r="C461" i="101"/>
  <c r="B461" i="101"/>
  <c r="F460" i="101"/>
  <c r="E460" i="101"/>
  <c r="D460" i="101"/>
  <c r="C460" i="101"/>
  <c r="B460" i="101"/>
  <c r="F459" i="101"/>
  <c r="E459" i="101"/>
  <c r="D459" i="101"/>
  <c r="C459" i="101"/>
  <c r="B459" i="101"/>
  <c r="F458" i="101"/>
  <c r="E458" i="101"/>
  <c r="D458" i="101"/>
  <c r="C458" i="101"/>
  <c r="B458" i="101"/>
  <c r="F457" i="101"/>
  <c r="E457" i="101"/>
  <c r="D457" i="101"/>
  <c r="C457" i="101"/>
  <c r="B457" i="101"/>
  <c r="F456" i="101"/>
  <c r="E456" i="101"/>
  <c r="D456" i="101"/>
  <c r="C456" i="101"/>
  <c r="B456" i="101"/>
  <c r="F455" i="101"/>
  <c r="E455" i="101"/>
  <c r="D455" i="101"/>
  <c r="C455" i="101"/>
  <c r="B455" i="101"/>
  <c r="F454" i="101"/>
  <c r="E454" i="101"/>
  <c r="D454" i="101"/>
  <c r="C454" i="101"/>
  <c r="B454" i="101"/>
  <c r="F453" i="101"/>
  <c r="E453" i="101"/>
  <c r="D453" i="101"/>
  <c r="C453" i="101"/>
  <c r="B453" i="101"/>
  <c r="F452" i="101"/>
  <c r="E452" i="101"/>
  <c r="D452" i="101"/>
  <c r="C452" i="101"/>
  <c r="B452" i="101"/>
  <c r="F451" i="101"/>
  <c r="E451" i="101"/>
  <c r="D451" i="101"/>
  <c r="C451" i="101"/>
  <c r="B451" i="101"/>
  <c r="F450" i="101"/>
  <c r="E450" i="101"/>
  <c r="D450" i="101"/>
  <c r="C450" i="101"/>
  <c r="B450" i="101"/>
  <c r="F449" i="101"/>
  <c r="E449" i="101"/>
  <c r="D449" i="101"/>
  <c r="C449" i="101"/>
  <c r="B449" i="101"/>
  <c r="F448" i="101"/>
  <c r="E448" i="101"/>
  <c r="D448" i="101"/>
  <c r="C448" i="101"/>
  <c r="B448" i="101"/>
  <c r="F447" i="101"/>
  <c r="E447" i="101"/>
  <c r="D447" i="101"/>
  <c r="C447" i="101"/>
  <c r="B447" i="101"/>
  <c r="F446" i="101"/>
  <c r="E446" i="101"/>
  <c r="D446" i="101"/>
  <c r="C446" i="101"/>
  <c r="B446" i="101"/>
  <c r="F445" i="101"/>
  <c r="E445" i="101"/>
  <c r="D445" i="101"/>
  <c r="C445" i="101"/>
  <c r="B445" i="101"/>
  <c r="F444" i="101"/>
  <c r="E444" i="101"/>
  <c r="D444" i="101"/>
  <c r="C444" i="101"/>
  <c r="B444" i="101"/>
  <c r="F443" i="101"/>
  <c r="E443" i="101"/>
  <c r="D443" i="101"/>
  <c r="C443" i="101"/>
  <c r="B443" i="101"/>
  <c r="F442" i="101"/>
  <c r="E442" i="101"/>
  <c r="D442" i="101"/>
  <c r="C442" i="101"/>
  <c r="B442" i="101"/>
  <c r="F441" i="101"/>
  <c r="E441" i="101"/>
  <c r="D441" i="101"/>
  <c r="C441" i="101"/>
  <c r="B441" i="101"/>
  <c r="F440" i="101"/>
  <c r="E440" i="101"/>
  <c r="D440" i="101"/>
  <c r="C440" i="101"/>
  <c r="B440" i="101"/>
  <c r="F439" i="101"/>
  <c r="E439" i="101"/>
  <c r="D439" i="101"/>
  <c r="C439" i="101"/>
  <c r="B439" i="101"/>
  <c r="F438" i="101"/>
  <c r="E438" i="101"/>
  <c r="D438" i="101"/>
  <c r="C438" i="101"/>
  <c r="B438" i="101"/>
  <c r="F437" i="101"/>
  <c r="E437" i="101"/>
  <c r="D437" i="101"/>
  <c r="C437" i="101"/>
  <c r="B437" i="101"/>
  <c r="F436" i="101"/>
  <c r="E436" i="101"/>
  <c r="D436" i="101"/>
  <c r="C436" i="101"/>
  <c r="B436" i="101"/>
  <c r="F435" i="101"/>
  <c r="E435" i="101"/>
  <c r="D435" i="101"/>
  <c r="C435" i="101"/>
  <c r="B435" i="101"/>
  <c r="F434" i="101"/>
  <c r="E434" i="101"/>
  <c r="D434" i="101"/>
  <c r="C434" i="101"/>
  <c r="B434" i="101"/>
  <c r="F433" i="101"/>
  <c r="E433" i="101"/>
  <c r="D433" i="101"/>
  <c r="C433" i="101"/>
  <c r="B433" i="101"/>
  <c r="F432" i="101"/>
  <c r="E432" i="101"/>
  <c r="D432" i="101"/>
  <c r="C432" i="101"/>
  <c r="B432" i="101"/>
  <c r="F431" i="101"/>
  <c r="E431" i="101"/>
  <c r="D431" i="101"/>
  <c r="C431" i="101"/>
  <c r="B431" i="101"/>
  <c r="F430" i="101"/>
  <c r="E430" i="101"/>
  <c r="D430" i="101"/>
  <c r="C430" i="101"/>
  <c r="B430" i="101"/>
  <c r="F429" i="101"/>
  <c r="E429" i="101"/>
  <c r="D429" i="101"/>
  <c r="C429" i="101"/>
  <c r="B429" i="101"/>
  <c r="F428" i="101"/>
  <c r="E428" i="101"/>
  <c r="D428" i="101"/>
  <c r="C428" i="101"/>
  <c r="B428" i="101"/>
  <c r="F427" i="101"/>
  <c r="E427" i="101"/>
  <c r="D427" i="101"/>
  <c r="C427" i="101"/>
  <c r="B427" i="101"/>
  <c r="F426" i="101"/>
  <c r="E426" i="101"/>
  <c r="D426" i="101"/>
  <c r="C426" i="101"/>
  <c r="B426" i="101"/>
  <c r="F425" i="101"/>
  <c r="E425" i="101"/>
  <c r="D425" i="101"/>
  <c r="C425" i="101"/>
  <c r="B425" i="101"/>
  <c r="F424" i="101"/>
  <c r="E424" i="101"/>
  <c r="D424" i="101"/>
  <c r="C424" i="101"/>
  <c r="B424" i="101"/>
  <c r="F423" i="101"/>
  <c r="E423" i="101"/>
  <c r="D423" i="101"/>
  <c r="C423" i="101"/>
  <c r="B423" i="101"/>
  <c r="F422" i="101"/>
  <c r="E422" i="101"/>
  <c r="D422" i="101"/>
  <c r="C422" i="101"/>
  <c r="B422" i="101"/>
  <c r="F421" i="101"/>
  <c r="E421" i="101"/>
  <c r="D421" i="101"/>
  <c r="C421" i="101"/>
  <c r="B421" i="101"/>
  <c r="F420" i="101"/>
  <c r="E420" i="101"/>
  <c r="D420" i="101"/>
  <c r="C420" i="101"/>
  <c r="B420" i="101"/>
  <c r="F419" i="101"/>
  <c r="E419" i="101"/>
  <c r="D419" i="101"/>
  <c r="C419" i="101"/>
  <c r="B419" i="101"/>
  <c r="F418" i="101"/>
  <c r="E418" i="101"/>
  <c r="D418" i="101"/>
  <c r="C418" i="101"/>
  <c r="B418" i="101"/>
  <c r="F417" i="101"/>
  <c r="E417" i="101"/>
  <c r="D417" i="101"/>
  <c r="C417" i="101"/>
  <c r="B417" i="101"/>
  <c r="F416" i="101"/>
  <c r="E416" i="101"/>
  <c r="D416" i="101"/>
  <c r="C416" i="101"/>
  <c r="B416" i="101"/>
  <c r="F415" i="101"/>
  <c r="E415" i="101"/>
  <c r="D415" i="101"/>
  <c r="C415" i="101"/>
  <c r="B415" i="101"/>
  <c r="F414" i="101"/>
  <c r="E414" i="101"/>
  <c r="D414" i="101"/>
  <c r="C414" i="101"/>
  <c r="B414" i="101"/>
  <c r="F413" i="101"/>
  <c r="E413" i="101"/>
  <c r="D413" i="101"/>
  <c r="C413" i="101"/>
  <c r="B413" i="101"/>
  <c r="F412" i="101"/>
  <c r="E412" i="101"/>
  <c r="D412" i="101"/>
  <c r="C412" i="101"/>
  <c r="B412" i="101"/>
  <c r="F411" i="101"/>
  <c r="E411" i="101"/>
  <c r="D411" i="101"/>
  <c r="C411" i="101"/>
  <c r="B411" i="101"/>
  <c r="F410" i="101"/>
  <c r="E410" i="101"/>
  <c r="D410" i="101"/>
  <c r="C410" i="101"/>
  <c r="B410" i="101"/>
  <c r="F409" i="101"/>
  <c r="E409" i="101"/>
  <c r="D409" i="101"/>
  <c r="C409" i="101"/>
  <c r="B409" i="101"/>
  <c r="F408" i="101"/>
  <c r="E408" i="101"/>
  <c r="D408" i="101"/>
  <c r="C408" i="101"/>
  <c r="B408" i="101"/>
  <c r="F407" i="101"/>
  <c r="E407" i="101"/>
  <c r="D407" i="101"/>
  <c r="C407" i="101"/>
  <c r="B407" i="101"/>
  <c r="F406" i="101"/>
  <c r="E406" i="101"/>
  <c r="D406" i="101"/>
  <c r="C406" i="101"/>
  <c r="B406" i="101"/>
  <c r="F405" i="101"/>
  <c r="E405" i="101"/>
  <c r="D405" i="101"/>
  <c r="C405" i="101"/>
  <c r="B405" i="101"/>
  <c r="F404" i="101"/>
  <c r="E404" i="101"/>
  <c r="D404" i="101"/>
  <c r="C404" i="101"/>
  <c r="B404" i="101"/>
  <c r="F403" i="101"/>
  <c r="E403" i="101"/>
  <c r="D403" i="101"/>
  <c r="C403" i="101"/>
  <c r="B403" i="101"/>
  <c r="F402" i="101"/>
  <c r="E402" i="101"/>
  <c r="D402" i="101"/>
  <c r="C402" i="101"/>
  <c r="B402" i="101"/>
  <c r="F401" i="101"/>
  <c r="E401" i="101"/>
  <c r="D401" i="101"/>
  <c r="C401" i="101"/>
  <c r="B401" i="101"/>
  <c r="F400" i="101"/>
  <c r="E400" i="101"/>
  <c r="D400" i="101"/>
  <c r="C400" i="101"/>
  <c r="B400" i="101"/>
  <c r="F399" i="101"/>
  <c r="E399" i="101"/>
  <c r="D399" i="101"/>
  <c r="C399" i="101"/>
  <c r="B399" i="101"/>
  <c r="F398" i="101"/>
  <c r="E398" i="101"/>
  <c r="D398" i="101"/>
  <c r="C398" i="101"/>
  <c r="B398" i="101"/>
  <c r="F397" i="101"/>
  <c r="E397" i="101"/>
  <c r="D397" i="101"/>
  <c r="C397" i="101"/>
  <c r="B397" i="101"/>
  <c r="F396" i="101"/>
  <c r="E396" i="101"/>
  <c r="D396" i="101"/>
  <c r="C396" i="101"/>
  <c r="B396" i="101"/>
  <c r="F395" i="101"/>
  <c r="E395" i="101"/>
  <c r="D395" i="101"/>
  <c r="C395" i="101"/>
  <c r="B395" i="101"/>
  <c r="F394" i="101"/>
  <c r="E394" i="101"/>
  <c r="D394" i="101"/>
  <c r="C394" i="101"/>
  <c r="B394" i="101"/>
  <c r="F393" i="101"/>
  <c r="E393" i="101"/>
  <c r="D393" i="101"/>
  <c r="C393" i="101"/>
  <c r="B393" i="101"/>
  <c r="F392" i="101"/>
  <c r="E392" i="101"/>
  <c r="D392" i="101"/>
  <c r="C392" i="101"/>
  <c r="B392" i="101"/>
  <c r="F391" i="101"/>
  <c r="E391" i="101"/>
  <c r="D391" i="101"/>
  <c r="C391" i="101"/>
  <c r="B391" i="101"/>
  <c r="F390" i="101"/>
  <c r="E390" i="101"/>
  <c r="D390" i="101"/>
  <c r="C390" i="101"/>
  <c r="B390" i="101"/>
  <c r="F389" i="101"/>
  <c r="E389" i="101"/>
  <c r="D389" i="101"/>
  <c r="C389" i="101"/>
  <c r="B389" i="101"/>
  <c r="F388" i="101"/>
  <c r="E388" i="101"/>
  <c r="D388" i="101"/>
  <c r="C388" i="101"/>
  <c r="B388" i="101"/>
  <c r="F387" i="101"/>
  <c r="E387" i="101"/>
  <c r="D387" i="101"/>
  <c r="C387" i="101"/>
  <c r="B387" i="101"/>
  <c r="F386" i="101"/>
  <c r="E386" i="101"/>
  <c r="D386" i="101"/>
  <c r="C386" i="101"/>
  <c r="B386" i="101"/>
  <c r="F385" i="101"/>
  <c r="E385" i="101"/>
  <c r="D385" i="101"/>
  <c r="C385" i="101"/>
  <c r="B385" i="101"/>
  <c r="F384" i="101"/>
  <c r="E384" i="101"/>
  <c r="D384" i="101"/>
  <c r="C384" i="101"/>
  <c r="B384" i="101"/>
  <c r="F383" i="101"/>
  <c r="E383" i="101"/>
  <c r="D383" i="101"/>
  <c r="C383" i="101"/>
  <c r="B383" i="101"/>
  <c r="F382" i="101"/>
  <c r="E382" i="101"/>
  <c r="D382" i="101"/>
  <c r="C382" i="101"/>
  <c r="B382" i="101"/>
  <c r="F381" i="101"/>
  <c r="E381" i="101"/>
  <c r="D381" i="101"/>
  <c r="C381" i="101"/>
  <c r="B381" i="101"/>
  <c r="F380" i="101"/>
  <c r="E380" i="101"/>
  <c r="D380" i="101"/>
  <c r="C380" i="101"/>
  <c r="B380" i="101"/>
  <c r="F379" i="101"/>
  <c r="E379" i="101"/>
  <c r="D379" i="101"/>
  <c r="C379" i="101"/>
  <c r="B379" i="101"/>
  <c r="F378" i="101"/>
  <c r="E378" i="101"/>
  <c r="D378" i="101"/>
  <c r="C378" i="101"/>
  <c r="B378" i="101"/>
  <c r="F377" i="101"/>
  <c r="E377" i="101"/>
  <c r="D377" i="101"/>
  <c r="C377" i="101"/>
  <c r="B377" i="101"/>
  <c r="F376" i="101"/>
  <c r="E376" i="101"/>
  <c r="D376" i="101"/>
  <c r="C376" i="101"/>
  <c r="B376" i="101"/>
  <c r="F375" i="101"/>
  <c r="E375" i="101"/>
  <c r="D375" i="101"/>
  <c r="C375" i="101"/>
  <c r="B375" i="101"/>
  <c r="F374" i="101"/>
  <c r="E374" i="101"/>
  <c r="D374" i="101"/>
  <c r="C374" i="101"/>
  <c r="B374" i="101"/>
  <c r="F373" i="101"/>
  <c r="E373" i="101"/>
  <c r="D373" i="101"/>
  <c r="C373" i="101"/>
  <c r="B373" i="101"/>
  <c r="F372" i="101"/>
  <c r="E372" i="101"/>
  <c r="D372" i="101"/>
  <c r="C372" i="101"/>
  <c r="B372" i="101"/>
  <c r="F371" i="101"/>
  <c r="E371" i="101"/>
  <c r="D371" i="101"/>
  <c r="C371" i="101"/>
  <c r="B371" i="101"/>
  <c r="F370" i="101"/>
  <c r="E370" i="101"/>
  <c r="D370" i="101"/>
  <c r="C370" i="101"/>
  <c r="B370" i="101"/>
  <c r="F369" i="101"/>
  <c r="E369" i="101"/>
  <c r="D369" i="101"/>
  <c r="C369" i="101"/>
  <c r="B369" i="101"/>
  <c r="F368" i="101"/>
  <c r="E368" i="101"/>
  <c r="D368" i="101"/>
  <c r="C368" i="101"/>
  <c r="B368" i="101"/>
  <c r="F367" i="101"/>
  <c r="E367" i="101"/>
  <c r="D367" i="101"/>
  <c r="C367" i="101"/>
  <c r="B367" i="101"/>
  <c r="F366" i="101"/>
  <c r="E366" i="101"/>
  <c r="D366" i="101"/>
  <c r="C366" i="101"/>
  <c r="B366" i="101"/>
  <c r="F365" i="101"/>
  <c r="E365" i="101"/>
  <c r="D365" i="101"/>
  <c r="C365" i="101"/>
  <c r="B365" i="101"/>
  <c r="F364" i="101"/>
  <c r="E364" i="101"/>
  <c r="D364" i="101"/>
  <c r="C364" i="101"/>
  <c r="B364" i="101"/>
  <c r="F363" i="101"/>
  <c r="E363" i="101"/>
  <c r="D363" i="101"/>
  <c r="C363" i="101"/>
  <c r="B363" i="101"/>
  <c r="F362" i="101"/>
  <c r="E362" i="101"/>
  <c r="D362" i="101"/>
  <c r="C362" i="101"/>
  <c r="B362" i="101"/>
  <c r="F361" i="101"/>
  <c r="E361" i="101"/>
  <c r="D361" i="101"/>
  <c r="C361" i="101"/>
  <c r="B361" i="101"/>
  <c r="F360" i="101"/>
  <c r="E360" i="101"/>
  <c r="D360" i="101"/>
  <c r="C360" i="101"/>
  <c r="B360" i="101"/>
  <c r="F359" i="101"/>
  <c r="E359" i="101"/>
  <c r="D359" i="101"/>
  <c r="C359" i="101"/>
  <c r="B359" i="101"/>
  <c r="F358" i="101"/>
  <c r="E358" i="101"/>
  <c r="D358" i="101"/>
  <c r="C358" i="101"/>
  <c r="B358" i="101"/>
  <c r="F357" i="101"/>
  <c r="E357" i="101"/>
  <c r="D357" i="101"/>
  <c r="C357" i="101"/>
  <c r="B357" i="101"/>
  <c r="F356" i="101"/>
  <c r="E356" i="101"/>
  <c r="D356" i="101"/>
  <c r="C356" i="101"/>
  <c r="B356" i="101"/>
  <c r="F355" i="101"/>
  <c r="E355" i="101"/>
  <c r="D355" i="101"/>
  <c r="C355" i="101"/>
  <c r="B355" i="101"/>
  <c r="F354" i="101"/>
  <c r="E354" i="101"/>
  <c r="D354" i="101"/>
  <c r="C354" i="101"/>
  <c r="B354" i="101"/>
  <c r="F353" i="101"/>
  <c r="E353" i="101"/>
  <c r="D353" i="101"/>
  <c r="C353" i="101"/>
  <c r="B353" i="101"/>
  <c r="F352" i="101"/>
  <c r="E352" i="101"/>
  <c r="D352" i="101"/>
  <c r="C352" i="101"/>
  <c r="B352" i="101"/>
  <c r="F351" i="101"/>
  <c r="E351" i="101"/>
  <c r="D351" i="101"/>
  <c r="C351" i="101"/>
  <c r="B351" i="101"/>
  <c r="F350" i="101"/>
  <c r="E350" i="101"/>
  <c r="D350" i="101"/>
  <c r="C350" i="101"/>
  <c r="B350" i="101"/>
  <c r="F349" i="101"/>
  <c r="E349" i="101"/>
  <c r="D349" i="101"/>
  <c r="C349" i="101"/>
  <c r="B349" i="101"/>
  <c r="F348" i="101"/>
  <c r="E348" i="101"/>
  <c r="D348" i="101"/>
  <c r="C348" i="101"/>
  <c r="B348" i="101"/>
  <c r="F347" i="101"/>
  <c r="E347" i="101"/>
  <c r="D347" i="101"/>
  <c r="C347" i="101"/>
  <c r="B347" i="101"/>
  <c r="F346" i="101"/>
  <c r="E346" i="101"/>
  <c r="D346" i="101"/>
  <c r="C346" i="101"/>
  <c r="B346" i="101"/>
  <c r="F345" i="101"/>
  <c r="E345" i="101"/>
  <c r="D345" i="101"/>
  <c r="C345" i="101"/>
  <c r="B345" i="101"/>
  <c r="F344" i="101"/>
  <c r="E344" i="101"/>
  <c r="D344" i="101"/>
  <c r="C344" i="101"/>
  <c r="B344" i="101"/>
  <c r="F343" i="101"/>
  <c r="E343" i="101"/>
  <c r="D343" i="101"/>
  <c r="C343" i="101"/>
  <c r="B343" i="101"/>
  <c r="F342" i="101"/>
  <c r="E342" i="101"/>
  <c r="D342" i="101"/>
  <c r="C342" i="101"/>
  <c r="B342" i="101"/>
  <c r="F341" i="101"/>
  <c r="E341" i="101"/>
  <c r="D341" i="101"/>
  <c r="C341" i="101"/>
  <c r="B341" i="101"/>
  <c r="F340" i="101"/>
  <c r="E340" i="101"/>
  <c r="D340" i="101"/>
  <c r="C340" i="101"/>
  <c r="B340" i="101"/>
  <c r="F339" i="101"/>
  <c r="E339" i="101"/>
  <c r="D339" i="101"/>
  <c r="C339" i="101"/>
  <c r="B339" i="101"/>
  <c r="F338" i="101"/>
  <c r="E338" i="101"/>
  <c r="D338" i="101"/>
  <c r="C338" i="101"/>
  <c r="B338" i="101"/>
  <c r="F337" i="101"/>
  <c r="E337" i="101"/>
  <c r="D337" i="101"/>
  <c r="C337" i="101"/>
  <c r="B337" i="101"/>
  <c r="F336" i="101"/>
  <c r="E336" i="101"/>
  <c r="D336" i="101"/>
  <c r="C336" i="101"/>
  <c r="B336" i="101"/>
  <c r="F335" i="101"/>
  <c r="E335" i="101"/>
  <c r="D335" i="101"/>
  <c r="C335" i="101"/>
  <c r="B335" i="101"/>
  <c r="F334" i="101"/>
  <c r="E334" i="101"/>
  <c r="D334" i="101"/>
  <c r="C334" i="101"/>
  <c r="B334" i="101"/>
  <c r="F333" i="101"/>
  <c r="E333" i="101"/>
  <c r="D333" i="101"/>
  <c r="C333" i="101"/>
  <c r="B333" i="101"/>
  <c r="F332" i="101"/>
  <c r="E332" i="101"/>
  <c r="D332" i="101"/>
  <c r="C332" i="101"/>
  <c r="B332" i="101"/>
  <c r="F331" i="101"/>
  <c r="E331" i="101"/>
  <c r="D331" i="101"/>
  <c r="C331" i="101"/>
  <c r="B331" i="101"/>
  <c r="F330" i="101"/>
  <c r="E330" i="101"/>
  <c r="D330" i="101"/>
  <c r="C330" i="101"/>
  <c r="B330" i="101"/>
  <c r="F329" i="101"/>
  <c r="E329" i="101"/>
  <c r="D329" i="101"/>
  <c r="C329" i="101"/>
  <c r="B329" i="101"/>
  <c r="F328" i="101"/>
  <c r="E328" i="101"/>
  <c r="D328" i="101"/>
  <c r="C328" i="101"/>
  <c r="B328" i="101"/>
  <c r="F327" i="101"/>
  <c r="E327" i="101"/>
  <c r="D327" i="101"/>
  <c r="C327" i="101"/>
  <c r="B327" i="101"/>
  <c r="F326" i="101"/>
  <c r="E326" i="101"/>
  <c r="D326" i="101"/>
  <c r="C326" i="101"/>
  <c r="B326" i="101"/>
  <c r="F325" i="101"/>
  <c r="E325" i="101"/>
  <c r="D325" i="101"/>
  <c r="C325" i="101"/>
  <c r="B325" i="101"/>
  <c r="F324" i="101"/>
  <c r="E324" i="101"/>
  <c r="D324" i="101"/>
  <c r="C324" i="101"/>
  <c r="B324" i="101"/>
  <c r="F323" i="101"/>
  <c r="E323" i="101"/>
  <c r="D323" i="101"/>
  <c r="C323" i="101"/>
  <c r="B323" i="101"/>
  <c r="F322" i="101"/>
  <c r="E322" i="101"/>
  <c r="D322" i="101"/>
  <c r="C322" i="101"/>
  <c r="B322" i="101"/>
  <c r="F321" i="101"/>
  <c r="E321" i="101"/>
  <c r="D321" i="101"/>
  <c r="C321" i="101"/>
  <c r="B321" i="101"/>
  <c r="F320" i="101"/>
  <c r="E320" i="101"/>
  <c r="D320" i="101"/>
  <c r="C320" i="101"/>
  <c r="B320" i="101"/>
  <c r="F319" i="101"/>
  <c r="E319" i="101"/>
  <c r="D319" i="101"/>
  <c r="C319" i="101"/>
  <c r="B319" i="101"/>
  <c r="F318" i="101"/>
  <c r="E318" i="101"/>
  <c r="D318" i="101"/>
  <c r="C318" i="101"/>
  <c r="B318" i="101"/>
  <c r="F317" i="101"/>
  <c r="E317" i="101"/>
  <c r="D317" i="101"/>
  <c r="C317" i="101"/>
  <c r="B317" i="101"/>
  <c r="F316" i="101"/>
  <c r="E316" i="101"/>
  <c r="D316" i="101"/>
  <c r="C316" i="101"/>
  <c r="B316" i="101"/>
  <c r="F315" i="101"/>
  <c r="E315" i="101"/>
  <c r="D315" i="101"/>
  <c r="C315" i="101"/>
  <c r="B315" i="101"/>
  <c r="F314" i="101"/>
  <c r="E314" i="101"/>
  <c r="D314" i="101"/>
  <c r="C314" i="101"/>
  <c r="B314" i="101"/>
  <c r="F313" i="101"/>
  <c r="E313" i="101"/>
  <c r="D313" i="101"/>
  <c r="C313" i="101"/>
  <c r="B313" i="101"/>
  <c r="F312" i="101"/>
  <c r="E312" i="101"/>
  <c r="D312" i="101"/>
  <c r="C312" i="101"/>
  <c r="B312" i="101"/>
  <c r="F311" i="101"/>
  <c r="E311" i="101"/>
  <c r="D311" i="101"/>
  <c r="C311" i="101"/>
  <c r="B311" i="101"/>
  <c r="F310" i="101"/>
  <c r="E310" i="101"/>
  <c r="D310" i="101"/>
  <c r="C310" i="101"/>
  <c r="B310" i="101"/>
  <c r="F309" i="101"/>
  <c r="E309" i="101"/>
  <c r="D309" i="101"/>
  <c r="C309" i="101"/>
  <c r="B309" i="101"/>
  <c r="F308" i="101"/>
  <c r="E308" i="101"/>
  <c r="D308" i="101"/>
  <c r="C308" i="101"/>
  <c r="B308" i="101"/>
  <c r="F307" i="101"/>
  <c r="E307" i="101"/>
  <c r="D307" i="101"/>
  <c r="C307" i="101"/>
  <c r="B307" i="101"/>
  <c r="F306" i="101"/>
  <c r="E306" i="101"/>
  <c r="D306" i="101"/>
  <c r="C306" i="101"/>
  <c r="B306" i="101"/>
  <c r="F305" i="101"/>
  <c r="E305" i="101"/>
  <c r="D305" i="101"/>
  <c r="C305" i="101"/>
  <c r="B305" i="101"/>
  <c r="F304" i="101"/>
  <c r="E304" i="101"/>
  <c r="D304" i="101"/>
  <c r="C304" i="101"/>
  <c r="B304" i="101"/>
  <c r="F303" i="101"/>
  <c r="E303" i="101"/>
  <c r="D303" i="101"/>
  <c r="C303" i="101"/>
  <c r="B303" i="101"/>
  <c r="F302" i="101"/>
  <c r="E302" i="101"/>
  <c r="D302" i="101"/>
  <c r="C302" i="101"/>
  <c r="B302" i="101"/>
  <c r="F301" i="101"/>
  <c r="E301" i="101"/>
  <c r="D301" i="101"/>
  <c r="C301" i="101"/>
  <c r="B301" i="101"/>
  <c r="F300" i="101"/>
  <c r="E300" i="101"/>
  <c r="D300" i="101"/>
  <c r="C300" i="101"/>
  <c r="B300" i="101"/>
  <c r="F299" i="101"/>
  <c r="E299" i="101"/>
  <c r="D299" i="101"/>
  <c r="C299" i="101"/>
  <c r="B299" i="101"/>
  <c r="F298" i="101"/>
  <c r="E298" i="101"/>
  <c r="D298" i="101"/>
  <c r="C298" i="101"/>
  <c r="B298" i="101"/>
  <c r="F297" i="101"/>
  <c r="E297" i="101"/>
  <c r="D297" i="101"/>
  <c r="C297" i="101"/>
  <c r="B297" i="101"/>
  <c r="F296" i="101"/>
  <c r="E296" i="101"/>
  <c r="D296" i="101"/>
  <c r="C296" i="101"/>
  <c r="B296" i="101"/>
  <c r="F295" i="101"/>
  <c r="E295" i="101"/>
  <c r="D295" i="101"/>
  <c r="C295" i="101"/>
  <c r="B295" i="101"/>
  <c r="F294" i="101"/>
  <c r="E294" i="101"/>
  <c r="D294" i="101"/>
  <c r="C294" i="101"/>
  <c r="B294" i="101"/>
  <c r="F293" i="101"/>
  <c r="E293" i="101"/>
  <c r="D293" i="101"/>
  <c r="C293" i="101"/>
  <c r="B293" i="101"/>
  <c r="F292" i="101"/>
  <c r="E292" i="101"/>
  <c r="D292" i="101"/>
  <c r="C292" i="101"/>
  <c r="B292" i="101"/>
  <c r="F291" i="101"/>
  <c r="E291" i="101"/>
  <c r="D291" i="101"/>
  <c r="C291" i="101"/>
  <c r="B291" i="101"/>
  <c r="F290" i="101"/>
  <c r="E290" i="101"/>
  <c r="D290" i="101"/>
  <c r="C290" i="101"/>
  <c r="B290" i="101"/>
  <c r="F289" i="101"/>
  <c r="E289" i="101"/>
  <c r="D289" i="101"/>
  <c r="C289" i="101"/>
  <c r="B289" i="101"/>
  <c r="F288" i="101"/>
  <c r="E288" i="101"/>
  <c r="D288" i="101"/>
  <c r="C288" i="101"/>
  <c r="B288" i="101"/>
  <c r="F287" i="101"/>
  <c r="E287" i="101"/>
  <c r="D287" i="101"/>
  <c r="C287" i="101"/>
  <c r="B287" i="101"/>
  <c r="F286" i="101"/>
  <c r="E286" i="101"/>
  <c r="D286" i="101"/>
  <c r="C286" i="101"/>
  <c r="B286" i="101"/>
  <c r="F285" i="101"/>
  <c r="E285" i="101"/>
  <c r="D285" i="101"/>
  <c r="C285" i="101"/>
  <c r="B285" i="101"/>
  <c r="F284" i="101"/>
  <c r="E284" i="101"/>
  <c r="D284" i="101"/>
  <c r="C284" i="101"/>
  <c r="B284" i="101"/>
  <c r="F283" i="101"/>
  <c r="E283" i="101"/>
  <c r="D283" i="101"/>
  <c r="C283" i="101"/>
  <c r="B283" i="101"/>
  <c r="F282" i="101"/>
  <c r="E282" i="101"/>
  <c r="D282" i="101"/>
  <c r="C282" i="101"/>
  <c r="B282" i="101"/>
  <c r="F281" i="101"/>
  <c r="E281" i="101"/>
  <c r="D281" i="101"/>
  <c r="C281" i="101"/>
  <c r="B281" i="101"/>
  <c r="F280" i="101"/>
  <c r="E280" i="101"/>
  <c r="D280" i="101"/>
  <c r="C280" i="101"/>
  <c r="B280" i="101"/>
  <c r="F279" i="101"/>
  <c r="E279" i="101"/>
  <c r="D279" i="101"/>
  <c r="C279" i="101"/>
  <c r="B279" i="101"/>
  <c r="F278" i="101"/>
  <c r="E278" i="101"/>
  <c r="D278" i="101"/>
  <c r="C278" i="101"/>
  <c r="B278" i="101"/>
  <c r="F277" i="101"/>
  <c r="E277" i="101"/>
  <c r="D277" i="101"/>
  <c r="C277" i="101"/>
  <c r="B277" i="101"/>
  <c r="F276" i="101"/>
  <c r="E276" i="101"/>
  <c r="D276" i="101"/>
  <c r="C276" i="101"/>
  <c r="B276" i="101"/>
  <c r="F275" i="101"/>
  <c r="E275" i="101"/>
  <c r="D275" i="101"/>
  <c r="C275" i="101"/>
  <c r="B275" i="101"/>
  <c r="F274" i="101"/>
  <c r="E274" i="101"/>
  <c r="D274" i="101"/>
  <c r="C274" i="101"/>
  <c r="B274" i="101"/>
  <c r="F273" i="101"/>
  <c r="E273" i="101"/>
  <c r="D273" i="101"/>
  <c r="C273" i="101"/>
  <c r="B273" i="101"/>
  <c r="F272" i="101"/>
  <c r="E272" i="101"/>
  <c r="D272" i="101"/>
  <c r="C272" i="101"/>
  <c r="B272" i="101"/>
  <c r="F271" i="101"/>
  <c r="E271" i="101"/>
  <c r="D271" i="101"/>
  <c r="C271" i="101"/>
  <c r="B271" i="101"/>
  <c r="F270" i="101"/>
  <c r="E270" i="101"/>
  <c r="D270" i="101"/>
  <c r="C270" i="101"/>
  <c r="B270" i="101"/>
  <c r="F269" i="101"/>
  <c r="E269" i="101"/>
  <c r="D269" i="101"/>
  <c r="C269" i="101"/>
  <c r="B269" i="101"/>
  <c r="F268" i="101"/>
  <c r="E268" i="101"/>
  <c r="D268" i="101"/>
  <c r="C268" i="101"/>
  <c r="B268" i="101"/>
  <c r="F267" i="101"/>
  <c r="E267" i="101"/>
  <c r="D267" i="101"/>
  <c r="C267" i="101"/>
  <c r="B267" i="101"/>
  <c r="F266" i="101"/>
  <c r="E266" i="101"/>
  <c r="D266" i="101"/>
  <c r="C266" i="101"/>
  <c r="B266" i="101"/>
  <c r="F265" i="101"/>
  <c r="E265" i="101"/>
  <c r="D265" i="101"/>
  <c r="C265" i="101"/>
  <c r="B265" i="101"/>
  <c r="F264" i="101"/>
  <c r="E264" i="101"/>
  <c r="D264" i="101"/>
  <c r="C264" i="101"/>
  <c r="B264" i="101"/>
  <c r="F263" i="101"/>
  <c r="E263" i="101"/>
  <c r="D263" i="101"/>
  <c r="C263" i="101"/>
  <c r="B263" i="101"/>
  <c r="F262" i="101"/>
  <c r="E262" i="101"/>
  <c r="D262" i="101"/>
  <c r="C262" i="101"/>
  <c r="B262" i="101"/>
  <c r="F261" i="101"/>
  <c r="E261" i="101"/>
  <c r="D261" i="101"/>
  <c r="C261" i="101"/>
  <c r="B261" i="101"/>
  <c r="F260" i="101"/>
  <c r="E260" i="101"/>
  <c r="D260" i="101"/>
  <c r="C260" i="101"/>
  <c r="B260" i="101"/>
  <c r="F259" i="101"/>
  <c r="E259" i="101"/>
  <c r="D259" i="101"/>
  <c r="C259" i="101"/>
  <c r="B259" i="101"/>
  <c r="F258" i="101"/>
  <c r="E258" i="101"/>
  <c r="D258" i="101"/>
  <c r="C258" i="101"/>
  <c r="B258" i="101"/>
  <c r="F257" i="101"/>
  <c r="E257" i="101"/>
  <c r="D257" i="101"/>
  <c r="C257" i="101"/>
  <c r="B257" i="101"/>
  <c r="F256" i="101"/>
  <c r="E256" i="101"/>
  <c r="D256" i="101"/>
  <c r="C256" i="101"/>
  <c r="B256" i="101"/>
  <c r="F255" i="101"/>
  <c r="E255" i="101"/>
  <c r="D255" i="101"/>
  <c r="C255" i="101"/>
  <c r="B255" i="101"/>
  <c r="F254" i="101"/>
  <c r="E254" i="101"/>
  <c r="D254" i="101"/>
  <c r="C254" i="101"/>
  <c r="B254" i="101"/>
  <c r="F253" i="101"/>
  <c r="E253" i="101"/>
  <c r="D253" i="101"/>
  <c r="C253" i="101"/>
  <c r="B253" i="101"/>
  <c r="F252" i="101"/>
  <c r="E252" i="101"/>
  <c r="D252" i="101"/>
  <c r="C252" i="101"/>
  <c r="B252" i="101"/>
  <c r="F251" i="101"/>
  <c r="E251" i="101"/>
  <c r="D251" i="101"/>
  <c r="C251" i="101"/>
  <c r="B251" i="101"/>
  <c r="F250" i="101"/>
  <c r="E250" i="101"/>
  <c r="D250" i="101"/>
  <c r="C250" i="101"/>
  <c r="B250" i="101"/>
  <c r="F249" i="101"/>
  <c r="E249" i="101"/>
  <c r="D249" i="101"/>
  <c r="C249" i="101"/>
  <c r="B249" i="101"/>
  <c r="F248" i="101"/>
  <c r="E248" i="101"/>
  <c r="D248" i="101"/>
  <c r="C248" i="101"/>
  <c r="B248" i="101"/>
  <c r="F247" i="101"/>
  <c r="E247" i="101"/>
  <c r="D247" i="101"/>
  <c r="C247" i="101"/>
  <c r="B247" i="101"/>
  <c r="F246" i="101"/>
  <c r="E246" i="101"/>
  <c r="D246" i="101"/>
  <c r="C246" i="101"/>
  <c r="B246" i="101"/>
  <c r="F245" i="101"/>
  <c r="E245" i="101"/>
  <c r="D245" i="101"/>
  <c r="C245" i="101"/>
  <c r="B245" i="101"/>
  <c r="F244" i="101"/>
  <c r="E244" i="101"/>
  <c r="D244" i="101"/>
  <c r="C244" i="101"/>
  <c r="B244" i="101"/>
  <c r="F243" i="101"/>
  <c r="E243" i="101"/>
  <c r="D243" i="101"/>
  <c r="C243" i="101"/>
  <c r="B243" i="101"/>
  <c r="F242" i="101"/>
  <c r="E242" i="101"/>
  <c r="D242" i="101"/>
  <c r="C242" i="101"/>
  <c r="B242" i="101"/>
  <c r="F241" i="101"/>
  <c r="E241" i="101"/>
  <c r="D241" i="101"/>
  <c r="C241" i="101"/>
  <c r="B241" i="101"/>
  <c r="F240" i="101"/>
  <c r="E240" i="101"/>
  <c r="D240" i="101"/>
  <c r="C240" i="101"/>
  <c r="B240" i="101"/>
  <c r="F239" i="101"/>
  <c r="E239" i="101"/>
  <c r="D239" i="101"/>
  <c r="C239" i="101"/>
  <c r="B239" i="101"/>
  <c r="F238" i="101"/>
  <c r="E238" i="101"/>
  <c r="D238" i="101"/>
  <c r="C238" i="101"/>
  <c r="B238" i="101"/>
  <c r="F237" i="101"/>
  <c r="E237" i="101"/>
  <c r="D237" i="101"/>
  <c r="C237" i="101"/>
  <c r="B237" i="101"/>
  <c r="F236" i="101"/>
  <c r="E236" i="101"/>
  <c r="D236" i="101"/>
  <c r="C236" i="101"/>
  <c r="B236" i="101"/>
  <c r="F235" i="101"/>
  <c r="E235" i="101"/>
  <c r="D235" i="101"/>
  <c r="C235" i="101"/>
  <c r="B235" i="101"/>
  <c r="F234" i="101"/>
  <c r="E234" i="101"/>
  <c r="D234" i="101"/>
  <c r="C234" i="101"/>
  <c r="B234" i="101"/>
  <c r="F233" i="101"/>
  <c r="E233" i="101"/>
  <c r="D233" i="101"/>
  <c r="C233" i="101"/>
  <c r="B233" i="101"/>
  <c r="F232" i="101"/>
  <c r="E232" i="101"/>
  <c r="D232" i="101"/>
  <c r="C232" i="101"/>
  <c r="B232" i="101"/>
  <c r="F231" i="101"/>
  <c r="E231" i="101"/>
  <c r="D231" i="101"/>
  <c r="C231" i="101"/>
  <c r="B231" i="101"/>
  <c r="F230" i="101"/>
  <c r="E230" i="101"/>
  <c r="D230" i="101"/>
  <c r="C230" i="101"/>
  <c r="B230" i="101"/>
  <c r="F229" i="101"/>
  <c r="E229" i="101"/>
  <c r="D229" i="101"/>
  <c r="C229" i="101"/>
  <c r="B229" i="101"/>
  <c r="F228" i="101"/>
  <c r="E228" i="101"/>
  <c r="D228" i="101"/>
  <c r="C228" i="101"/>
  <c r="B228" i="101"/>
  <c r="F227" i="101"/>
  <c r="E227" i="101"/>
  <c r="D227" i="101"/>
  <c r="C227" i="101"/>
  <c r="B227" i="101"/>
  <c r="F226" i="101"/>
  <c r="E226" i="101"/>
  <c r="D226" i="101"/>
  <c r="C226" i="101"/>
  <c r="B226" i="101"/>
  <c r="F225" i="101"/>
  <c r="E225" i="101"/>
  <c r="D225" i="101"/>
  <c r="C225" i="101"/>
  <c r="B225" i="101"/>
  <c r="F224" i="101"/>
  <c r="E224" i="101"/>
  <c r="D224" i="101"/>
  <c r="C224" i="101"/>
  <c r="B224" i="101"/>
  <c r="F223" i="101"/>
  <c r="E223" i="101"/>
  <c r="D223" i="101"/>
  <c r="C223" i="101"/>
  <c r="B223" i="101"/>
  <c r="F222" i="101"/>
  <c r="E222" i="101"/>
  <c r="D222" i="101"/>
  <c r="C222" i="101"/>
  <c r="B222" i="101"/>
  <c r="F221" i="101"/>
  <c r="E221" i="101"/>
  <c r="D221" i="101"/>
  <c r="C221" i="101"/>
  <c r="B221" i="101"/>
  <c r="F220" i="101"/>
  <c r="E220" i="101"/>
  <c r="D220" i="101"/>
  <c r="C220" i="101"/>
  <c r="B220" i="101"/>
  <c r="F219" i="101"/>
  <c r="E219" i="101"/>
  <c r="D219" i="101"/>
  <c r="C219" i="101"/>
  <c r="B219" i="101"/>
  <c r="F218" i="101"/>
  <c r="E218" i="101"/>
  <c r="D218" i="101"/>
  <c r="C218" i="101"/>
  <c r="B218" i="101"/>
  <c r="F217" i="101"/>
  <c r="E217" i="101"/>
  <c r="D217" i="101"/>
  <c r="C217" i="101"/>
  <c r="B217" i="101"/>
  <c r="F216" i="101"/>
  <c r="E216" i="101"/>
  <c r="D216" i="101"/>
  <c r="C216" i="101"/>
  <c r="B216" i="101"/>
  <c r="F215" i="101"/>
  <c r="E215" i="101"/>
  <c r="D215" i="101"/>
  <c r="C215" i="101"/>
  <c r="B215" i="101"/>
  <c r="F214" i="101"/>
  <c r="E214" i="101"/>
  <c r="D214" i="101"/>
  <c r="C214" i="101"/>
  <c r="B214" i="101"/>
  <c r="F213" i="101"/>
  <c r="E213" i="101"/>
  <c r="D213" i="101"/>
  <c r="C213" i="101"/>
  <c r="B213" i="101"/>
  <c r="F212" i="101"/>
  <c r="E212" i="101"/>
  <c r="D212" i="101"/>
  <c r="C212" i="101"/>
  <c r="B212" i="101"/>
  <c r="F211" i="101"/>
  <c r="E211" i="101"/>
  <c r="D211" i="101"/>
  <c r="C211" i="101"/>
  <c r="B211" i="101"/>
  <c r="F210" i="101"/>
  <c r="E210" i="101"/>
  <c r="D210" i="101"/>
  <c r="C210" i="101"/>
  <c r="B210" i="101"/>
  <c r="F209" i="101"/>
  <c r="E209" i="101"/>
  <c r="D209" i="101"/>
  <c r="C209" i="101"/>
  <c r="B209" i="101"/>
  <c r="F208" i="101"/>
  <c r="E208" i="101"/>
  <c r="D208" i="101"/>
  <c r="C208" i="101"/>
  <c r="B208" i="101"/>
  <c r="F207" i="101"/>
  <c r="E207" i="101"/>
  <c r="D207" i="101"/>
  <c r="C207" i="101"/>
  <c r="B207" i="101"/>
  <c r="F206" i="101"/>
  <c r="E206" i="101"/>
  <c r="D206" i="101"/>
  <c r="C206" i="101"/>
  <c r="B206" i="101"/>
  <c r="F205" i="101"/>
  <c r="E205" i="101"/>
  <c r="D205" i="101"/>
  <c r="C205" i="101"/>
  <c r="B205" i="101"/>
  <c r="F204" i="101"/>
  <c r="E204" i="101"/>
  <c r="D204" i="101"/>
  <c r="C204" i="101"/>
  <c r="B204" i="101"/>
  <c r="F203" i="101"/>
  <c r="E203" i="101"/>
  <c r="D203" i="101"/>
  <c r="C203" i="101"/>
  <c r="B203" i="101"/>
  <c r="F202" i="101"/>
  <c r="E202" i="101"/>
  <c r="D202" i="101"/>
  <c r="C202" i="101"/>
  <c r="B202" i="101"/>
  <c r="F201" i="101"/>
  <c r="E201" i="101"/>
  <c r="D201" i="101"/>
  <c r="C201" i="101"/>
  <c r="B201" i="101"/>
  <c r="F200" i="101"/>
  <c r="E200" i="101"/>
  <c r="D200" i="101"/>
  <c r="C200" i="101"/>
  <c r="B200" i="101"/>
  <c r="F199" i="101"/>
  <c r="E199" i="101"/>
  <c r="D199" i="101"/>
  <c r="C199" i="101"/>
  <c r="B199" i="101"/>
  <c r="F198" i="101"/>
  <c r="E198" i="101"/>
  <c r="D198" i="101"/>
  <c r="C198" i="101"/>
  <c r="B198" i="101"/>
  <c r="F197" i="101"/>
  <c r="E197" i="101"/>
  <c r="D197" i="101"/>
  <c r="C197" i="101"/>
  <c r="B197" i="101"/>
  <c r="F196" i="101"/>
  <c r="E196" i="101"/>
  <c r="D196" i="101"/>
  <c r="C196" i="101"/>
  <c r="B196" i="101"/>
  <c r="F195" i="101"/>
  <c r="E195" i="101"/>
  <c r="D195" i="101"/>
  <c r="C195" i="101"/>
  <c r="B195" i="101"/>
  <c r="F194" i="101"/>
  <c r="E194" i="101"/>
  <c r="D194" i="101"/>
  <c r="C194" i="101"/>
  <c r="B194" i="101"/>
  <c r="F193" i="101"/>
  <c r="E193" i="101"/>
  <c r="D193" i="101"/>
  <c r="C193" i="101"/>
  <c r="B193" i="101"/>
  <c r="F192" i="101"/>
  <c r="E192" i="101"/>
  <c r="D192" i="101"/>
  <c r="C192" i="101"/>
  <c r="B192" i="101"/>
  <c r="F191" i="101"/>
  <c r="E191" i="101"/>
  <c r="D191" i="101"/>
  <c r="C191" i="101"/>
  <c r="B191" i="101"/>
  <c r="F190" i="101"/>
  <c r="E190" i="101"/>
  <c r="D190" i="101"/>
  <c r="C190" i="101"/>
  <c r="B190" i="101"/>
  <c r="F189" i="101"/>
  <c r="E189" i="101"/>
  <c r="D189" i="101"/>
  <c r="C189" i="101"/>
  <c r="B189" i="101"/>
  <c r="F188" i="101"/>
  <c r="E188" i="101"/>
  <c r="D188" i="101"/>
  <c r="C188" i="101"/>
  <c r="B188" i="101"/>
  <c r="F187" i="101"/>
  <c r="E187" i="101"/>
  <c r="D187" i="101"/>
  <c r="C187" i="101"/>
  <c r="B187" i="101"/>
  <c r="F186" i="101"/>
  <c r="E186" i="101"/>
  <c r="D186" i="101"/>
  <c r="C186" i="101"/>
  <c r="B186" i="101"/>
  <c r="F185" i="101"/>
  <c r="E185" i="101"/>
  <c r="D185" i="101"/>
  <c r="C185" i="101"/>
  <c r="B185" i="101"/>
  <c r="F184" i="101"/>
  <c r="E184" i="101"/>
  <c r="D184" i="101"/>
  <c r="C184" i="101"/>
  <c r="B184" i="101"/>
  <c r="F183" i="101"/>
  <c r="E183" i="101"/>
  <c r="D183" i="101"/>
  <c r="C183" i="101"/>
  <c r="B183" i="101"/>
  <c r="F182" i="101"/>
  <c r="E182" i="101"/>
  <c r="D182" i="101"/>
  <c r="C182" i="101"/>
  <c r="B182" i="101"/>
  <c r="F181" i="101"/>
  <c r="E181" i="101"/>
  <c r="D181" i="101"/>
  <c r="C181" i="101"/>
  <c r="B181" i="101"/>
  <c r="F180" i="101"/>
  <c r="E180" i="101"/>
  <c r="D180" i="101"/>
  <c r="C180" i="101"/>
  <c r="B180" i="101"/>
  <c r="F179" i="101"/>
  <c r="E179" i="101"/>
  <c r="D179" i="101"/>
  <c r="C179" i="101"/>
  <c r="B179" i="101"/>
  <c r="F178" i="101"/>
  <c r="E178" i="101"/>
  <c r="D178" i="101"/>
  <c r="C178" i="101"/>
  <c r="B178" i="101"/>
  <c r="F177" i="101"/>
  <c r="E177" i="101"/>
  <c r="D177" i="101"/>
  <c r="C177" i="101"/>
  <c r="B177" i="101"/>
  <c r="F176" i="101"/>
  <c r="E176" i="101"/>
  <c r="D176" i="101"/>
  <c r="C176" i="101"/>
  <c r="B176" i="101"/>
  <c r="F175" i="101"/>
  <c r="E175" i="101"/>
  <c r="D175" i="101"/>
  <c r="C175" i="101"/>
  <c r="B175" i="101"/>
  <c r="F174" i="101"/>
  <c r="E174" i="101"/>
  <c r="D174" i="101"/>
  <c r="C174" i="101"/>
  <c r="B174" i="101"/>
  <c r="F173" i="101"/>
  <c r="E173" i="101"/>
  <c r="D173" i="101"/>
  <c r="C173" i="101"/>
  <c r="B173" i="101"/>
  <c r="F172" i="101"/>
  <c r="E172" i="101"/>
  <c r="D172" i="101"/>
  <c r="C172" i="101"/>
  <c r="B172" i="101"/>
  <c r="F171" i="101"/>
  <c r="E171" i="101"/>
  <c r="D171" i="101"/>
  <c r="C171" i="101"/>
  <c r="B171" i="101"/>
  <c r="F170" i="101"/>
  <c r="E170" i="101"/>
  <c r="D170" i="101"/>
  <c r="C170" i="101"/>
  <c r="B170" i="101"/>
  <c r="F169" i="101"/>
  <c r="E169" i="101"/>
  <c r="D169" i="101"/>
  <c r="C169" i="101"/>
  <c r="B169" i="101"/>
  <c r="F168" i="101"/>
  <c r="E168" i="101"/>
  <c r="D168" i="101"/>
  <c r="C168" i="101"/>
  <c r="B168" i="101"/>
  <c r="F167" i="101"/>
  <c r="E167" i="101"/>
  <c r="D167" i="101"/>
  <c r="C167" i="101"/>
  <c r="B167" i="101"/>
  <c r="F166" i="101"/>
  <c r="E166" i="101"/>
  <c r="D166" i="101"/>
  <c r="C166" i="101"/>
  <c r="B166" i="101"/>
  <c r="F165" i="101"/>
  <c r="E165" i="101"/>
  <c r="D165" i="101"/>
  <c r="C165" i="101"/>
  <c r="B165" i="101"/>
  <c r="F164" i="101"/>
  <c r="E164" i="101"/>
  <c r="D164" i="101"/>
  <c r="C164" i="101"/>
  <c r="B164" i="101"/>
  <c r="F163" i="101"/>
  <c r="E163" i="101"/>
  <c r="D163" i="101"/>
  <c r="C163" i="101"/>
  <c r="B163" i="101"/>
  <c r="F162" i="101"/>
  <c r="E162" i="101"/>
  <c r="D162" i="101"/>
  <c r="C162" i="101"/>
  <c r="B162" i="101"/>
  <c r="F161" i="101"/>
  <c r="E161" i="101"/>
  <c r="D161" i="101"/>
  <c r="C161" i="101"/>
  <c r="B161" i="101"/>
  <c r="F160" i="101"/>
  <c r="E160" i="101"/>
  <c r="D160" i="101"/>
  <c r="C160" i="101"/>
  <c r="B160" i="101"/>
  <c r="F159" i="101"/>
  <c r="E159" i="101"/>
  <c r="D159" i="101"/>
  <c r="C159" i="101"/>
  <c r="B159" i="101"/>
  <c r="F158" i="101"/>
  <c r="E158" i="101"/>
  <c r="D158" i="101"/>
  <c r="C158" i="101"/>
  <c r="B158" i="101"/>
  <c r="F157" i="101"/>
  <c r="E157" i="101"/>
  <c r="D157" i="101"/>
  <c r="C157" i="101"/>
  <c r="B157" i="101"/>
  <c r="F156" i="101"/>
  <c r="E156" i="101"/>
  <c r="D156" i="101"/>
  <c r="C156" i="101"/>
  <c r="B156" i="101"/>
  <c r="F155" i="101"/>
  <c r="E155" i="101"/>
  <c r="D155" i="101"/>
  <c r="C155" i="101"/>
  <c r="B155" i="101"/>
  <c r="F154" i="101"/>
  <c r="E154" i="101"/>
  <c r="D154" i="101"/>
  <c r="C154" i="101"/>
  <c r="B154" i="101"/>
  <c r="F153" i="101"/>
  <c r="E153" i="101"/>
  <c r="D153" i="101"/>
  <c r="C153" i="101"/>
  <c r="B153" i="101"/>
  <c r="F152" i="101"/>
  <c r="E152" i="101"/>
  <c r="D152" i="101"/>
  <c r="C152" i="101"/>
  <c r="B152" i="101"/>
  <c r="F151" i="101"/>
  <c r="E151" i="101"/>
  <c r="D151" i="101"/>
  <c r="C151" i="101"/>
  <c r="B151" i="101"/>
  <c r="F150" i="101"/>
  <c r="E150" i="101"/>
  <c r="D150" i="101"/>
  <c r="C150" i="101"/>
  <c r="B150" i="101"/>
  <c r="F149" i="101"/>
  <c r="E149" i="101"/>
  <c r="D149" i="101"/>
  <c r="C149" i="101"/>
  <c r="B149" i="101"/>
  <c r="F148" i="101"/>
  <c r="E148" i="101"/>
  <c r="D148" i="101"/>
  <c r="C148" i="101"/>
  <c r="B148" i="101"/>
  <c r="F147" i="101"/>
  <c r="E147" i="101"/>
  <c r="D147" i="101"/>
  <c r="C147" i="101"/>
  <c r="B147" i="101"/>
  <c r="F146" i="101"/>
  <c r="E146" i="101"/>
  <c r="D146" i="101"/>
  <c r="C146" i="101"/>
  <c r="B146" i="101"/>
  <c r="F145" i="101"/>
  <c r="E145" i="101"/>
  <c r="D145" i="101"/>
  <c r="C145" i="101"/>
  <c r="B145" i="101"/>
  <c r="F144" i="101"/>
  <c r="E144" i="101"/>
  <c r="D144" i="101"/>
  <c r="C144" i="101"/>
  <c r="B144" i="101"/>
  <c r="F143" i="101"/>
  <c r="E143" i="101"/>
  <c r="D143" i="101"/>
  <c r="C143" i="101"/>
  <c r="B143" i="101"/>
  <c r="F142" i="101"/>
  <c r="E142" i="101"/>
  <c r="D142" i="101"/>
  <c r="C142" i="101"/>
  <c r="B142" i="101"/>
  <c r="F141" i="101"/>
  <c r="E141" i="101"/>
  <c r="D141" i="101"/>
  <c r="C141" i="101"/>
  <c r="B141" i="101"/>
  <c r="F140" i="101"/>
  <c r="E140" i="101"/>
  <c r="D140" i="101"/>
  <c r="C140" i="101"/>
  <c r="B140" i="101"/>
  <c r="F139" i="101"/>
  <c r="E139" i="101"/>
  <c r="D139" i="101"/>
  <c r="C139" i="101"/>
  <c r="B139" i="101"/>
  <c r="F138" i="101"/>
  <c r="E138" i="101"/>
  <c r="D138" i="101"/>
  <c r="C138" i="101"/>
  <c r="B138" i="101"/>
  <c r="F137" i="101"/>
  <c r="E137" i="101"/>
  <c r="D137" i="101"/>
  <c r="C137" i="101"/>
  <c r="B137" i="101"/>
  <c r="F136" i="101"/>
  <c r="E136" i="101"/>
  <c r="D136" i="101"/>
  <c r="C136" i="101"/>
  <c r="B136" i="101"/>
  <c r="F135" i="101"/>
  <c r="E135" i="101"/>
  <c r="D135" i="101"/>
  <c r="C135" i="101"/>
  <c r="B135" i="101"/>
  <c r="F134" i="101"/>
  <c r="E134" i="101"/>
  <c r="D134" i="101"/>
  <c r="C134" i="101"/>
  <c r="B134" i="101"/>
  <c r="F133" i="101"/>
  <c r="E133" i="101"/>
  <c r="D133" i="101"/>
  <c r="C133" i="101"/>
  <c r="B133" i="101"/>
  <c r="F132" i="101"/>
  <c r="E132" i="101"/>
  <c r="D132" i="101"/>
  <c r="C132" i="101"/>
  <c r="B132" i="101"/>
  <c r="F131" i="101"/>
  <c r="E131" i="101"/>
  <c r="D131" i="101"/>
  <c r="C131" i="101"/>
  <c r="B131" i="101"/>
  <c r="F130" i="101"/>
  <c r="E130" i="101"/>
  <c r="D130" i="101"/>
  <c r="C130" i="101"/>
  <c r="B130" i="101"/>
  <c r="F129" i="101"/>
  <c r="E129" i="101"/>
  <c r="D129" i="101"/>
  <c r="C129" i="101"/>
  <c r="B129" i="101"/>
  <c r="F128" i="101"/>
  <c r="E128" i="101"/>
  <c r="D128" i="101"/>
  <c r="C128" i="101"/>
  <c r="B128" i="101"/>
  <c r="F127" i="101"/>
  <c r="E127" i="101"/>
  <c r="D127" i="101"/>
  <c r="C127" i="101"/>
  <c r="B127" i="101"/>
  <c r="F126" i="101"/>
  <c r="E126" i="101"/>
  <c r="D126" i="101"/>
  <c r="C126" i="101"/>
  <c r="B126" i="101"/>
  <c r="F125" i="101"/>
  <c r="E125" i="101"/>
  <c r="D125" i="101"/>
  <c r="C125" i="101"/>
  <c r="B125" i="101"/>
  <c r="F124" i="101"/>
  <c r="E124" i="101"/>
  <c r="D124" i="101"/>
  <c r="C124" i="101"/>
  <c r="B124" i="101"/>
  <c r="F123" i="101"/>
  <c r="E123" i="101"/>
  <c r="D123" i="101"/>
  <c r="C123" i="101"/>
  <c r="B123" i="101"/>
  <c r="F122" i="101"/>
  <c r="E122" i="101"/>
  <c r="D122" i="101"/>
  <c r="C122" i="101"/>
  <c r="B122" i="101"/>
  <c r="F121" i="101"/>
  <c r="E121" i="101"/>
  <c r="D121" i="101"/>
  <c r="C121" i="101"/>
  <c r="B121" i="101"/>
  <c r="F120" i="101"/>
  <c r="E120" i="101"/>
  <c r="D120" i="101"/>
  <c r="C120" i="101"/>
  <c r="B120" i="101"/>
  <c r="F119" i="101"/>
  <c r="E119" i="101"/>
  <c r="D119" i="101"/>
  <c r="C119" i="101"/>
  <c r="B119" i="101"/>
  <c r="F118" i="101"/>
  <c r="E118" i="101"/>
  <c r="D118" i="101"/>
  <c r="C118" i="101"/>
  <c r="B118" i="101"/>
  <c r="F117" i="101"/>
  <c r="E117" i="101"/>
  <c r="D117" i="101"/>
  <c r="C117" i="101"/>
  <c r="B117" i="101"/>
  <c r="F116" i="101"/>
  <c r="E116" i="101"/>
  <c r="D116" i="101"/>
  <c r="C116" i="101"/>
  <c r="B116" i="101"/>
  <c r="F115" i="101"/>
  <c r="E115" i="101"/>
  <c r="D115" i="101"/>
  <c r="C115" i="101"/>
  <c r="B115" i="101"/>
  <c r="F114" i="101"/>
  <c r="E114" i="101"/>
  <c r="D114" i="101"/>
  <c r="C114" i="101"/>
  <c r="B114" i="101"/>
  <c r="F113" i="101"/>
  <c r="E113" i="101"/>
  <c r="D113" i="101"/>
  <c r="C113" i="101"/>
  <c r="B113" i="101"/>
  <c r="F112" i="101"/>
  <c r="E112" i="101"/>
  <c r="D112" i="101"/>
  <c r="C112" i="101"/>
  <c r="B112" i="101"/>
  <c r="F111" i="101"/>
  <c r="E111" i="101"/>
  <c r="D111" i="101"/>
  <c r="C111" i="101"/>
  <c r="B111" i="101"/>
  <c r="F110" i="101"/>
  <c r="E110" i="101"/>
  <c r="D110" i="101"/>
  <c r="C110" i="101"/>
  <c r="B110" i="101"/>
  <c r="F109" i="101"/>
  <c r="E109" i="101"/>
  <c r="D109" i="101"/>
  <c r="C109" i="101"/>
  <c r="B109" i="101"/>
  <c r="F108" i="101"/>
  <c r="E108" i="101"/>
  <c r="D108" i="101"/>
  <c r="C108" i="101"/>
  <c r="B108" i="101"/>
  <c r="F107" i="101"/>
  <c r="E107" i="101"/>
  <c r="D107" i="101"/>
  <c r="C107" i="101"/>
  <c r="B107" i="101"/>
  <c r="F106" i="101"/>
  <c r="E106" i="101"/>
  <c r="D106" i="101"/>
  <c r="C106" i="101"/>
  <c r="B106" i="101"/>
  <c r="F105" i="101"/>
  <c r="E105" i="101"/>
  <c r="D105" i="101"/>
  <c r="C105" i="101"/>
  <c r="B105" i="101"/>
  <c r="F104" i="101"/>
  <c r="E104" i="101"/>
  <c r="D104" i="101"/>
  <c r="C104" i="101"/>
  <c r="B104" i="101"/>
  <c r="F103" i="101"/>
  <c r="E103" i="101"/>
  <c r="D103" i="101"/>
  <c r="C103" i="101"/>
  <c r="B103" i="101"/>
  <c r="F102" i="101"/>
  <c r="E102" i="101"/>
  <c r="D102" i="101"/>
  <c r="C102" i="101"/>
  <c r="B102" i="101"/>
  <c r="F101" i="101"/>
  <c r="E101" i="101"/>
  <c r="D101" i="101"/>
  <c r="C101" i="101"/>
  <c r="B101" i="101"/>
  <c r="F100" i="101"/>
  <c r="E100" i="101"/>
  <c r="D100" i="101"/>
  <c r="C100" i="101"/>
  <c r="B100" i="101"/>
  <c r="F99" i="101"/>
  <c r="E99" i="101"/>
  <c r="D99" i="101"/>
  <c r="C99" i="101"/>
  <c r="B99" i="101"/>
  <c r="F98" i="101"/>
  <c r="E98" i="101"/>
  <c r="D98" i="101"/>
  <c r="C98" i="101"/>
  <c r="B98" i="101"/>
  <c r="F97" i="101"/>
  <c r="E97" i="101"/>
  <c r="D97" i="101"/>
  <c r="C97" i="101"/>
  <c r="B97" i="101"/>
  <c r="F96" i="101"/>
  <c r="E96" i="101"/>
  <c r="D96" i="101"/>
  <c r="C96" i="101"/>
  <c r="B96" i="101"/>
  <c r="F95" i="101"/>
  <c r="E95" i="101"/>
  <c r="D95" i="101"/>
  <c r="C95" i="101"/>
  <c r="B95" i="101"/>
  <c r="F94" i="101"/>
  <c r="E94" i="101"/>
  <c r="D94" i="101"/>
  <c r="C94" i="101"/>
  <c r="B94" i="101"/>
  <c r="F93" i="101"/>
  <c r="E93" i="101"/>
  <c r="D93" i="101"/>
  <c r="C93" i="101"/>
  <c r="B93" i="101"/>
  <c r="F92" i="101"/>
  <c r="E92" i="101"/>
  <c r="D92" i="101"/>
  <c r="C92" i="101"/>
  <c r="B92" i="101"/>
  <c r="F91" i="101"/>
  <c r="E91" i="101"/>
  <c r="D91" i="101"/>
  <c r="C91" i="101"/>
  <c r="B91" i="101"/>
  <c r="F90" i="101"/>
  <c r="E90" i="101"/>
  <c r="D90" i="101"/>
  <c r="C90" i="101"/>
  <c r="B90" i="101"/>
  <c r="F89" i="101"/>
  <c r="E89" i="101"/>
  <c r="D89" i="101"/>
  <c r="C89" i="101"/>
  <c r="B89" i="101"/>
  <c r="F88" i="101"/>
  <c r="E88" i="101"/>
  <c r="D88" i="101"/>
  <c r="C88" i="101"/>
  <c r="B88" i="101"/>
  <c r="F87" i="101"/>
  <c r="E87" i="101"/>
  <c r="D87" i="101"/>
  <c r="C87" i="101"/>
  <c r="B87" i="101"/>
  <c r="F86" i="101"/>
  <c r="E86" i="101"/>
  <c r="D86" i="101"/>
  <c r="C86" i="101"/>
  <c r="B86" i="101"/>
  <c r="F85" i="101"/>
  <c r="E85" i="101"/>
  <c r="D85" i="101"/>
  <c r="C85" i="101"/>
  <c r="B85" i="101"/>
  <c r="F84" i="101"/>
  <c r="E84" i="101"/>
  <c r="D84" i="101"/>
  <c r="C84" i="101"/>
  <c r="B84" i="101"/>
  <c r="F83" i="101"/>
  <c r="E83" i="101"/>
  <c r="D83" i="101"/>
  <c r="C83" i="101"/>
  <c r="B83" i="101"/>
  <c r="F82" i="101"/>
  <c r="E82" i="101"/>
  <c r="D82" i="101"/>
  <c r="C82" i="101"/>
  <c r="B82" i="101"/>
  <c r="F81" i="101"/>
  <c r="E81" i="101"/>
  <c r="D81" i="101"/>
  <c r="C81" i="101"/>
  <c r="B81" i="101"/>
  <c r="F80" i="101"/>
  <c r="E80" i="101"/>
  <c r="D80" i="101"/>
  <c r="C80" i="101"/>
  <c r="B80" i="101"/>
  <c r="F79" i="101"/>
  <c r="E79" i="101"/>
  <c r="D79" i="101"/>
  <c r="C79" i="101"/>
  <c r="B79" i="101"/>
  <c r="F78" i="101"/>
  <c r="E78" i="101"/>
  <c r="D78" i="101"/>
  <c r="C78" i="101"/>
  <c r="B78" i="101"/>
  <c r="F77" i="101"/>
  <c r="E77" i="101"/>
  <c r="D77" i="101"/>
  <c r="C77" i="101"/>
  <c r="B77" i="101"/>
  <c r="F76" i="101"/>
  <c r="E76" i="101"/>
  <c r="D76" i="101"/>
  <c r="C76" i="101"/>
  <c r="B76" i="101"/>
  <c r="F75" i="101"/>
  <c r="E75" i="101"/>
  <c r="D75" i="101"/>
  <c r="C75" i="101"/>
  <c r="B75" i="101"/>
  <c r="F74" i="101"/>
  <c r="E74" i="101"/>
  <c r="D74" i="101"/>
  <c r="C74" i="101"/>
  <c r="B74" i="101"/>
  <c r="F73" i="101"/>
  <c r="E73" i="101"/>
  <c r="D73" i="101"/>
  <c r="C73" i="101"/>
  <c r="B73" i="101"/>
  <c r="F72" i="101"/>
  <c r="E72" i="101"/>
  <c r="D72" i="101"/>
  <c r="C72" i="101"/>
  <c r="B72" i="101"/>
  <c r="F71" i="101"/>
  <c r="E71" i="101"/>
  <c r="D71" i="101"/>
  <c r="C71" i="101"/>
  <c r="B71" i="101"/>
  <c r="F70" i="101"/>
  <c r="E70" i="101"/>
  <c r="D70" i="101"/>
  <c r="C70" i="101"/>
  <c r="B70" i="101"/>
  <c r="F69" i="101"/>
  <c r="E69" i="101"/>
  <c r="D69" i="101"/>
  <c r="C69" i="101"/>
  <c r="B69" i="101"/>
  <c r="F68" i="101"/>
  <c r="E68" i="101"/>
  <c r="D68" i="101"/>
  <c r="C68" i="101"/>
  <c r="B68" i="101"/>
  <c r="F67" i="101"/>
  <c r="E67" i="101"/>
  <c r="D67" i="101"/>
  <c r="C67" i="101"/>
  <c r="B67" i="101"/>
  <c r="F66" i="101"/>
  <c r="E66" i="101"/>
  <c r="D66" i="101"/>
  <c r="C66" i="101"/>
  <c r="B66" i="101"/>
  <c r="F65" i="101"/>
  <c r="E65" i="101"/>
  <c r="D65" i="101"/>
  <c r="C65" i="101"/>
  <c r="B65" i="101"/>
  <c r="F64" i="101"/>
  <c r="E64" i="101"/>
  <c r="D64" i="101"/>
  <c r="C64" i="101"/>
  <c r="B64" i="101"/>
  <c r="F63" i="101"/>
  <c r="E63" i="101"/>
  <c r="D63" i="101"/>
  <c r="C63" i="101"/>
  <c r="B63" i="101"/>
  <c r="F62" i="101"/>
  <c r="E62" i="101"/>
  <c r="D62" i="101"/>
  <c r="C62" i="101"/>
  <c r="B62" i="101"/>
  <c r="F61" i="101"/>
  <c r="E61" i="101"/>
  <c r="D61" i="101"/>
  <c r="C61" i="101"/>
  <c r="B61" i="101"/>
  <c r="F60" i="101"/>
  <c r="E60" i="101"/>
  <c r="D60" i="101"/>
  <c r="C60" i="101"/>
  <c r="B60" i="101"/>
  <c r="F59" i="101"/>
  <c r="E59" i="101"/>
  <c r="D59" i="101"/>
  <c r="C59" i="101"/>
  <c r="B59" i="101"/>
  <c r="F58" i="101"/>
  <c r="E58" i="101"/>
  <c r="D58" i="101"/>
  <c r="C58" i="101"/>
  <c r="B58" i="101"/>
  <c r="F57" i="101"/>
  <c r="E57" i="101"/>
  <c r="D57" i="101"/>
  <c r="C57" i="101"/>
  <c r="B57" i="101"/>
  <c r="F56" i="101"/>
  <c r="E56" i="101"/>
  <c r="D56" i="101"/>
  <c r="C56" i="101"/>
  <c r="B56" i="101"/>
  <c r="F55" i="101"/>
  <c r="E55" i="101"/>
  <c r="D55" i="101"/>
  <c r="C55" i="101"/>
  <c r="B55" i="101"/>
  <c r="F54" i="101"/>
  <c r="E54" i="101"/>
  <c r="D54" i="101"/>
  <c r="C54" i="101"/>
  <c r="B54" i="101"/>
  <c r="F53" i="101"/>
  <c r="E53" i="101"/>
  <c r="D53" i="101"/>
  <c r="C53" i="101"/>
  <c r="B53" i="101"/>
  <c r="F52" i="101"/>
  <c r="E52" i="101"/>
  <c r="D52" i="101"/>
  <c r="C52" i="101"/>
  <c r="B52" i="101"/>
  <c r="F51" i="101"/>
  <c r="E51" i="101"/>
  <c r="D51" i="101"/>
  <c r="C51" i="101"/>
  <c r="B51" i="101"/>
  <c r="F50" i="101"/>
  <c r="E50" i="101"/>
  <c r="D50" i="101"/>
  <c r="C50" i="101"/>
  <c r="B50" i="101"/>
  <c r="F49" i="101"/>
  <c r="E49" i="101"/>
  <c r="D49" i="101"/>
  <c r="C49" i="101"/>
  <c r="B49" i="101"/>
  <c r="F48" i="101"/>
  <c r="E48" i="101"/>
  <c r="D48" i="101"/>
  <c r="C48" i="101"/>
  <c r="B48" i="101"/>
  <c r="F47" i="101"/>
  <c r="E47" i="101"/>
  <c r="D47" i="101"/>
  <c r="C47" i="101"/>
  <c r="B47" i="101"/>
  <c r="F46" i="101"/>
  <c r="E46" i="101"/>
  <c r="D46" i="101"/>
  <c r="C46" i="101"/>
  <c r="B46" i="101"/>
  <c r="F45" i="101"/>
  <c r="E45" i="101"/>
  <c r="D45" i="101"/>
  <c r="C45" i="101"/>
  <c r="B45" i="101"/>
  <c r="F44" i="101"/>
  <c r="E44" i="101"/>
  <c r="D44" i="101"/>
  <c r="C44" i="101"/>
  <c r="B44" i="101"/>
  <c r="F43" i="101"/>
  <c r="E43" i="101"/>
  <c r="D43" i="101"/>
  <c r="C43" i="101"/>
  <c r="B43" i="101"/>
  <c r="F42" i="101"/>
  <c r="E42" i="101"/>
  <c r="D42" i="101"/>
  <c r="C42" i="101"/>
  <c r="B42" i="101"/>
  <c r="F41" i="101"/>
  <c r="E41" i="101"/>
  <c r="D41" i="101"/>
  <c r="C41" i="101"/>
  <c r="B41" i="101"/>
  <c r="F40" i="101"/>
  <c r="E40" i="101"/>
  <c r="D40" i="101"/>
  <c r="C40" i="101"/>
  <c r="B40" i="101"/>
  <c r="F39" i="101"/>
  <c r="E39" i="101"/>
  <c r="D39" i="101"/>
  <c r="C39" i="101"/>
  <c r="B39" i="101"/>
  <c r="F38" i="101"/>
  <c r="E38" i="101"/>
  <c r="D38" i="101"/>
  <c r="C38" i="101"/>
  <c r="B38" i="101"/>
  <c r="F37" i="101"/>
  <c r="E37" i="101"/>
  <c r="D37" i="101"/>
  <c r="C37" i="101"/>
  <c r="B37" i="101"/>
  <c r="F36" i="101"/>
  <c r="E36" i="101"/>
  <c r="D36" i="101"/>
  <c r="C36" i="101"/>
  <c r="B36" i="101"/>
  <c r="F35" i="101"/>
  <c r="E35" i="101"/>
  <c r="D35" i="101"/>
  <c r="C35" i="101"/>
  <c r="B35" i="101"/>
  <c r="F34" i="101"/>
  <c r="E34" i="101"/>
  <c r="D34" i="101"/>
  <c r="C34" i="101"/>
  <c r="B34" i="101"/>
  <c r="F33" i="101"/>
  <c r="E33" i="101"/>
  <c r="D33" i="101"/>
  <c r="C33" i="101"/>
  <c r="B33" i="101"/>
  <c r="F32" i="101"/>
  <c r="E32" i="101"/>
  <c r="D32" i="101"/>
  <c r="C32" i="101"/>
  <c r="B32" i="101"/>
  <c r="F31" i="101"/>
  <c r="E31" i="101"/>
  <c r="D31" i="101"/>
  <c r="C31" i="101"/>
  <c r="B31" i="101"/>
  <c r="F30" i="101"/>
  <c r="E30" i="101"/>
  <c r="D30" i="101"/>
  <c r="C30" i="101"/>
  <c r="B30" i="101"/>
  <c r="F29" i="101"/>
  <c r="E29" i="101"/>
  <c r="D29" i="101"/>
  <c r="C29" i="101"/>
  <c r="B29" i="101"/>
  <c r="F28" i="101"/>
  <c r="E28" i="101"/>
  <c r="D28" i="101"/>
  <c r="C28" i="101"/>
  <c r="B28" i="101"/>
  <c r="F27" i="101"/>
  <c r="E27" i="101"/>
  <c r="D27" i="101"/>
  <c r="C27" i="101"/>
  <c r="B27" i="101"/>
  <c r="F26" i="101"/>
  <c r="E26" i="101"/>
  <c r="D26" i="101"/>
  <c r="C26" i="101"/>
  <c r="B26" i="101"/>
  <c r="F25" i="101"/>
  <c r="E25" i="101"/>
  <c r="D25" i="101"/>
  <c r="C25" i="101"/>
  <c r="B25" i="101"/>
  <c r="F24" i="101"/>
  <c r="E24" i="101"/>
  <c r="D24" i="101"/>
  <c r="C24" i="101"/>
  <c r="B24" i="101"/>
  <c r="F23" i="101"/>
  <c r="E23" i="101"/>
  <c r="D23" i="101"/>
  <c r="C23" i="101"/>
  <c r="B23" i="101"/>
  <c r="F22" i="101"/>
  <c r="E22" i="101"/>
  <c r="D22" i="101"/>
  <c r="C22" i="101"/>
  <c r="B22" i="101"/>
  <c r="F21" i="101"/>
  <c r="E21" i="101"/>
  <c r="D21" i="101"/>
  <c r="C21" i="101"/>
  <c r="B21" i="101"/>
  <c r="F20" i="101"/>
  <c r="E20" i="101"/>
  <c r="D20" i="101"/>
  <c r="C20" i="101"/>
  <c r="B20" i="101"/>
  <c r="G522" i="101"/>
  <c r="G521" i="101"/>
  <c r="G520" i="101"/>
  <c r="G519" i="101"/>
  <c r="G518" i="101"/>
  <c r="G517" i="101"/>
  <c r="G516" i="101"/>
  <c r="G515" i="101"/>
  <c r="G514" i="101"/>
  <c r="G513" i="101"/>
  <c r="G512" i="101"/>
  <c r="G511" i="101"/>
  <c r="G510" i="101"/>
  <c r="G509" i="101"/>
  <c r="G508" i="101"/>
  <c r="G507" i="101"/>
  <c r="G506" i="101"/>
  <c r="G505" i="101"/>
  <c r="G504" i="101"/>
  <c r="G503" i="101"/>
  <c r="G502" i="101"/>
  <c r="G501" i="101"/>
  <c r="G500" i="101"/>
  <c r="G499" i="101"/>
  <c r="G498" i="101"/>
  <c r="G497" i="101"/>
  <c r="G496" i="101"/>
  <c r="G495" i="101"/>
  <c r="G494" i="101"/>
  <c r="G493" i="101"/>
  <c r="G492" i="101"/>
  <c r="G491" i="101"/>
  <c r="G490" i="101"/>
  <c r="G489" i="101"/>
  <c r="G488" i="101"/>
  <c r="G487" i="101"/>
  <c r="G486" i="101"/>
  <c r="G485" i="101"/>
  <c r="G484" i="101"/>
  <c r="G483" i="101"/>
  <c r="G482" i="101"/>
  <c r="G481" i="101"/>
  <c r="G480" i="101"/>
  <c r="G479" i="101"/>
  <c r="G478" i="101"/>
  <c r="G477" i="101"/>
  <c r="G476" i="101"/>
  <c r="G475" i="101"/>
  <c r="G474" i="101"/>
  <c r="G473" i="101"/>
  <c r="G472" i="101"/>
  <c r="G471" i="101"/>
  <c r="G470" i="101"/>
  <c r="G469" i="101"/>
  <c r="G468" i="101"/>
  <c r="G467" i="101"/>
  <c r="G466" i="101"/>
  <c r="G465" i="101"/>
  <c r="G464" i="101"/>
  <c r="G463" i="101"/>
  <c r="G462" i="101"/>
  <c r="G461" i="101"/>
  <c r="G460" i="101"/>
  <c r="G459" i="101"/>
  <c r="G458" i="101"/>
  <c r="G457" i="101"/>
  <c r="G456" i="101"/>
  <c r="G455" i="101"/>
  <c r="G454" i="101"/>
  <c r="G453" i="101"/>
  <c r="G452" i="101"/>
  <c r="G451" i="101"/>
  <c r="G450" i="101"/>
  <c r="G449" i="101"/>
  <c r="G448" i="101"/>
  <c r="G447" i="101"/>
  <c r="G446" i="101"/>
  <c r="G445" i="101"/>
  <c r="G444" i="101"/>
  <c r="G443" i="101"/>
  <c r="G442" i="101"/>
  <c r="G441" i="101"/>
  <c r="G440" i="101"/>
  <c r="G439" i="101"/>
  <c r="G438" i="101"/>
  <c r="G437" i="101"/>
  <c r="G436" i="101"/>
  <c r="G435" i="101"/>
  <c r="G434" i="101"/>
  <c r="G433" i="101"/>
  <c r="G432" i="101"/>
  <c r="G431" i="101"/>
  <c r="G430" i="101"/>
  <c r="G429" i="101"/>
  <c r="G428" i="101"/>
  <c r="G427" i="101"/>
  <c r="G426" i="101"/>
  <c r="G425" i="101"/>
  <c r="G424" i="101"/>
  <c r="G423" i="101"/>
  <c r="G422" i="101"/>
  <c r="G421" i="101"/>
  <c r="G420" i="101"/>
  <c r="G419" i="101"/>
  <c r="G418" i="101"/>
  <c r="G417" i="101"/>
  <c r="G416" i="101"/>
  <c r="G415" i="101"/>
  <c r="G414" i="101"/>
  <c r="G413" i="101"/>
  <c r="G412" i="101"/>
  <c r="G411" i="101"/>
  <c r="G410" i="101"/>
  <c r="G409" i="101"/>
  <c r="G408" i="101"/>
  <c r="G407" i="101"/>
  <c r="G406" i="101"/>
  <c r="G405" i="101"/>
  <c r="G404" i="101"/>
  <c r="G403" i="101"/>
  <c r="G402" i="101"/>
  <c r="G401" i="101"/>
  <c r="G400" i="101"/>
  <c r="G399" i="101"/>
  <c r="G398" i="101"/>
  <c r="G397" i="101"/>
  <c r="G396" i="101"/>
  <c r="G395" i="101"/>
  <c r="G394" i="101"/>
  <c r="G393" i="101"/>
  <c r="G392" i="101"/>
  <c r="G391" i="101"/>
  <c r="G390" i="101"/>
  <c r="G389" i="101"/>
  <c r="G388" i="101"/>
  <c r="G387" i="101"/>
  <c r="G386" i="101"/>
  <c r="G385" i="101"/>
  <c r="G384" i="101"/>
  <c r="G383" i="101"/>
  <c r="G382" i="101"/>
  <c r="G381" i="101"/>
  <c r="G380" i="101"/>
  <c r="G379" i="101"/>
  <c r="G378" i="101"/>
  <c r="G377" i="101"/>
  <c r="G376" i="101"/>
  <c r="G375" i="101"/>
  <c r="G374" i="101"/>
  <c r="G373" i="101"/>
  <c r="G372" i="101"/>
  <c r="G371" i="101"/>
  <c r="G370" i="101"/>
  <c r="G369" i="101"/>
  <c r="G368" i="101"/>
  <c r="G367" i="101"/>
  <c r="G366" i="101"/>
  <c r="G365" i="101"/>
  <c r="G364" i="101"/>
  <c r="G363" i="101"/>
  <c r="G362" i="101"/>
  <c r="G361" i="101"/>
  <c r="G360" i="101"/>
  <c r="G359" i="101"/>
  <c r="G358" i="101"/>
  <c r="G357" i="101"/>
  <c r="G356" i="101"/>
  <c r="G355" i="101"/>
  <c r="G354" i="101"/>
  <c r="G353" i="101"/>
  <c r="G352" i="101"/>
  <c r="G351" i="101"/>
  <c r="G350" i="101"/>
  <c r="G349" i="101"/>
  <c r="G348" i="101"/>
  <c r="G347" i="101"/>
  <c r="G346" i="101"/>
  <c r="G345" i="101"/>
  <c r="G344" i="101"/>
  <c r="G343" i="101"/>
  <c r="G342" i="101"/>
  <c r="G341" i="101"/>
  <c r="G340" i="101"/>
  <c r="G339" i="101"/>
  <c r="G338" i="101"/>
  <c r="G337" i="101"/>
  <c r="G336" i="101"/>
  <c r="G335" i="101"/>
  <c r="G334" i="101"/>
  <c r="G333" i="101"/>
  <c r="G332" i="101"/>
  <c r="G331" i="101"/>
  <c r="G330" i="101"/>
  <c r="G329" i="101"/>
  <c r="G328" i="101"/>
  <c r="G327" i="101"/>
  <c r="G326" i="101"/>
  <c r="G325" i="101"/>
  <c r="G324" i="101"/>
  <c r="G323" i="101"/>
  <c r="G322" i="101"/>
  <c r="G321" i="101"/>
  <c r="G320" i="101"/>
  <c r="G319" i="101"/>
  <c r="G318" i="101"/>
  <c r="G317" i="101"/>
  <c r="G316" i="101"/>
  <c r="G315" i="101"/>
  <c r="G314" i="101"/>
  <c r="G313" i="101"/>
  <c r="G312" i="101"/>
  <c r="G311" i="101"/>
  <c r="G310" i="101"/>
  <c r="G309" i="101"/>
  <c r="G308" i="101"/>
  <c r="G307" i="101"/>
  <c r="G306" i="101"/>
  <c r="G305" i="101"/>
  <c r="G304" i="101"/>
  <c r="G303" i="101"/>
  <c r="G302" i="101"/>
  <c r="G301" i="101"/>
  <c r="G300" i="101"/>
  <c r="G299" i="101"/>
  <c r="G298" i="101"/>
  <c r="G297" i="101"/>
  <c r="G296" i="101"/>
  <c r="G295" i="101"/>
  <c r="G294" i="101"/>
  <c r="G293" i="101"/>
  <c r="G292" i="101"/>
  <c r="G291" i="101"/>
  <c r="G290" i="101"/>
  <c r="G289" i="101"/>
  <c r="G288" i="101"/>
  <c r="G287" i="101"/>
  <c r="G286" i="101"/>
  <c r="G285" i="101"/>
  <c r="G284" i="101"/>
  <c r="G283" i="101"/>
  <c r="G282" i="101"/>
  <c r="G281" i="101"/>
  <c r="G280" i="101"/>
  <c r="G279" i="101"/>
  <c r="G278" i="101"/>
  <c r="G277" i="101"/>
  <c r="G276" i="101"/>
  <c r="G275" i="101"/>
  <c r="G274" i="101"/>
  <c r="G273" i="101"/>
  <c r="G272" i="101"/>
  <c r="G271" i="101"/>
  <c r="G270" i="101"/>
  <c r="G269" i="101"/>
  <c r="G268" i="101"/>
  <c r="G267" i="101"/>
  <c r="G266" i="101"/>
  <c r="G265" i="101"/>
  <c r="G264" i="101"/>
  <c r="G263" i="101"/>
  <c r="G262" i="101"/>
  <c r="G261" i="101"/>
  <c r="G260" i="101"/>
  <c r="G259" i="101"/>
  <c r="G258" i="101"/>
  <c r="G257" i="101"/>
  <c r="G256" i="101"/>
  <c r="G255" i="101"/>
  <c r="G254" i="101"/>
  <c r="G253" i="101"/>
  <c r="G252" i="101"/>
  <c r="G251" i="101"/>
  <c r="G250" i="101"/>
  <c r="G249" i="101"/>
  <c r="G248" i="101"/>
  <c r="G247" i="101"/>
  <c r="G246" i="101"/>
  <c r="G245" i="101"/>
  <c r="G244" i="101"/>
  <c r="G243" i="101"/>
  <c r="G242" i="101"/>
  <c r="G241" i="101"/>
  <c r="G240" i="101"/>
  <c r="G239" i="101"/>
  <c r="G238" i="101"/>
  <c r="G237" i="101"/>
  <c r="G236" i="101"/>
  <c r="G235" i="101"/>
  <c r="G234" i="101"/>
  <c r="G233" i="101"/>
  <c r="G232" i="101"/>
  <c r="G231" i="101"/>
  <c r="G230" i="101"/>
  <c r="G229" i="101"/>
  <c r="G228" i="101"/>
  <c r="G227" i="101"/>
  <c r="G226" i="101"/>
  <c r="G225" i="101"/>
  <c r="G224" i="101"/>
  <c r="G223" i="101"/>
  <c r="G222" i="101"/>
  <c r="G221" i="101"/>
  <c r="G220" i="101"/>
  <c r="G219" i="101"/>
  <c r="G218" i="101"/>
  <c r="G217" i="101"/>
  <c r="G216" i="101"/>
  <c r="G215" i="101"/>
  <c r="G214" i="101"/>
  <c r="G213" i="101"/>
  <c r="G212" i="101"/>
  <c r="G211" i="101"/>
  <c r="G210" i="101"/>
  <c r="G209" i="101"/>
  <c r="G208" i="101"/>
  <c r="G207" i="101"/>
  <c r="G206" i="101"/>
  <c r="G205" i="101"/>
  <c r="G204" i="101"/>
  <c r="G203" i="101"/>
  <c r="G202" i="101"/>
  <c r="G201" i="101"/>
  <c r="G200" i="101"/>
  <c r="G199" i="101"/>
  <c r="G198" i="101"/>
  <c r="G197" i="101"/>
  <c r="G196" i="101"/>
  <c r="G195" i="101"/>
  <c r="G194" i="101"/>
  <c r="G193" i="101"/>
  <c r="G192" i="101"/>
  <c r="G191" i="101"/>
  <c r="G190" i="101"/>
  <c r="G189" i="101"/>
  <c r="G188" i="101"/>
  <c r="G187" i="101"/>
  <c r="G186" i="101"/>
  <c r="G185" i="101"/>
  <c r="G184" i="101"/>
  <c r="G183" i="101"/>
  <c r="G182" i="101"/>
  <c r="G181" i="101"/>
  <c r="G180" i="101"/>
  <c r="G179" i="101"/>
  <c r="G178" i="101"/>
  <c r="G177" i="101"/>
  <c r="G176" i="101"/>
  <c r="G175" i="101"/>
  <c r="G174" i="101"/>
  <c r="G173" i="101"/>
  <c r="G172" i="101"/>
  <c r="G171" i="101"/>
  <c r="G170" i="101"/>
  <c r="G169" i="101"/>
  <c r="G168" i="101"/>
  <c r="G167" i="101"/>
  <c r="G166" i="101"/>
  <c r="G165" i="101"/>
  <c r="G164" i="101"/>
  <c r="G163" i="101"/>
  <c r="G162" i="101"/>
  <c r="G161" i="101"/>
  <c r="G160" i="101"/>
  <c r="G159" i="101"/>
  <c r="G158" i="101"/>
  <c r="G157" i="101"/>
  <c r="G156" i="101"/>
  <c r="G155" i="101"/>
  <c r="G154" i="101"/>
  <c r="G153" i="101"/>
  <c r="G152" i="101"/>
  <c r="G151" i="101"/>
  <c r="G150" i="101"/>
  <c r="G149" i="101"/>
  <c r="G148" i="101"/>
  <c r="G147" i="101"/>
  <c r="G146" i="101"/>
  <c r="G145" i="101"/>
  <c r="G144" i="101"/>
  <c r="G143" i="101"/>
  <c r="G142" i="101"/>
  <c r="G141" i="101"/>
  <c r="G140" i="101"/>
  <c r="G139" i="101"/>
  <c r="G138" i="101"/>
  <c r="G137" i="101"/>
  <c r="G136" i="101"/>
  <c r="G135" i="101"/>
  <c r="G134" i="101"/>
  <c r="G133" i="101"/>
  <c r="G132" i="101"/>
  <c r="G131" i="101"/>
  <c r="G130" i="101"/>
  <c r="G129" i="101"/>
  <c r="G128" i="101"/>
  <c r="G127" i="101"/>
  <c r="G126" i="101"/>
  <c r="G125" i="101"/>
  <c r="G124" i="101"/>
  <c r="G123" i="101"/>
  <c r="G122" i="101"/>
  <c r="G121" i="101"/>
  <c r="G120" i="101"/>
  <c r="G119" i="101"/>
  <c r="G118" i="101"/>
  <c r="G117" i="101"/>
  <c r="G116" i="101"/>
  <c r="G115" i="101"/>
  <c r="G114" i="101"/>
  <c r="G113" i="101"/>
  <c r="G112" i="101"/>
  <c r="G111" i="101"/>
  <c r="G110" i="101"/>
  <c r="G109" i="101"/>
  <c r="G108" i="101"/>
  <c r="G107" i="101"/>
  <c r="G106" i="101"/>
  <c r="G105" i="101"/>
  <c r="G104" i="101"/>
  <c r="G103" i="101"/>
  <c r="G102" i="101"/>
  <c r="G101" i="101"/>
  <c r="G100" i="101"/>
  <c r="G99" i="101"/>
  <c r="G98" i="101"/>
  <c r="G97" i="101"/>
  <c r="G96" i="101"/>
  <c r="G95" i="101"/>
  <c r="G94" i="101"/>
  <c r="G93" i="101"/>
  <c r="G92" i="101"/>
  <c r="G91" i="101"/>
  <c r="G90" i="101"/>
  <c r="G89" i="101"/>
  <c r="G88" i="101"/>
  <c r="G87" i="101"/>
  <c r="G86" i="101"/>
  <c r="G85" i="101"/>
  <c r="G84" i="101"/>
  <c r="G83" i="101"/>
  <c r="G82" i="101"/>
  <c r="G81" i="101"/>
  <c r="G80" i="101"/>
  <c r="G79" i="101"/>
  <c r="G78" i="101"/>
  <c r="G77" i="101"/>
  <c r="G76" i="101"/>
  <c r="G75" i="101"/>
  <c r="G74" i="101"/>
  <c r="G73" i="101"/>
  <c r="G72" i="101"/>
  <c r="G71" i="101"/>
  <c r="G70" i="101"/>
  <c r="G69" i="101"/>
  <c r="G68" i="101"/>
  <c r="G67" i="101"/>
  <c r="G66" i="101"/>
  <c r="G65" i="101"/>
  <c r="G64" i="101"/>
  <c r="G63" i="101"/>
  <c r="G62" i="101"/>
  <c r="G61" i="101"/>
  <c r="G60" i="101"/>
  <c r="G59" i="101"/>
  <c r="G58" i="101"/>
  <c r="G57" i="101"/>
  <c r="G56" i="101"/>
  <c r="G55" i="101"/>
  <c r="G54" i="101"/>
  <c r="G53" i="101"/>
  <c r="G52" i="101"/>
  <c r="G51" i="101"/>
  <c r="G50" i="101"/>
  <c r="G49" i="101"/>
  <c r="G48" i="101"/>
  <c r="G47" i="101"/>
  <c r="G46" i="101"/>
  <c r="G45" i="101"/>
  <c r="G44" i="101"/>
  <c r="G43" i="101"/>
  <c r="G42" i="101"/>
  <c r="G41" i="101"/>
  <c r="G40" i="101"/>
  <c r="G39" i="101"/>
  <c r="G38" i="101"/>
  <c r="G37" i="101"/>
  <c r="G36" i="101"/>
  <c r="G35" i="101"/>
  <c r="G34" i="101"/>
  <c r="G33" i="101"/>
  <c r="G32" i="101"/>
  <c r="G31" i="101"/>
  <c r="G30" i="101"/>
  <c r="G29" i="101"/>
  <c r="G28" i="101"/>
  <c r="G27" i="101"/>
  <c r="G26" i="101"/>
  <c r="G25" i="101"/>
  <c r="G24" i="101"/>
  <c r="G23" i="101"/>
  <c r="G22" i="101"/>
  <c r="G21" i="101"/>
  <c r="G20" i="101"/>
  <c r="L90" i="102" l="1"/>
  <c r="L89" i="102"/>
  <c r="L88" i="102"/>
  <c r="L86" i="102"/>
  <c r="E70" i="102"/>
  <c r="E71" i="102" s="1"/>
  <c r="E72" i="102" s="1"/>
  <c r="E73" i="102" s="1"/>
  <c r="E74" i="102" s="1"/>
  <c r="E75" i="102" s="1"/>
  <c r="E76" i="102" s="1"/>
  <c r="E77" i="102" s="1"/>
  <c r="E78" i="102" s="1"/>
  <c r="E79" i="102" s="1"/>
  <c r="E80" i="102" s="1"/>
  <c r="E81" i="102" s="1"/>
  <c r="E82" i="102" s="1"/>
  <c r="R67" i="102"/>
  <c r="Q67" i="102"/>
  <c r="P67" i="102"/>
  <c r="O67" i="102"/>
  <c r="N67" i="102"/>
  <c r="R66" i="102"/>
  <c r="Q66" i="102"/>
  <c r="P66" i="102"/>
  <c r="O66" i="102"/>
  <c r="N66" i="102"/>
  <c r="L60" i="102"/>
  <c r="L59" i="102"/>
  <c r="L58" i="102"/>
  <c r="L56" i="102"/>
  <c r="O52" i="102"/>
  <c r="O82" i="102" s="1"/>
  <c r="F52" i="102"/>
  <c r="F82" i="102" s="1"/>
  <c r="O51" i="102"/>
  <c r="O81" i="102" s="1"/>
  <c r="F51" i="102"/>
  <c r="F81" i="102" s="1"/>
  <c r="O50" i="102"/>
  <c r="O80" i="102" s="1"/>
  <c r="F50" i="102"/>
  <c r="F80" i="102" s="1"/>
  <c r="O49" i="102"/>
  <c r="O79" i="102" s="1"/>
  <c r="F49" i="102"/>
  <c r="F79" i="102" s="1"/>
  <c r="O48" i="102"/>
  <c r="O78" i="102" s="1"/>
  <c r="F48" i="102"/>
  <c r="F78" i="102" s="1"/>
  <c r="O47" i="102"/>
  <c r="O77" i="102" s="1"/>
  <c r="F47" i="102"/>
  <c r="F77" i="102" s="1"/>
  <c r="O46" i="102"/>
  <c r="O76" i="102" s="1"/>
  <c r="F46" i="102"/>
  <c r="F76" i="102" s="1"/>
  <c r="O45" i="102"/>
  <c r="O75" i="102" s="1"/>
  <c r="F45" i="102"/>
  <c r="F75" i="102" s="1"/>
  <c r="O44" i="102"/>
  <c r="O74" i="102" s="1"/>
  <c r="F44" i="102"/>
  <c r="F74" i="102" s="1"/>
  <c r="O43" i="102"/>
  <c r="O73" i="102" s="1"/>
  <c r="F43" i="102"/>
  <c r="F73" i="102" s="1"/>
  <c r="O42" i="102"/>
  <c r="O72" i="102" s="1"/>
  <c r="F42" i="102"/>
  <c r="F72" i="102" s="1"/>
  <c r="O41" i="102"/>
  <c r="O71" i="102" s="1"/>
  <c r="F41" i="102"/>
  <c r="F71" i="102" s="1"/>
  <c r="O40" i="102"/>
  <c r="O70" i="102" s="1"/>
  <c r="F40" i="102"/>
  <c r="F70" i="102" s="1"/>
  <c r="O39" i="102"/>
  <c r="F39" i="102"/>
  <c r="F69" i="102" s="1"/>
  <c r="R37" i="102"/>
  <c r="Q37" i="102"/>
  <c r="P37" i="102"/>
  <c r="O37" i="102"/>
  <c r="N37" i="102"/>
  <c r="R36" i="102"/>
  <c r="Q36" i="102"/>
  <c r="P36" i="102"/>
  <c r="O36" i="102"/>
  <c r="N36" i="102"/>
  <c r="L30" i="102"/>
  <c r="L29" i="102"/>
  <c r="L28" i="102"/>
  <c r="L26" i="102"/>
  <c r="O23" i="102"/>
  <c r="F23" i="102"/>
  <c r="E10" i="102"/>
  <c r="E11" i="102" s="1"/>
  <c r="E12" i="102" s="1"/>
  <c r="E13" i="102" s="1"/>
  <c r="E14" i="102" s="1"/>
  <c r="E15" i="102" s="1"/>
  <c r="E16" i="102" s="1"/>
  <c r="E17" i="102" s="1"/>
  <c r="E18" i="102" s="1"/>
  <c r="E19" i="102" s="1"/>
  <c r="E20" i="102" s="1"/>
  <c r="E21" i="102" s="1"/>
  <c r="E22" i="102" s="1"/>
  <c r="R7" i="102"/>
  <c r="Q7" i="102"/>
  <c r="P7" i="102"/>
  <c r="O7" i="102"/>
  <c r="N7" i="102"/>
  <c r="R6" i="102"/>
  <c r="Q6" i="102"/>
  <c r="P6" i="102"/>
  <c r="O6" i="102"/>
  <c r="N6" i="102"/>
  <c r="H520" i="101"/>
  <c r="H517" i="101"/>
  <c r="H512" i="101"/>
  <c r="H509" i="101"/>
  <c r="I509" i="101" s="1"/>
  <c r="K509" i="101" s="1"/>
  <c r="H508" i="101"/>
  <c r="H503" i="101"/>
  <c r="H498" i="101"/>
  <c r="H497" i="101"/>
  <c r="H495" i="101"/>
  <c r="H482" i="101"/>
  <c r="H481" i="101"/>
  <c r="H480" i="101"/>
  <c r="H478" i="101"/>
  <c r="H476" i="101"/>
  <c r="H474" i="101"/>
  <c r="H473" i="101"/>
  <c r="H465" i="101"/>
  <c r="H464" i="101"/>
  <c r="H463" i="101"/>
  <c r="H462" i="101"/>
  <c r="H456" i="101"/>
  <c r="H454" i="101"/>
  <c r="I454" i="101" s="1"/>
  <c r="H446" i="101"/>
  <c r="H444" i="101"/>
  <c r="H441" i="101"/>
  <c r="H440" i="101"/>
  <c r="H437" i="101"/>
  <c r="H434" i="101"/>
  <c r="H433" i="101"/>
  <c r="H432" i="101"/>
  <c r="H407" i="101"/>
  <c r="H405" i="101"/>
  <c r="H400" i="101"/>
  <c r="H395" i="101"/>
  <c r="H394" i="101"/>
  <c r="H391" i="101"/>
  <c r="H382" i="101"/>
  <c r="H381" i="101"/>
  <c r="H373" i="101"/>
  <c r="H369" i="101"/>
  <c r="H366" i="101"/>
  <c r="H365" i="101"/>
  <c r="H363" i="101"/>
  <c r="H360" i="101"/>
  <c r="H357" i="101"/>
  <c r="H349" i="101"/>
  <c r="H343" i="101"/>
  <c r="H341" i="101"/>
  <c r="H339" i="101"/>
  <c r="H338" i="101"/>
  <c r="H334" i="101"/>
  <c r="H333" i="101"/>
  <c r="H325" i="101"/>
  <c r="H322" i="101"/>
  <c r="H321" i="101"/>
  <c r="H320" i="101"/>
  <c r="H317" i="101"/>
  <c r="H313" i="101"/>
  <c r="H309" i="101"/>
  <c r="H306" i="101"/>
  <c r="H297" i="101"/>
  <c r="H295" i="101"/>
  <c r="H284" i="101"/>
  <c r="H268" i="101"/>
  <c r="H258" i="101"/>
  <c r="H257" i="101"/>
  <c r="H248" i="101"/>
  <c r="H243" i="101"/>
  <c r="H239" i="101"/>
  <c r="H222" i="101"/>
  <c r="H213" i="101"/>
  <c r="H197" i="101"/>
  <c r="H196" i="101"/>
  <c r="H189" i="101"/>
  <c r="H181" i="101"/>
  <c r="H173" i="101"/>
  <c r="H172" i="101"/>
  <c r="H171" i="101"/>
  <c r="H161" i="101"/>
  <c r="H158" i="101"/>
  <c r="H146" i="101"/>
  <c r="H143" i="101"/>
  <c r="H137" i="101"/>
  <c r="H136" i="101"/>
  <c r="H132" i="101"/>
  <c r="H110" i="101"/>
  <c r="H104" i="101"/>
  <c r="H102" i="101"/>
  <c r="H100" i="101"/>
  <c r="H94" i="101"/>
  <c r="H92" i="101"/>
  <c r="H89" i="101"/>
  <c r="H83" i="101"/>
  <c r="H81" i="101"/>
  <c r="H80" i="101"/>
  <c r="H79" i="101"/>
  <c r="H77" i="101"/>
  <c r="H39" i="101"/>
  <c r="H36" i="101"/>
  <c r="H35" i="101"/>
  <c r="H31" i="101"/>
  <c r="H28" i="101"/>
  <c r="H25" i="101"/>
  <c r="H24" i="101"/>
  <c r="L90" i="77"/>
  <c r="L89" i="77"/>
  <c r="L88" i="77"/>
  <c r="R67" i="77"/>
  <c r="Q67" i="77"/>
  <c r="P67" i="77"/>
  <c r="O67" i="77"/>
  <c r="N67" i="77"/>
  <c r="R66" i="77"/>
  <c r="Q66" i="77"/>
  <c r="P66" i="77"/>
  <c r="O66" i="77"/>
  <c r="N66" i="77"/>
  <c r="H93" i="101" l="1"/>
  <c r="H101" i="101"/>
  <c r="H109" i="101"/>
  <c r="H117" i="101"/>
  <c r="H133" i="101"/>
  <c r="H149" i="101"/>
  <c r="H157" i="101"/>
  <c r="H165" i="101"/>
  <c r="H389" i="101"/>
  <c r="H328" i="101"/>
  <c r="H397" i="101"/>
  <c r="H312" i="101"/>
  <c r="H108" i="101"/>
  <c r="H116" i="101"/>
  <c r="H124" i="101"/>
  <c r="H156" i="101"/>
  <c r="H164" i="101"/>
  <c r="H180" i="101"/>
  <c r="H188" i="101"/>
  <c r="H412" i="101"/>
  <c r="H251" i="101"/>
  <c r="H259" i="101"/>
  <c r="H267" i="101"/>
  <c r="H275" i="101"/>
  <c r="H283" i="101"/>
  <c r="H291" i="101"/>
  <c r="H299" i="101"/>
  <c r="H307" i="101"/>
  <c r="H347" i="101"/>
  <c r="H355" i="101"/>
  <c r="H52" i="101"/>
  <c r="H460" i="101"/>
  <c r="H468" i="101"/>
  <c r="H500" i="101"/>
  <c r="H20" i="101"/>
  <c r="H44" i="101"/>
  <c r="H483" i="101"/>
  <c r="H496" i="101"/>
  <c r="H504" i="101"/>
  <c r="H522" i="101"/>
  <c r="H60" i="101"/>
  <c r="H68" i="101"/>
  <c r="H76" i="101"/>
  <c r="H84" i="101"/>
  <c r="H32" i="101"/>
  <c r="H40" i="101"/>
  <c r="H48" i="101"/>
  <c r="H56" i="101"/>
  <c r="H64" i="101"/>
  <c r="H72" i="101"/>
  <c r="H88" i="101"/>
  <c r="H96" i="101"/>
  <c r="H112" i="101"/>
  <c r="H120" i="101"/>
  <c r="H128" i="101"/>
  <c r="H408" i="101"/>
  <c r="H416" i="101"/>
  <c r="H424" i="101"/>
  <c r="H448" i="101"/>
  <c r="H472" i="101"/>
  <c r="H29" i="101"/>
  <c r="H41" i="101"/>
  <c r="H73" i="101"/>
  <c r="H97" i="101"/>
  <c r="H105" i="101"/>
  <c r="H113" i="101"/>
  <c r="H121" i="101"/>
  <c r="H129" i="101"/>
  <c r="H145" i="101"/>
  <c r="H153" i="101"/>
  <c r="H169" i="101"/>
  <c r="H177" i="101"/>
  <c r="H185" i="101"/>
  <c r="H193" i="101"/>
  <c r="H201" i="101"/>
  <c r="H209" i="101"/>
  <c r="H217" i="101"/>
  <c r="H225" i="101"/>
  <c r="H233" i="101"/>
  <c r="H241" i="101"/>
  <c r="H249" i="101"/>
  <c r="H265" i="101"/>
  <c r="H273" i="101"/>
  <c r="H281" i="101"/>
  <c r="H289" i="101"/>
  <c r="H305" i="101"/>
  <c r="H329" i="101"/>
  <c r="H337" i="101"/>
  <c r="H345" i="101"/>
  <c r="H353" i="101"/>
  <c r="H361" i="101"/>
  <c r="H377" i="101"/>
  <c r="H414" i="101"/>
  <c r="H422" i="101"/>
  <c r="H430" i="101"/>
  <c r="H438" i="101"/>
  <c r="H315" i="101"/>
  <c r="H323" i="101"/>
  <c r="H331" i="101"/>
  <c r="H371" i="101"/>
  <c r="H379" i="101"/>
  <c r="H387" i="101"/>
  <c r="H403" i="101"/>
  <c r="H488" i="101"/>
  <c r="H415" i="101"/>
  <c r="H423" i="101"/>
  <c r="H431" i="101"/>
  <c r="H439" i="101"/>
  <c r="H140" i="101"/>
  <c r="H148" i="101"/>
  <c r="H385" i="101"/>
  <c r="H393" i="101"/>
  <c r="H401" i="101"/>
  <c r="H409" i="101"/>
  <c r="H425" i="101"/>
  <c r="H449" i="101"/>
  <c r="H457" i="101"/>
  <c r="H513" i="101"/>
  <c r="H521" i="101"/>
  <c r="H144" i="101"/>
  <c r="H152" i="101"/>
  <c r="H160" i="101"/>
  <c r="H168" i="101"/>
  <c r="H176" i="101"/>
  <c r="H21" i="101"/>
  <c r="H37" i="101"/>
  <c r="H45" i="101"/>
  <c r="H53" i="101"/>
  <c r="H125" i="101"/>
  <c r="H511" i="101"/>
  <c r="H420" i="101"/>
  <c r="H428" i="101"/>
  <c r="H484" i="101"/>
  <c r="H492" i="101"/>
  <c r="H489" i="101"/>
  <c r="H184" i="101"/>
  <c r="H192" i="101"/>
  <c r="H200" i="101"/>
  <c r="H208" i="101"/>
  <c r="H216" i="101"/>
  <c r="H224" i="101"/>
  <c r="H232" i="101"/>
  <c r="H240" i="101"/>
  <c r="H336" i="101"/>
  <c r="H344" i="101"/>
  <c r="H352" i="101"/>
  <c r="H368" i="101"/>
  <c r="H376" i="101"/>
  <c r="H384" i="101"/>
  <c r="H392" i="101"/>
  <c r="H475" i="101"/>
  <c r="H26" i="101"/>
  <c r="H42" i="101"/>
  <c r="H50" i="101"/>
  <c r="H58" i="101"/>
  <c r="H66" i="101"/>
  <c r="H74" i="101"/>
  <c r="H82" i="101"/>
  <c r="H90" i="101"/>
  <c r="H98" i="101"/>
  <c r="H106" i="101"/>
  <c r="H114" i="101"/>
  <c r="H122" i="101"/>
  <c r="H130" i="101"/>
  <c r="H138" i="101"/>
  <c r="H154" i="101"/>
  <c r="H162" i="101"/>
  <c r="H170" i="101"/>
  <c r="H178" i="101"/>
  <c r="H186" i="101"/>
  <c r="H194" i="101"/>
  <c r="H202" i="101"/>
  <c r="H226" i="101"/>
  <c r="H298" i="101"/>
  <c r="H314" i="101"/>
  <c r="H330" i="101"/>
  <c r="H346" i="101"/>
  <c r="H354" i="101"/>
  <c r="H362" i="101"/>
  <c r="H370" i="101"/>
  <c r="H378" i="101"/>
  <c r="H386" i="101"/>
  <c r="H413" i="101"/>
  <c r="H421" i="101"/>
  <c r="H429" i="101"/>
  <c r="H445" i="101"/>
  <c r="H453" i="101"/>
  <c r="H461" i="101"/>
  <c r="H469" i="101"/>
  <c r="H477" i="101"/>
  <c r="H485" i="101"/>
  <c r="H493" i="101"/>
  <c r="H501" i="101"/>
  <c r="H204" i="101"/>
  <c r="H519" i="101"/>
  <c r="H417" i="101"/>
  <c r="H142" i="101"/>
  <c r="H150" i="101"/>
  <c r="H166" i="101"/>
  <c r="H174" i="101"/>
  <c r="H182" i="101"/>
  <c r="H190" i="101"/>
  <c r="H198" i="101"/>
  <c r="H206" i="101"/>
  <c r="H214" i="101"/>
  <c r="H230" i="101"/>
  <c r="H238" i="101"/>
  <c r="H246" i="101"/>
  <c r="H505" i="101"/>
  <c r="H33" i="101"/>
  <c r="H49" i="101"/>
  <c r="H57" i="101"/>
  <c r="H65" i="101"/>
  <c r="H212" i="101"/>
  <c r="H220" i="101"/>
  <c r="H228" i="101"/>
  <c r="H236" i="101"/>
  <c r="H244" i="101"/>
  <c r="H255" i="101"/>
  <c r="H263" i="101"/>
  <c r="H271" i="101"/>
  <c r="H279" i="101"/>
  <c r="H287" i="101"/>
  <c r="H303" i="101"/>
  <c r="H311" i="101"/>
  <c r="H319" i="101"/>
  <c r="H327" i="101"/>
  <c r="H335" i="101"/>
  <c r="H351" i="101"/>
  <c r="H359" i="101"/>
  <c r="H367" i="101"/>
  <c r="H375" i="101"/>
  <c r="H383" i="101"/>
  <c r="H399" i="101"/>
  <c r="H410" i="101"/>
  <c r="H426" i="101"/>
  <c r="H450" i="101"/>
  <c r="H506" i="101"/>
  <c r="H514" i="101"/>
  <c r="H252" i="101"/>
  <c r="H260" i="101"/>
  <c r="H276" i="101"/>
  <c r="H292" i="101"/>
  <c r="H300" i="101"/>
  <c r="H308" i="101"/>
  <c r="H316" i="101"/>
  <c r="H324" i="101"/>
  <c r="H332" i="101"/>
  <c r="H340" i="101"/>
  <c r="H348" i="101"/>
  <c r="H356" i="101"/>
  <c r="H364" i="101"/>
  <c r="H372" i="101"/>
  <c r="H380" i="101"/>
  <c r="H388" i="101"/>
  <c r="H396" i="101"/>
  <c r="H404" i="101"/>
  <c r="N69" i="102"/>
  <c r="N70" i="102" s="1"/>
  <c r="N71" i="102" s="1"/>
  <c r="N72" i="102" s="1"/>
  <c r="N73" i="102" s="1"/>
  <c r="N74" i="102" s="1"/>
  <c r="N75" i="102" s="1"/>
  <c r="N76" i="102" s="1"/>
  <c r="N77" i="102" s="1"/>
  <c r="N78" i="102" s="1"/>
  <c r="N79" i="102" s="1"/>
  <c r="N80" i="102" s="1"/>
  <c r="N81" i="102" s="1"/>
  <c r="N82" i="102" s="1"/>
  <c r="H46" i="101"/>
  <c r="H54" i="101"/>
  <c r="H62" i="101"/>
  <c r="H78" i="101"/>
  <c r="H86" i="101"/>
  <c r="H118" i="101"/>
  <c r="H126" i="101"/>
  <c r="H134" i="101"/>
  <c r="H516" i="101"/>
  <c r="H22" i="101"/>
  <c r="H27" i="101"/>
  <c r="H43" i="101"/>
  <c r="H51" i="101"/>
  <c r="H59" i="101"/>
  <c r="H67" i="101"/>
  <c r="H75" i="101"/>
  <c r="H91" i="101"/>
  <c r="H99" i="101"/>
  <c r="H107" i="101"/>
  <c r="H115" i="101"/>
  <c r="H123" i="101"/>
  <c r="H131" i="101"/>
  <c r="H139" i="101"/>
  <c r="H147" i="101"/>
  <c r="H155" i="101"/>
  <c r="H163" i="101"/>
  <c r="H179" i="101"/>
  <c r="H187" i="101"/>
  <c r="H195" i="101"/>
  <c r="H203" i="101"/>
  <c r="H211" i="101"/>
  <c r="H219" i="101"/>
  <c r="H227" i="101"/>
  <c r="H235" i="101"/>
  <c r="H254" i="101"/>
  <c r="H262" i="101"/>
  <c r="H270" i="101"/>
  <c r="H278" i="101"/>
  <c r="H286" i="101"/>
  <c r="H294" i="101"/>
  <c r="H302" i="101"/>
  <c r="H310" i="101"/>
  <c r="H318" i="101"/>
  <c r="H326" i="101"/>
  <c r="H342" i="101"/>
  <c r="H350" i="101"/>
  <c r="H358" i="101"/>
  <c r="H374" i="101"/>
  <c r="H390" i="101"/>
  <c r="H398" i="101"/>
  <c r="H406" i="101"/>
  <c r="H30" i="101"/>
  <c r="H470" i="101"/>
  <c r="H486" i="101"/>
  <c r="H494" i="101"/>
  <c r="H502" i="101"/>
  <c r="H510" i="101"/>
  <c r="H518" i="101"/>
  <c r="H38" i="101"/>
  <c r="H61" i="101"/>
  <c r="H69" i="101"/>
  <c r="H85" i="101"/>
  <c r="H141" i="101"/>
  <c r="H205" i="101"/>
  <c r="H221" i="101"/>
  <c r="H229" i="101"/>
  <c r="H237" i="101"/>
  <c r="H245" i="101"/>
  <c r="H256" i="101"/>
  <c r="H264" i="101"/>
  <c r="H272" i="101"/>
  <c r="H280" i="101"/>
  <c r="H288" i="101"/>
  <c r="H296" i="101"/>
  <c r="H304" i="101"/>
  <c r="H411" i="101"/>
  <c r="H419" i="101"/>
  <c r="H427" i="101"/>
  <c r="H443" i="101"/>
  <c r="H451" i="101"/>
  <c r="H459" i="101"/>
  <c r="H467" i="101"/>
  <c r="H491" i="101"/>
  <c r="H499" i="101"/>
  <c r="H507" i="101"/>
  <c r="H515" i="101"/>
  <c r="N9" i="102"/>
  <c r="N10" i="102" s="1"/>
  <c r="N11" i="102" s="1"/>
  <c r="N12" i="102" s="1"/>
  <c r="N13" i="102" s="1"/>
  <c r="N14" i="102" s="1"/>
  <c r="N15" i="102" s="1"/>
  <c r="N16" i="102" s="1"/>
  <c r="N17" i="102" s="1"/>
  <c r="N18" i="102" s="1"/>
  <c r="N19" i="102" s="1"/>
  <c r="N20" i="102" s="1"/>
  <c r="N21" i="102" s="1"/>
  <c r="N22" i="102" s="1"/>
  <c r="H210" i="101"/>
  <c r="H218" i="101"/>
  <c r="H234" i="101"/>
  <c r="H23" i="101"/>
  <c r="H47" i="101"/>
  <c r="H55" i="101"/>
  <c r="H63" i="101"/>
  <c r="H242" i="101"/>
  <c r="H253" i="101"/>
  <c r="H261" i="101"/>
  <c r="H269" i="101"/>
  <c r="H277" i="101"/>
  <c r="H285" i="101"/>
  <c r="H293" i="101"/>
  <c r="H301" i="101"/>
  <c r="H71" i="101"/>
  <c r="H87" i="101"/>
  <c r="H95" i="101"/>
  <c r="H103" i="101"/>
  <c r="H111" i="101"/>
  <c r="H119" i="101"/>
  <c r="H127" i="101"/>
  <c r="H135" i="101"/>
  <c r="H151" i="101"/>
  <c r="H159" i="101"/>
  <c r="H167" i="101"/>
  <c r="H175" i="101"/>
  <c r="H183" i="101"/>
  <c r="H191" i="101"/>
  <c r="H199" i="101"/>
  <c r="H207" i="101"/>
  <c r="H215" i="101"/>
  <c r="H223" i="101"/>
  <c r="H231" i="101"/>
  <c r="H247" i="101"/>
  <c r="H250" i="101"/>
  <c r="H266" i="101"/>
  <c r="H274" i="101"/>
  <c r="H282" i="101"/>
  <c r="H290" i="101"/>
  <c r="H458" i="101"/>
  <c r="H466" i="101"/>
  <c r="H490" i="101"/>
  <c r="F53" i="102"/>
  <c r="H447" i="101"/>
  <c r="H455" i="101"/>
  <c r="H471" i="101"/>
  <c r="H479" i="101"/>
  <c r="H487" i="101"/>
  <c r="H436" i="101"/>
  <c r="H452" i="101"/>
  <c r="I441" i="101"/>
  <c r="J441" i="101" s="1"/>
  <c r="I89" i="101"/>
  <c r="K89" i="101" s="1"/>
  <c r="O53" i="102"/>
  <c r="H70" i="101"/>
  <c r="I473" i="101"/>
  <c r="K473" i="101" s="1"/>
  <c r="I481" i="101"/>
  <c r="K481" i="101" s="1"/>
  <c r="I80" i="101"/>
  <c r="K80" i="101" s="1"/>
  <c r="H435" i="101"/>
  <c r="H442" i="101"/>
  <c r="H418" i="101"/>
  <c r="H402" i="101"/>
  <c r="H34" i="101"/>
  <c r="I34" i="101" s="1"/>
  <c r="I497" i="101"/>
  <c r="K497" i="101" s="1"/>
  <c r="I508" i="101"/>
  <c r="J508" i="101" s="1"/>
  <c r="J509" i="101"/>
  <c r="F83" i="102"/>
  <c r="K454" i="101"/>
  <c r="J454" i="101"/>
  <c r="O69" i="102"/>
  <c r="O83" i="102" s="1"/>
  <c r="N69" i="77"/>
  <c r="N70" i="77" s="1"/>
  <c r="N71" i="77" s="1"/>
  <c r="N72" i="77" s="1"/>
  <c r="N73" i="77" s="1"/>
  <c r="N74" i="77" s="1"/>
  <c r="N75" i="77" s="1"/>
  <c r="N76" i="77" s="1"/>
  <c r="N77" i="77" s="1"/>
  <c r="N78" i="77" s="1"/>
  <c r="N79" i="77" s="1"/>
  <c r="N80" i="77" s="1"/>
  <c r="N81" i="77" s="1"/>
  <c r="N82" i="77" s="1"/>
  <c r="I25" i="101" l="1"/>
  <c r="K25" i="101" s="1"/>
  <c r="I81" i="101"/>
  <c r="K81" i="101" s="1"/>
  <c r="I83" i="101"/>
  <c r="K83" i="101" s="1"/>
  <c r="I94" i="101"/>
  <c r="K94" i="101" s="1"/>
  <c r="I402" i="101"/>
  <c r="K402" i="101" s="1"/>
  <c r="I418" i="101"/>
  <c r="J418" i="101" s="1"/>
  <c r="I442" i="101"/>
  <c r="K442" i="101" s="1"/>
  <c r="I137" i="101"/>
  <c r="J137" i="101" s="1"/>
  <c r="I71" i="101"/>
  <c r="K71" i="101" s="1"/>
  <c r="I435" i="101"/>
  <c r="I407" i="101"/>
  <c r="I334" i="101"/>
  <c r="I325" i="101"/>
  <c r="K325" i="101" s="1"/>
  <c r="I476" i="101"/>
  <c r="J476" i="101" s="1"/>
  <c r="I446" i="101"/>
  <c r="K446" i="101" s="1"/>
  <c r="I517" i="101"/>
  <c r="I248" i="101"/>
  <c r="I92" i="101"/>
  <c r="I306" i="101"/>
  <c r="I343" i="101"/>
  <c r="I295" i="101"/>
  <c r="J295" i="101" s="1"/>
  <c r="I222" i="101"/>
  <c r="K222" i="101" s="1"/>
  <c r="I297" i="101"/>
  <c r="I158" i="101"/>
  <c r="K158" i="101" s="1"/>
  <c r="I197" i="101"/>
  <c r="J197" i="101" s="1"/>
  <c r="I110" i="101"/>
  <c r="J110" i="101" s="1"/>
  <c r="I268" i="101"/>
  <c r="K268" i="101" s="1"/>
  <c r="I181" i="101"/>
  <c r="J181" i="101" s="1"/>
  <c r="I102" i="101"/>
  <c r="K102" i="101" s="1"/>
  <c r="I320" i="101"/>
  <c r="J320" i="101" s="1"/>
  <c r="I498" i="101"/>
  <c r="I239" i="101"/>
  <c r="I95" i="101"/>
  <c r="K95" i="101" s="1"/>
  <c r="I495" i="101"/>
  <c r="J89" i="101"/>
  <c r="K441" i="101"/>
  <c r="K110" i="101"/>
  <c r="J473" i="101"/>
  <c r="J80" i="101"/>
  <c r="J25" i="101"/>
  <c r="K508" i="101"/>
  <c r="I506" i="101"/>
  <c r="K506" i="101" s="1"/>
  <c r="J435" i="101"/>
  <c r="K435" i="101"/>
  <c r="J325" i="101"/>
  <c r="I405" i="101"/>
  <c r="J405" i="101" s="1"/>
  <c r="I485" i="101"/>
  <c r="K485" i="101" s="1"/>
  <c r="J34" i="101"/>
  <c r="K34" i="101"/>
  <c r="I488" i="101"/>
  <c r="J488" i="101" s="1"/>
  <c r="I496" i="101"/>
  <c r="K496" i="101" s="1"/>
  <c r="J81" i="101"/>
  <c r="I449" i="101"/>
  <c r="K449" i="101" s="1"/>
  <c r="J497" i="101"/>
  <c r="I484" i="101"/>
  <c r="J484" i="101" s="1"/>
  <c r="I504" i="101"/>
  <c r="J504" i="101" s="1"/>
  <c r="I471" i="101"/>
  <c r="K471" i="101" s="1"/>
  <c r="J481" i="101"/>
  <c r="I492" i="101"/>
  <c r="K492" i="101" s="1"/>
  <c r="I70" i="101"/>
  <c r="I466" i="101"/>
  <c r="J466" i="101" s="1"/>
  <c r="I487" i="101"/>
  <c r="K487" i="101" s="1"/>
  <c r="I467" i="101"/>
  <c r="I474" i="101"/>
  <c r="I513" i="101"/>
  <c r="I460" i="101"/>
  <c r="I408" i="101"/>
  <c r="I344" i="101"/>
  <c r="I404" i="101"/>
  <c r="I324" i="101"/>
  <c r="I393" i="101"/>
  <c r="I445" i="101"/>
  <c r="I387" i="101"/>
  <c r="I381" i="101"/>
  <c r="I321" i="101"/>
  <c r="I394" i="101"/>
  <c r="I437" i="101"/>
  <c r="I361" i="101"/>
  <c r="I305" i="101"/>
  <c r="I210" i="101"/>
  <c r="I293" i="101"/>
  <c r="I227" i="101"/>
  <c r="I312" i="101"/>
  <c r="I224" i="101"/>
  <c r="I251" i="101"/>
  <c r="I183" i="101"/>
  <c r="I263" i="101"/>
  <c r="I195" i="101"/>
  <c r="I283" i="101"/>
  <c r="I228" i="101"/>
  <c r="I232" i="101"/>
  <c r="I243" i="101"/>
  <c r="I165" i="101"/>
  <c r="I97" i="101"/>
  <c r="I68" i="101"/>
  <c r="I141" i="101"/>
  <c r="I86" i="101"/>
  <c r="I75" i="101"/>
  <c r="I148" i="101"/>
  <c r="I265" i="101"/>
  <c r="I274" i="101"/>
  <c r="I231" i="101"/>
  <c r="I382" i="101"/>
  <c r="I470" i="101"/>
  <c r="I415" i="101"/>
  <c r="I502" i="101"/>
  <c r="I507" i="101"/>
  <c r="I168" i="101"/>
  <c r="I126" i="101"/>
  <c r="I163" i="101"/>
  <c r="I99" i="101"/>
  <c r="I63" i="101"/>
  <c r="I160" i="101"/>
  <c r="I90" i="101"/>
  <c r="I145" i="101"/>
  <c r="I155" i="101"/>
  <c r="I88" i="101"/>
  <c r="I26" i="101"/>
  <c r="I24" i="101"/>
  <c r="I30" i="101"/>
  <c r="I42" i="101"/>
  <c r="I459" i="101"/>
  <c r="I505" i="101"/>
  <c r="I519" i="101"/>
  <c r="I463" i="101"/>
  <c r="I401" i="101"/>
  <c r="I426" i="101"/>
  <c r="I340" i="101"/>
  <c r="I389" i="101"/>
  <c r="I452" i="101"/>
  <c r="I380" i="101"/>
  <c r="I440" i="101"/>
  <c r="I378" i="101"/>
  <c r="I376" i="101"/>
  <c r="I385" i="101"/>
  <c r="I432" i="101"/>
  <c r="I348" i="101"/>
  <c r="I275" i="101"/>
  <c r="I207" i="101"/>
  <c r="I284" i="101"/>
  <c r="I220" i="101"/>
  <c r="I307" i="101"/>
  <c r="I205" i="101"/>
  <c r="I244" i="101"/>
  <c r="I316" i="101"/>
  <c r="I247" i="101"/>
  <c r="I189" i="101"/>
  <c r="I279" i="101"/>
  <c r="I219" i="101"/>
  <c r="I216" i="101"/>
  <c r="I238" i="101"/>
  <c r="I161" i="101"/>
  <c r="I65" i="101"/>
  <c r="I91" i="101"/>
  <c r="I156" i="101"/>
  <c r="I273" i="101"/>
  <c r="I282" i="101"/>
  <c r="I333" i="101"/>
  <c r="I390" i="101"/>
  <c r="I351" i="101"/>
  <c r="I423" i="101"/>
  <c r="I510" i="101"/>
  <c r="I515" i="101"/>
  <c r="I159" i="101"/>
  <c r="I123" i="101"/>
  <c r="I138" i="101"/>
  <c r="I93" i="101"/>
  <c r="I55" i="101"/>
  <c r="I151" i="101"/>
  <c r="I58" i="101"/>
  <c r="I136" i="101"/>
  <c r="I61" i="101"/>
  <c r="I130" i="101"/>
  <c r="I82" i="101"/>
  <c r="I23" i="101"/>
  <c r="I22" i="101"/>
  <c r="I28" i="101"/>
  <c r="I469" i="101"/>
  <c r="I522" i="101"/>
  <c r="I520" i="101"/>
  <c r="I511" i="101"/>
  <c r="I456" i="101"/>
  <c r="I388" i="101"/>
  <c r="I417" i="101"/>
  <c r="I339" i="101"/>
  <c r="I384" i="101"/>
  <c r="I365" i="101"/>
  <c r="I427" i="101"/>
  <c r="I369" i="101"/>
  <c r="I363" i="101"/>
  <c r="I453" i="101"/>
  <c r="I372" i="101"/>
  <c r="I419" i="101"/>
  <c r="I329" i="101"/>
  <c r="I271" i="101"/>
  <c r="I196" i="101"/>
  <c r="I280" i="101"/>
  <c r="I211" i="101"/>
  <c r="I303" i="101"/>
  <c r="I202" i="101"/>
  <c r="I230" i="101"/>
  <c r="I310" i="101"/>
  <c r="I237" i="101"/>
  <c r="I186" i="101"/>
  <c r="I270" i="101"/>
  <c r="I212" i="101"/>
  <c r="I198" i="101"/>
  <c r="I286" i="101"/>
  <c r="I152" i="101"/>
  <c r="I59" i="101"/>
  <c r="I100" i="101"/>
  <c r="I164" i="101"/>
  <c r="I281" i="101"/>
  <c r="I290" i="101"/>
  <c r="I457" i="101"/>
  <c r="I398" i="101"/>
  <c r="I359" i="101"/>
  <c r="I431" i="101"/>
  <c r="I518" i="101"/>
  <c r="I150" i="101"/>
  <c r="I98" i="101"/>
  <c r="I133" i="101"/>
  <c r="I87" i="101"/>
  <c r="I47" i="101"/>
  <c r="I142" i="101"/>
  <c r="I50" i="101"/>
  <c r="I127" i="101"/>
  <c r="I53" i="101"/>
  <c r="I125" i="101"/>
  <c r="I67" i="101"/>
  <c r="I21" i="101"/>
  <c r="I41" i="101"/>
  <c r="I514" i="101"/>
  <c r="I512" i="101"/>
  <c r="I500" i="101"/>
  <c r="I482" i="101"/>
  <c r="I503" i="101"/>
  <c r="I448" i="101"/>
  <c r="I373" i="101"/>
  <c r="I395" i="101"/>
  <c r="I455" i="101"/>
  <c r="I371" i="101"/>
  <c r="I360" i="101"/>
  <c r="I356" i="101"/>
  <c r="I354" i="101"/>
  <c r="I443" i="101"/>
  <c r="I357" i="101"/>
  <c r="I410" i="101"/>
  <c r="I322" i="101"/>
  <c r="I255" i="101"/>
  <c r="I193" i="101"/>
  <c r="I262" i="101"/>
  <c r="I208" i="101"/>
  <c r="I291" i="101"/>
  <c r="I191" i="101"/>
  <c r="I214" i="101"/>
  <c r="I301" i="101"/>
  <c r="I234" i="101"/>
  <c r="I328" i="101"/>
  <c r="I264" i="101"/>
  <c r="I209" i="101"/>
  <c r="I308" i="101"/>
  <c r="I184" i="101"/>
  <c r="I277" i="101"/>
  <c r="I143" i="101"/>
  <c r="I51" i="101"/>
  <c r="I128" i="101"/>
  <c r="I108" i="101"/>
  <c r="I172" i="101"/>
  <c r="I289" i="101"/>
  <c r="I298" i="101"/>
  <c r="I342" i="101"/>
  <c r="I406" i="101"/>
  <c r="I367" i="101"/>
  <c r="I439" i="101"/>
  <c r="I494" i="101"/>
  <c r="I147" i="101"/>
  <c r="I162" i="101"/>
  <c r="I78" i="101"/>
  <c r="I129" i="101"/>
  <c r="I139" i="101"/>
  <c r="I118" i="101"/>
  <c r="I121" i="101"/>
  <c r="I64" i="101"/>
  <c r="I43" i="101"/>
  <c r="I38" i="101"/>
  <c r="I44" i="101"/>
  <c r="K504" i="101"/>
  <c r="I468" i="101"/>
  <c r="I501" i="101"/>
  <c r="I368" i="101"/>
  <c r="I386" i="101"/>
  <c r="I444" i="101"/>
  <c r="I362" i="101"/>
  <c r="I433" i="101"/>
  <c r="I347" i="101"/>
  <c r="I436" i="101"/>
  <c r="I345" i="101"/>
  <c r="I434" i="101"/>
  <c r="I352" i="101"/>
  <c r="I397" i="101"/>
  <c r="I229" i="101"/>
  <c r="I182" i="101"/>
  <c r="I256" i="101"/>
  <c r="I199" i="101"/>
  <c r="I287" i="101"/>
  <c r="I180" i="101"/>
  <c r="I203" i="101"/>
  <c r="I294" i="101"/>
  <c r="I225" i="101"/>
  <c r="I319" i="101"/>
  <c r="I254" i="101"/>
  <c r="I206" i="101"/>
  <c r="I292" i="101"/>
  <c r="I326" i="101"/>
  <c r="I204" i="101"/>
  <c r="I134" i="101"/>
  <c r="I20" i="101"/>
  <c r="I119" i="101"/>
  <c r="I116" i="101"/>
  <c r="I233" i="101"/>
  <c r="I242" i="101"/>
  <c r="I314" i="101"/>
  <c r="I350" i="101"/>
  <c r="I414" i="101"/>
  <c r="I375" i="101"/>
  <c r="I447" i="101"/>
  <c r="I486" i="101"/>
  <c r="I122" i="101"/>
  <c r="I84" i="101"/>
  <c r="I157" i="101"/>
  <c r="I60" i="101"/>
  <c r="I120" i="101"/>
  <c r="I114" i="101"/>
  <c r="I115" i="101"/>
  <c r="I176" i="101"/>
  <c r="I112" i="101"/>
  <c r="I56" i="101"/>
  <c r="I32" i="101"/>
  <c r="I27" i="101"/>
  <c r="I36" i="101"/>
  <c r="I465" i="101"/>
  <c r="I491" i="101"/>
  <c r="I355" i="101"/>
  <c r="I377" i="101"/>
  <c r="I429" i="101"/>
  <c r="I353" i="101"/>
  <c r="I420" i="101"/>
  <c r="I409" i="101"/>
  <c r="I421" i="101"/>
  <c r="I341" i="101"/>
  <c r="I425" i="101"/>
  <c r="I336" i="101"/>
  <c r="I392" i="101"/>
  <c r="I226" i="101"/>
  <c r="I327" i="101"/>
  <c r="I246" i="101"/>
  <c r="I188" i="101"/>
  <c r="I278" i="101"/>
  <c r="I296" i="101"/>
  <c r="I285" i="101"/>
  <c r="I221" i="101"/>
  <c r="I313" i="101"/>
  <c r="I192" i="101"/>
  <c r="I288" i="101"/>
  <c r="I317" i="101"/>
  <c r="I201" i="101"/>
  <c r="I131" i="101"/>
  <c r="I77" i="101"/>
  <c r="I174" i="101"/>
  <c r="I62" i="101"/>
  <c r="I124" i="101"/>
  <c r="I241" i="101"/>
  <c r="I250" i="101"/>
  <c r="I335" i="101"/>
  <c r="I358" i="101"/>
  <c r="I422" i="101"/>
  <c r="I383" i="101"/>
  <c r="I450" i="101"/>
  <c r="I478" i="101"/>
  <c r="I117" i="101"/>
  <c r="I69" i="101"/>
  <c r="I153" i="101"/>
  <c r="I52" i="101"/>
  <c r="I111" i="101"/>
  <c r="I76" i="101"/>
  <c r="I178" i="101"/>
  <c r="I109" i="101"/>
  <c r="I179" i="101"/>
  <c r="I85" i="101"/>
  <c r="I167" i="101"/>
  <c r="I103" i="101"/>
  <c r="I48" i="101"/>
  <c r="I29" i="101"/>
  <c r="I45" i="101"/>
  <c r="I31" i="101"/>
  <c r="I479" i="101"/>
  <c r="I489" i="101"/>
  <c r="I472" i="101"/>
  <c r="I521" i="101"/>
  <c r="I493" i="101"/>
  <c r="I490" i="101"/>
  <c r="I428" i="101"/>
  <c r="I346" i="101"/>
  <c r="I364" i="101"/>
  <c r="I424" i="101"/>
  <c r="I337" i="101"/>
  <c r="I323" i="101"/>
  <c r="I416" i="101"/>
  <c r="I338" i="101"/>
  <c r="I412" i="101"/>
  <c r="I331" i="101"/>
  <c r="I379" i="101"/>
  <c r="I217" i="101"/>
  <c r="I309" i="101"/>
  <c r="I240" i="101"/>
  <c r="I185" i="101"/>
  <c r="I269" i="101"/>
  <c r="I267" i="101"/>
  <c r="I276" i="101"/>
  <c r="I218" i="101"/>
  <c r="I304" i="101"/>
  <c r="I187" i="101"/>
  <c r="I261" i="101"/>
  <c r="I311" i="101"/>
  <c r="I259" i="101"/>
  <c r="I190" i="101"/>
  <c r="I106" i="101"/>
  <c r="I74" i="101"/>
  <c r="I171" i="101"/>
  <c r="I54" i="101"/>
  <c r="I132" i="101"/>
  <c r="I249" i="101"/>
  <c r="I258" i="101"/>
  <c r="I215" i="101"/>
  <c r="I366" i="101"/>
  <c r="I430" i="101"/>
  <c r="I391" i="101"/>
  <c r="I461" i="101"/>
  <c r="I483" i="101"/>
  <c r="I113" i="101"/>
  <c r="I57" i="101"/>
  <c r="I144" i="101"/>
  <c r="I175" i="101"/>
  <c r="I72" i="101"/>
  <c r="I173" i="101"/>
  <c r="I105" i="101"/>
  <c r="I154" i="101"/>
  <c r="I79" i="101"/>
  <c r="I40" i="101"/>
  <c r="I39" i="101"/>
  <c r="I477" i="101"/>
  <c r="I464" i="101"/>
  <c r="I475" i="101"/>
  <c r="I516" i="101"/>
  <c r="I480" i="101"/>
  <c r="I413" i="101"/>
  <c r="I349" i="101"/>
  <c r="I411" i="101"/>
  <c r="I330" i="101"/>
  <c r="I458" i="101"/>
  <c r="I400" i="101"/>
  <c r="I396" i="101"/>
  <c r="I332" i="101"/>
  <c r="I403" i="101"/>
  <c r="I451" i="101"/>
  <c r="I370" i="101"/>
  <c r="I315" i="101"/>
  <c r="I213" i="101"/>
  <c r="I300" i="101"/>
  <c r="I236" i="101"/>
  <c r="I318" i="101"/>
  <c r="I253" i="101"/>
  <c r="I260" i="101"/>
  <c r="I194" i="101"/>
  <c r="I272" i="101"/>
  <c r="I200" i="101"/>
  <c r="I299" i="101"/>
  <c r="I235" i="101"/>
  <c r="I245" i="101"/>
  <c r="I302" i="101"/>
  <c r="I252" i="101"/>
  <c r="I170" i="101"/>
  <c r="I101" i="101"/>
  <c r="I73" i="101"/>
  <c r="I146" i="101"/>
  <c r="I107" i="101"/>
  <c r="I46" i="101"/>
  <c r="I140" i="101"/>
  <c r="I257" i="101"/>
  <c r="I266" i="101"/>
  <c r="I223" i="101"/>
  <c r="I374" i="101"/>
  <c r="I438" i="101"/>
  <c r="I399" i="101"/>
  <c r="I462" i="101"/>
  <c r="I499" i="101"/>
  <c r="I177" i="101"/>
  <c r="I104" i="101"/>
  <c r="I49" i="101"/>
  <c r="I135" i="101"/>
  <c r="I166" i="101"/>
  <c r="I66" i="101"/>
  <c r="I169" i="101"/>
  <c r="I96" i="101"/>
  <c r="I149" i="101"/>
  <c r="I37" i="101"/>
  <c r="I35" i="101"/>
  <c r="I33" i="101"/>
  <c r="K418" i="101" l="1"/>
  <c r="J222" i="101"/>
  <c r="K320" i="101"/>
  <c r="K137" i="101"/>
  <c r="J402" i="101"/>
  <c r="J94" i="101"/>
  <c r="J83" i="101"/>
  <c r="J442" i="101"/>
  <c r="J71" i="101"/>
  <c r="K334" i="101"/>
  <c r="J334" i="101"/>
  <c r="K407" i="101"/>
  <c r="J407" i="101"/>
  <c r="J158" i="101"/>
  <c r="K197" i="101"/>
  <c r="J446" i="101"/>
  <c r="K476" i="101"/>
  <c r="J95" i="101"/>
  <c r="K343" i="101"/>
  <c r="J343" i="101"/>
  <c r="J102" i="101"/>
  <c r="K306" i="101"/>
  <c r="J306" i="101"/>
  <c r="K495" i="101"/>
  <c r="J495" i="101"/>
  <c r="K92" i="101"/>
  <c r="J92" i="101"/>
  <c r="K248" i="101"/>
  <c r="J248" i="101"/>
  <c r="K295" i="101"/>
  <c r="K239" i="101"/>
  <c r="J239" i="101"/>
  <c r="K517" i="101"/>
  <c r="J517" i="101"/>
  <c r="J268" i="101"/>
  <c r="K498" i="101"/>
  <c r="J498" i="101"/>
  <c r="K297" i="101"/>
  <c r="J297" i="101"/>
  <c r="K181" i="101"/>
  <c r="J449" i="101"/>
  <c r="K466" i="101"/>
  <c r="J492" i="101"/>
  <c r="K405" i="101"/>
  <c r="J487" i="101"/>
  <c r="J506" i="101"/>
  <c r="J496" i="101"/>
  <c r="J485" i="101"/>
  <c r="K488" i="101"/>
  <c r="K484" i="101"/>
  <c r="J70" i="101"/>
  <c r="K70" i="101"/>
  <c r="J471" i="101"/>
  <c r="K257" i="101"/>
  <c r="J257" i="101"/>
  <c r="K66" i="101"/>
  <c r="J66" i="101"/>
  <c r="K499" i="101"/>
  <c r="J499" i="101"/>
  <c r="K140" i="101"/>
  <c r="J140" i="101"/>
  <c r="K302" i="101"/>
  <c r="J302" i="101"/>
  <c r="K253" i="101"/>
  <c r="J253" i="101"/>
  <c r="J403" i="101"/>
  <c r="K403" i="101"/>
  <c r="K413" i="101"/>
  <c r="J413" i="101"/>
  <c r="K40" i="101"/>
  <c r="J40" i="101"/>
  <c r="K57" i="101"/>
  <c r="J57" i="101"/>
  <c r="J215" i="101"/>
  <c r="K215" i="101"/>
  <c r="K190" i="101"/>
  <c r="J190" i="101"/>
  <c r="K267" i="101"/>
  <c r="J267" i="101"/>
  <c r="K412" i="101"/>
  <c r="J412" i="101"/>
  <c r="K428" i="101"/>
  <c r="J428" i="101"/>
  <c r="K85" i="101"/>
  <c r="J85" i="101"/>
  <c r="K153" i="101"/>
  <c r="J153" i="101"/>
  <c r="K422" i="101"/>
  <c r="J422" i="101"/>
  <c r="K77" i="101"/>
  <c r="J77" i="101"/>
  <c r="K285" i="101"/>
  <c r="J285" i="101"/>
  <c r="K336" i="101"/>
  <c r="J336" i="101"/>
  <c r="K377" i="101"/>
  <c r="J377" i="101"/>
  <c r="K486" i="101"/>
  <c r="J486" i="101"/>
  <c r="K116" i="101"/>
  <c r="J116" i="101"/>
  <c r="K254" i="101"/>
  <c r="J254" i="101"/>
  <c r="K256" i="101"/>
  <c r="J256" i="101"/>
  <c r="J347" i="101"/>
  <c r="K347" i="101"/>
  <c r="K121" i="101"/>
  <c r="J121" i="101"/>
  <c r="K162" i="101"/>
  <c r="J162" i="101"/>
  <c r="K342" i="101"/>
  <c r="J342" i="101"/>
  <c r="K277" i="101"/>
  <c r="J277" i="101"/>
  <c r="K214" i="101"/>
  <c r="J214" i="101"/>
  <c r="K410" i="101"/>
  <c r="J410" i="101"/>
  <c r="J395" i="101"/>
  <c r="K395" i="101"/>
  <c r="K127" i="101"/>
  <c r="J127" i="101"/>
  <c r="K518" i="101"/>
  <c r="J518" i="101"/>
  <c r="K100" i="101"/>
  <c r="J100" i="101"/>
  <c r="K237" i="101"/>
  <c r="J237" i="101"/>
  <c r="J271" i="101"/>
  <c r="K271" i="101"/>
  <c r="K365" i="101"/>
  <c r="J365" i="101"/>
  <c r="K522" i="101"/>
  <c r="J522" i="101"/>
  <c r="K23" i="101"/>
  <c r="J23" i="101"/>
  <c r="K273" i="101"/>
  <c r="J273" i="101"/>
  <c r="J279" i="101"/>
  <c r="K279" i="101"/>
  <c r="K284" i="101"/>
  <c r="J284" i="101"/>
  <c r="K440" i="101"/>
  <c r="J440" i="101"/>
  <c r="K519" i="101"/>
  <c r="J519" i="101"/>
  <c r="K26" i="101"/>
  <c r="J26" i="101"/>
  <c r="K163" i="101"/>
  <c r="J163" i="101"/>
  <c r="K382" i="101"/>
  <c r="J382" i="101"/>
  <c r="K68" i="101"/>
  <c r="J68" i="101"/>
  <c r="J263" i="101"/>
  <c r="K263" i="101"/>
  <c r="K305" i="101"/>
  <c r="J305" i="101"/>
  <c r="K393" i="101"/>
  <c r="J393" i="101"/>
  <c r="K467" i="101"/>
  <c r="J467" i="101"/>
  <c r="K462" i="101"/>
  <c r="J462" i="101"/>
  <c r="K46" i="101"/>
  <c r="J46" i="101"/>
  <c r="K245" i="101"/>
  <c r="J245" i="101"/>
  <c r="K318" i="101"/>
  <c r="J318" i="101"/>
  <c r="K332" i="101"/>
  <c r="J332" i="101"/>
  <c r="K480" i="101"/>
  <c r="J480" i="101"/>
  <c r="K79" i="101"/>
  <c r="J79" i="101"/>
  <c r="K113" i="101"/>
  <c r="J113" i="101"/>
  <c r="K258" i="101"/>
  <c r="J258" i="101"/>
  <c r="K259" i="101"/>
  <c r="J259" i="101"/>
  <c r="K269" i="101"/>
  <c r="J269" i="101"/>
  <c r="K338" i="101"/>
  <c r="J338" i="101"/>
  <c r="K490" i="101"/>
  <c r="J490" i="101"/>
  <c r="K179" i="101"/>
  <c r="J179" i="101"/>
  <c r="K69" i="101"/>
  <c r="J69" i="101"/>
  <c r="K358" i="101"/>
  <c r="J358" i="101"/>
  <c r="K131" i="101"/>
  <c r="J131" i="101"/>
  <c r="K296" i="101"/>
  <c r="J296" i="101"/>
  <c r="K425" i="101"/>
  <c r="J425" i="101"/>
  <c r="J355" i="101"/>
  <c r="K355" i="101"/>
  <c r="K36" i="101"/>
  <c r="J36" i="101"/>
  <c r="K114" i="101"/>
  <c r="J114" i="101"/>
  <c r="K447" i="101"/>
  <c r="J447" i="101"/>
  <c r="K119" i="101"/>
  <c r="J119" i="101"/>
  <c r="J319" i="101"/>
  <c r="K319" i="101"/>
  <c r="K182" i="101"/>
  <c r="J182" i="101"/>
  <c r="K433" i="101"/>
  <c r="J433" i="101"/>
  <c r="K147" i="101"/>
  <c r="J147" i="101"/>
  <c r="K298" i="101"/>
  <c r="J298" i="101"/>
  <c r="K184" i="101"/>
  <c r="J184" i="101"/>
  <c r="J191" i="101"/>
  <c r="K191" i="101"/>
  <c r="K357" i="101"/>
  <c r="J357" i="101"/>
  <c r="K373" i="101"/>
  <c r="J373" i="101"/>
  <c r="K50" i="101"/>
  <c r="J50" i="101"/>
  <c r="K431" i="101"/>
  <c r="J431" i="101"/>
  <c r="K59" i="101"/>
  <c r="J59" i="101"/>
  <c r="K310" i="101"/>
  <c r="J310" i="101"/>
  <c r="K329" i="101"/>
  <c r="J329" i="101"/>
  <c r="K384" i="101"/>
  <c r="J384" i="101"/>
  <c r="K469" i="101"/>
  <c r="J469" i="101"/>
  <c r="K82" i="101"/>
  <c r="J82" i="101"/>
  <c r="K515" i="101"/>
  <c r="J515" i="101"/>
  <c r="K156" i="101"/>
  <c r="J156" i="101"/>
  <c r="K189" i="101"/>
  <c r="J189" i="101"/>
  <c r="J207" i="101"/>
  <c r="K207" i="101"/>
  <c r="K380" i="101"/>
  <c r="J380" i="101"/>
  <c r="K505" i="101"/>
  <c r="J505" i="101"/>
  <c r="J88" i="101"/>
  <c r="K88" i="101"/>
  <c r="K126" i="101"/>
  <c r="J126" i="101"/>
  <c r="J231" i="101"/>
  <c r="K231" i="101"/>
  <c r="K97" i="101"/>
  <c r="J97" i="101"/>
  <c r="J183" i="101"/>
  <c r="K183" i="101"/>
  <c r="K361" i="101"/>
  <c r="J361" i="101"/>
  <c r="K324" i="101"/>
  <c r="J324" i="101"/>
  <c r="K169" i="101"/>
  <c r="J169" i="101"/>
  <c r="K166" i="101"/>
  <c r="J166" i="101"/>
  <c r="K33" i="101"/>
  <c r="J33" i="101"/>
  <c r="K399" i="101"/>
  <c r="J399" i="101"/>
  <c r="K107" i="101"/>
  <c r="J107" i="101"/>
  <c r="K235" i="101"/>
  <c r="J235" i="101"/>
  <c r="K236" i="101"/>
  <c r="J236" i="101"/>
  <c r="K396" i="101"/>
  <c r="J396" i="101"/>
  <c r="J516" i="101"/>
  <c r="K516" i="101"/>
  <c r="K154" i="101"/>
  <c r="J154" i="101"/>
  <c r="K249" i="101"/>
  <c r="J249" i="101"/>
  <c r="J311" i="101"/>
  <c r="K311" i="101"/>
  <c r="K185" i="101"/>
  <c r="J185" i="101"/>
  <c r="K416" i="101"/>
  <c r="J416" i="101"/>
  <c r="K493" i="101"/>
  <c r="J493" i="101"/>
  <c r="K31" i="101"/>
  <c r="J31" i="101"/>
  <c r="K109" i="101"/>
  <c r="J109" i="101"/>
  <c r="K117" i="101"/>
  <c r="J117" i="101"/>
  <c r="K335" i="101"/>
  <c r="J335" i="101"/>
  <c r="K201" i="101"/>
  <c r="J201" i="101"/>
  <c r="K278" i="101"/>
  <c r="J278" i="101"/>
  <c r="K341" i="101"/>
  <c r="J341" i="101"/>
  <c r="K491" i="101"/>
  <c r="J491" i="101"/>
  <c r="J27" i="101"/>
  <c r="K27" i="101"/>
  <c r="K375" i="101"/>
  <c r="J375" i="101"/>
  <c r="K20" i="101"/>
  <c r="J20" i="101"/>
  <c r="K225" i="101"/>
  <c r="J225" i="101"/>
  <c r="K229" i="101"/>
  <c r="J229" i="101"/>
  <c r="K362" i="101"/>
  <c r="J362" i="101"/>
  <c r="K118" i="101"/>
  <c r="J118" i="101"/>
  <c r="K289" i="101"/>
  <c r="J289" i="101"/>
  <c r="K308" i="101"/>
  <c r="J308" i="101"/>
  <c r="K291" i="101"/>
  <c r="J291" i="101"/>
  <c r="J443" i="101"/>
  <c r="K443" i="101"/>
  <c r="K448" i="101"/>
  <c r="J448" i="101"/>
  <c r="K142" i="101"/>
  <c r="J142" i="101"/>
  <c r="K359" i="101"/>
  <c r="J359" i="101"/>
  <c r="J152" i="101"/>
  <c r="K152" i="101"/>
  <c r="K230" i="101"/>
  <c r="J230" i="101"/>
  <c r="J419" i="101"/>
  <c r="K419" i="101"/>
  <c r="J339" i="101"/>
  <c r="K339" i="101"/>
  <c r="K130" i="101"/>
  <c r="J130" i="101"/>
  <c r="K510" i="101"/>
  <c r="J510" i="101"/>
  <c r="K91" i="101"/>
  <c r="J91" i="101"/>
  <c r="J247" i="101"/>
  <c r="K247" i="101"/>
  <c r="K275" i="101"/>
  <c r="J275" i="101"/>
  <c r="K452" i="101"/>
  <c r="J452" i="101"/>
  <c r="J459" i="101"/>
  <c r="K459" i="101"/>
  <c r="K155" i="101"/>
  <c r="J155" i="101"/>
  <c r="K274" i="101"/>
  <c r="J274" i="101"/>
  <c r="K165" i="101"/>
  <c r="J165" i="101"/>
  <c r="K251" i="101"/>
  <c r="J251" i="101"/>
  <c r="K437" i="101"/>
  <c r="J437" i="101"/>
  <c r="K404" i="101"/>
  <c r="J404" i="101"/>
  <c r="K149" i="101"/>
  <c r="J149" i="101"/>
  <c r="J35" i="101"/>
  <c r="K35" i="101"/>
  <c r="K135" i="101"/>
  <c r="J135" i="101"/>
  <c r="K438" i="101"/>
  <c r="J438" i="101"/>
  <c r="K146" i="101"/>
  <c r="J146" i="101"/>
  <c r="K299" i="101"/>
  <c r="J299" i="101"/>
  <c r="K300" i="101"/>
  <c r="J300" i="101"/>
  <c r="K400" i="101"/>
  <c r="J400" i="101"/>
  <c r="K475" i="101"/>
  <c r="J475" i="101"/>
  <c r="K105" i="101"/>
  <c r="J105" i="101"/>
  <c r="K483" i="101"/>
  <c r="J483" i="101"/>
  <c r="K132" i="101"/>
  <c r="J132" i="101"/>
  <c r="K261" i="101"/>
  <c r="J261" i="101"/>
  <c r="K240" i="101"/>
  <c r="J240" i="101"/>
  <c r="J323" i="101"/>
  <c r="K323" i="101"/>
  <c r="K521" i="101"/>
  <c r="J521" i="101"/>
  <c r="K45" i="101"/>
  <c r="J45" i="101"/>
  <c r="K178" i="101"/>
  <c r="J178" i="101"/>
  <c r="K250" i="101"/>
  <c r="J250" i="101"/>
  <c r="K317" i="101"/>
  <c r="J317" i="101"/>
  <c r="K188" i="101"/>
  <c r="J188" i="101"/>
  <c r="K421" i="101"/>
  <c r="J421" i="101"/>
  <c r="K465" i="101"/>
  <c r="J465" i="101"/>
  <c r="K32" i="101"/>
  <c r="J32" i="101"/>
  <c r="K414" i="101"/>
  <c r="J414" i="101"/>
  <c r="K134" i="101"/>
  <c r="J134" i="101"/>
  <c r="K294" i="101"/>
  <c r="J294" i="101"/>
  <c r="K397" i="101"/>
  <c r="J397" i="101"/>
  <c r="K444" i="101"/>
  <c r="J444" i="101"/>
  <c r="K139" i="101"/>
  <c r="J139" i="101"/>
  <c r="K172" i="101"/>
  <c r="J172" i="101"/>
  <c r="K209" i="101"/>
  <c r="J209" i="101"/>
  <c r="K208" i="101"/>
  <c r="J208" i="101"/>
  <c r="K354" i="101"/>
  <c r="J354" i="101"/>
  <c r="K503" i="101"/>
  <c r="J503" i="101"/>
  <c r="K41" i="101"/>
  <c r="J41" i="101"/>
  <c r="K47" i="101"/>
  <c r="J47" i="101"/>
  <c r="K398" i="101"/>
  <c r="J398" i="101"/>
  <c r="K286" i="101"/>
  <c r="J286" i="101"/>
  <c r="K202" i="101"/>
  <c r="J202" i="101"/>
  <c r="K372" i="101"/>
  <c r="J372" i="101"/>
  <c r="K417" i="101"/>
  <c r="J417" i="101"/>
  <c r="K61" i="101"/>
  <c r="J61" i="101"/>
  <c r="K55" i="101"/>
  <c r="J55" i="101"/>
  <c r="K423" i="101"/>
  <c r="J423" i="101"/>
  <c r="K65" i="101"/>
  <c r="J65" i="101"/>
  <c r="K316" i="101"/>
  <c r="J316" i="101"/>
  <c r="K348" i="101"/>
  <c r="J348" i="101"/>
  <c r="K389" i="101"/>
  <c r="J389" i="101"/>
  <c r="K145" i="101"/>
  <c r="J145" i="101"/>
  <c r="J168" i="101"/>
  <c r="K168" i="101"/>
  <c r="K265" i="101"/>
  <c r="J265" i="101"/>
  <c r="K243" i="101"/>
  <c r="J243" i="101"/>
  <c r="K224" i="101"/>
  <c r="J224" i="101"/>
  <c r="K394" i="101"/>
  <c r="J394" i="101"/>
  <c r="K344" i="101"/>
  <c r="J344" i="101"/>
  <c r="K37" i="101"/>
  <c r="J37" i="101"/>
  <c r="K49" i="101"/>
  <c r="J49" i="101"/>
  <c r="K374" i="101"/>
  <c r="J374" i="101"/>
  <c r="K73" i="101"/>
  <c r="J73" i="101"/>
  <c r="K200" i="101"/>
  <c r="J200" i="101"/>
  <c r="K213" i="101"/>
  <c r="J213" i="101"/>
  <c r="K458" i="101"/>
  <c r="J458" i="101"/>
  <c r="K464" i="101"/>
  <c r="J464" i="101"/>
  <c r="K173" i="101"/>
  <c r="J173" i="101"/>
  <c r="K461" i="101"/>
  <c r="J461" i="101"/>
  <c r="K54" i="101"/>
  <c r="J54" i="101"/>
  <c r="K187" i="101"/>
  <c r="J187" i="101"/>
  <c r="K309" i="101"/>
  <c r="J309" i="101"/>
  <c r="K337" i="101"/>
  <c r="J337" i="101"/>
  <c r="K472" i="101"/>
  <c r="J472" i="101"/>
  <c r="K29" i="101"/>
  <c r="J29" i="101"/>
  <c r="K76" i="101"/>
  <c r="J76" i="101"/>
  <c r="K241" i="101"/>
  <c r="J241" i="101"/>
  <c r="K288" i="101"/>
  <c r="J288" i="101"/>
  <c r="K246" i="101"/>
  <c r="J246" i="101"/>
  <c r="K409" i="101"/>
  <c r="J409" i="101"/>
  <c r="J56" i="101"/>
  <c r="K56" i="101"/>
  <c r="K60" i="101"/>
  <c r="J60" i="101"/>
  <c r="K350" i="101"/>
  <c r="J350" i="101"/>
  <c r="K204" i="101"/>
  <c r="J204" i="101"/>
  <c r="K203" i="101"/>
  <c r="J203" i="101"/>
  <c r="K352" i="101"/>
  <c r="J352" i="101"/>
  <c r="K386" i="101"/>
  <c r="J386" i="101"/>
  <c r="K44" i="101"/>
  <c r="J44" i="101"/>
  <c r="K494" i="101"/>
  <c r="J494" i="101"/>
  <c r="K108" i="101"/>
  <c r="J108" i="101"/>
  <c r="K264" i="101"/>
  <c r="J264" i="101"/>
  <c r="K262" i="101"/>
  <c r="J262" i="101"/>
  <c r="K356" i="101"/>
  <c r="J356" i="101"/>
  <c r="K482" i="101"/>
  <c r="J482" i="101"/>
  <c r="K21" i="101"/>
  <c r="J21" i="101"/>
  <c r="K87" i="101"/>
  <c r="J87" i="101"/>
  <c r="K457" i="101"/>
  <c r="J457" i="101"/>
  <c r="K198" i="101"/>
  <c r="J198" i="101"/>
  <c r="J303" i="101"/>
  <c r="K303" i="101"/>
  <c r="K453" i="101"/>
  <c r="J453" i="101"/>
  <c r="K388" i="101"/>
  <c r="J388" i="101"/>
  <c r="J136" i="101"/>
  <c r="K136" i="101"/>
  <c r="K93" i="101"/>
  <c r="J93" i="101"/>
  <c r="K351" i="101"/>
  <c r="J351" i="101"/>
  <c r="K161" i="101"/>
  <c r="J161" i="101"/>
  <c r="K244" i="101"/>
  <c r="J244" i="101"/>
  <c r="K432" i="101"/>
  <c r="J432" i="101"/>
  <c r="K340" i="101"/>
  <c r="J340" i="101"/>
  <c r="K90" i="101"/>
  <c r="J90" i="101"/>
  <c r="K507" i="101"/>
  <c r="J507" i="101"/>
  <c r="K148" i="101"/>
  <c r="J148" i="101"/>
  <c r="K232" i="101"/>
  <c r="J232" i="101"/>
  <c r="K312" i="101"/>
  <c r="J312" i="101"/>
  <c r="K321" i="101"/>
  <c r="J321" i="101"/>
  <c r="K408" i="101"/>
  <c r="J408" i="101"/>
  <c r="J104" i="101"/>
  <c r="K104" i="101"/>
  <c r="J223" i="101"/>
  <c r="K223" i="101"/>
  <c r="K101" i="101"/>
  <c r="J101" i="101"/>
  <c r="K272" i="101"/>
  <c r="J272" i="101"/>
  <c r="K315" i="101"/>
  <c r="J315" i="101"/>
  <c r="K330" i="101"/>
  <c r="J330" i="101"/>
  <c r="K477" i="101"/>
  <c r="J477" i="101"/>
  <c r="J72" i="101"/>
  <c r="K72" i="101"/>
  <c r="K391" i="101"/>
  <c r="J391" i="101"/>
  <c r="K171" i="101"/>
  <c r="J171" i="101"/>
  <c r="K304" i="101"/>
  <c r="J304" i="101"/>
  <c r="K217" i="101"/>
  <c r="J217" i="101"/>
  <c r="K424" i="101"/>
  <c r="J424" i="101"/>
  <c r="K489" i="101"/>
  <c r="J489" i="101"/>
  <c r="J48" i="101"/>
  <c r="K48" i="101"/>
  <c r="K111" i="101"/>
  <c r="J111" i="101"/>
  <c r="K478" i="101"/>
  <c r="J478" i="101"/>
  <c r="K124" i="101"/>
  <c r="J124" i="101"/>
  <c r="K192" i="101"/>
  <c r="J192" i="101"/>
  <c r="K327" i="101"/>
  <c r="J327" i="101"/>
  <c r="K420" i="101"/>
  <c r="J420" i="101"/>
  <c r="J112" i="101"/>
  <c r="K112" i="101"/>
  <c r="K157" i="101"/>
  <c r="J157" i="101"/>
  <c r="K314" i="101"/>
  <c r="J314" i="101"/>
  <c r="K326" i="101"/>
  <c r="J326" i="101"/>
  <c r="K180" i="101"/>
  <c r="J180" i="101"/>
  <c r="K434" i="101"/>
  <c r="J434" i="101"/>
  <c r="K368" i="101"/>
  <c r="J368" i="101"/>
  <c r="K38" i="101"/>
  <c r="J38" i="101"/>
  <c r="K439" i="101"/>
  <c r="J439" i="101"/>
  <c r="J128" i="101"/>
  <c r="K128" i="101"/>
  <c r="K328" i="101"/>
  <c r="J328" i="101"/>
  <c r="K193" i="101"/>
  <c r="J193" i="101"/>
  <c r="K360" i="101"/>
  <c r="J360" i="101"/>
  <c r="J500" i="101"/>
  <c r="K500" i="101"/>
  <c r="K67" i="101"/>
  <c r="J67" i="101"/>
  <c r="K133" i="101"/>
  <c r="J133" i="101"/>
  <c r="K290" i="101"/>
  <c r="J290" i="101"/>
  <c r="K212" i="101"/>
  <c r="J212" i="101"/>
  <c r="K211" i="101"/>
  <c r="J211" i="101"/>
  <c r="J363" i="101"/>
  <c r="K363" i="101"/>
  <c r="K456" i="101"/>
  <c r="J456" i="101"/>
  <c r="K58" i="101"/>
  <c r="J58" i="101"/>
  <c r="K138" i="101"/>
  <c r="J138" i="101"/>
  <c r="K390" i="101"/>
  <c r="J390" i="101"/>
  <c r="K238" i="101"/>
  <c r="J238" i="101"/>
  <c r="K205" i="101"/>
  <c r="J205" i="101"/>
  <c r="K385" i="101"/>
  <c r="J385" i="101"/>
  <c r="K426" i="101"/>
  <c r="J426" i="101"/>
  <c r="K42" i="101"/>
  <c r="J42" i="101"/>
  <c r="J160" i="101"/>
  <c r="K160" i="101"/>
  <c r="K502" i="101"/>
  <c r="J502" i="101"/>
  <c r="K75" i="101"/>
  <c r="J75" i="101"/>
  <c r="K228" i="101"/>
  <c r="J228" i="101"/>
  <c r="K227" i="101"/>
  <c r="J227" i="101"/>
  <c r="K381" i="101"/>
  <c r="J381" i="101"/>
  <c r="K460" i="101"/>
  <c r="J460" i="101"/>
  <c r="J96" i="101"/>
  <c r="K96" i="101"/>
  <c r="K177" i="101"/>
  <c r="J177" i="101"/>
  <c r="K266" i="101"/>
  <c r="J266" i="101"/>
  <c r="K170" i="101"/>
  <c r="J170" i="101"/>
  <c r="K194" i="101"/>
  <c r="J194" i="101"/>
  <c r="K370" i="101"/>
  <c r="J370" i="101"/>
  <c r="J411" i="101"/>
  <c r="K411" i="101"/>
  <c r="K175" i="101"/>
  <c r="J175" i="101"/>
  <c r="K430" i="101"/>
  <c r="J430" i="101"/>
  <c r="K74" i="101"/>
  <c r="J74" i="101"/>
  <c r="K218" i="101"/>
  <c r="J218" i="101"/>
  <c r="J379" i="101"/>
  <c r="K379" i="101"/>
  <c r="K364" i="101"/>
  <c r="J364" i="101"/>
  <c r="K479" i="101"/>
  <c r="J479" i="101"/>
  <c r="K103" i="101"/>
  <c r="J103" i="101"/>
  <c r="K450" i="101"/>
  <c r="J450" i="101"/>
  <c r="K62" i="101"/>
  <c r="J62" i="101"/>
  <c r="K313" i="101"/>
  <c r="J313" i="101"/>
  <c r="K226" i="101"/>
  <c r="J226" i="101"/>
  <c r="K353" i="101"/>
  <c r="J353" i="101"/>
  <c r="J176" i="101"/>
  <c r="K176" i="101"/>
  <c r="K84" i="101"/>
  <c r="J84" i="101"/>
  <c r="K242" i="101"/>
  <c r="J242" i="101"/>
  <c r="K292" i="101"/>
  <c r="J292" i="101"/>
  <c r="J287" i="101"/>
  <c r="K287" i="101"/>
  <c r="K345" i="101"/>
  <c r="J345" i="101"/>
  <c r="K501" i="101"/>
  <c r="J501" i="101"/>
  <c r="J43" i="101"/>
  <c r="K43" i="101"/>
  <c r="K129" i="101"/>
  <c r="J129" i="101"/>
  <c r="K367" i="101"/>
  <c r="J367" i="101"/>
  <c r="K51" i="101"/>
  <c r="J51" i="101"/>
  <c r="K234" i="101"/>
  <c r="J234" i="101"/>
  <c r="J255" i="101"/>
  <c r="K255" i="101"/>
  <c r="J371" i="101"/>
  <c r="K371" i="101"/>
  <c r="K512" i="101"/>
  <c r="J512" i="101"/>
  <c r="K125" i="101"/>
  <c r="J125" i="101"/>
  <c r="K98" i="101"/>
  <c r="J98" i="101"/>
  <c r="K281" i="101"/>
  <c r="J281" i="101"/>
  <c r="K270" i="101"/>
  <c r="J270" i="101"/>
  <c r="K280" i="101"/>
  <c r="J280" i="101"/>
  <c r="K369" i="101"/>
  <c r="J369" i="101"/>
  <c r="K511" i="101"/>
  <c r="J511" i="101"/>
  <c r="K28" i="101"/>
  <c r="J28" i="101"/>
  <c r="K151" i="101"/>
  <c r="J151" i="101"/>
  <c r="K123" i="101"/>
  <c r="J123" i="101"/>
  <c r="K333" i="101"/>
  <c r="J333" i="101"/>
  <c r="K216" i="101"/>
  <c r="J216" i="101"/>
  <c r="K307" i="101"/>
  <c r="J307" i="101"/>
  <c r="K376" i="101"/>
  <c r="J376" i="101"/>
  <c r="K401" i="101"/>
  <c r="J401" i="101"/>
  <c r="K30" i="101"/>
  <c r="J30" i="101"/>
  <c r="K63" i="101"/>
  <c r="J63" i="101"/>
  <c r="K415" i="101"/>
  <c r="J415" i="101"/>
  <c r="K86" i="101"/>
  <c r="J86" i="101"/>
  <c r="K283" i="101"/>
  <c r="J283" i="101"/>
  <c r="K293" i="101"/>
  <c r="J293" i="101"/>
  <c r="J387" i="101"/>
  <c r="K387" i="101"/>
  <c r="K513" i="101"/>
  <c r="J513" i="101"/>
  <c r="K252" i="101"/>
  <c r="J252" i="101"/>
  <c r="K260" i="101"/>
  <c r="J260" i="101"/>
  <c r="K451" i="101"/>
  <c r="J451" i="101"/>
  <c r="K349" i="101"/>
  <c r="J349" i="101"/>
  <c r="K39" i="101"/>
  <c r="J39" i="101"/>
  <c r="J144" i="101"/>
  <c r="K144" i="101"/>
  <c r="K366" i="101"/>
  <c r="J366" i="101"/>
  <c r="K106" i="101"/>
  <c r="J106" i="101"/>
  <c r="K276" i="101"/>
  <c r="J276" i="101"/>
  <c r="J331" i="101"/>
  <c r="K331" i="101"/>
  <c r="K346" i="101"/>
  <c r="J346" i="101"/>
  <c r="K167" i="101"/>
  <c r="J167" i="101"/>
  <c r="K52" i="101"/>
  <c r="J52" i="101"/>
  <c r="K383" i="101"/>
  <c r="J383" i="101"/>
  <c r="K174" i="101"/>
  <c r="J174" i="101"/>
  <c r="K221" i="101"/>
  <c r="J221" i="101"/>
  <c r="K392" i="101"/>
  <c r="J392" i="101"/>
  <c r="K429" i="101"/>
  <c r="J429" i="101"/>
  <c r="K115" i="101"/>
  <c r="J115" i="101"/>
  <c r="J120" i="101"/>
  <c r="K120" i="101"/>
  <c r="K122" i="101"/>
  <c r="J122" i="101"/>
  <c r="K233" i="101"/>
  <c r="J233" i="101"/>
  <c r="K206" i="101"/>
  <c r="J206" i="101"/>
  <c r="J199" i="101"/>
  <c r="K199" i="101"/>
  <c r="K436" i="101"/>
  <c r="J436" i="101"/>
  <c r="J468" i="101"/>
  <c r="K468" i="101"/>
  <c r="J64" i="101"/>
  <c r="K64" i="101"/>
  <c r="K78" i="101"/>
  <c r="J78" i="101"/>
  <c r="K406" i="101"/>
  <c r="J406" i="101"/>
  <c r="K143" i="101"/>
  <c r="J143" i="101"/>
  <c r="K301" i="101"/>
  <c r="J301" i="101"/>
  <c r="K322" i="101"/>
  <c r="J322" i="101"/>
  <c r="J455" i="101"/>
  <c r="K455" i="101"/>
  <c r="K514" i="101"/>
  <c r="J514" i="101"/>
  <c r="K53" i="101"/>
  <c r="J53" i="101"/>
  <c r="K150" i="101"/>
  <c r="J150" i="101"/>
  <c r="K164" i="101"/>
  <c r="J164" i="101"/>
  <c r="K186" i="101"/>
  <c r="J186" i="101"/>
  <c r="K196" i="101"/>
  <c r="J196" i="101"/>
  <c r="J427" i="101"/>
  <c r="K427" i="101"/>
  <c r="K520" i="101"/>
  <c r="J520" i="101"/>
  <c r="K22" i="101"/>
  <c r="J22" i="101"/>
  <c r="K159" i="101"/>
  <c r="J159" i="101"/>
  <c r="K282" i="101"/>
  <c r="J282" i="101"/>
  <c r="K219" i="101"/>
  <c r="J219" i="101"/>
  <c r="K220" i="101"/>
  <c r="J220" i="101"/>
  <c r="K378" i="101"/>
  <c r="J378" i="101"/>
  <c r="J463" i="101"/>
  <c r="K463" i="101"/>
  <c r="K24" i="101"/>
  <c r="J24" i="101"/>
  <c r="K99" i="101"/>
  <c r="J99" i="101"/>
  <c r="K470" i="101"/>
  <c r="J470" i="101"/>
  <c r="K141" i="101"/>
  <c r="J141" i="101"/>
  <c r="K195" i="101"/>
  <c r="J195" i="101"/>
  <c r="K210" i="101"/>
  <c r="J210" i="101"/>
  <c r="K445" i="101"/>
  <c r="J445" i="101"/>
  <c r="K474" i="101"/>
  <c r="J474" i="101"/>
  <c r="C4" i="101" l="1"/>
  <c r="C6" i="101"/>
  <c r="C8" i="101" l="1"/>
  <c r="G9" i="102" s="1"/>
  <c r="G39" i="102" l="1"/>
  <c r="P9" i="102"/>
  <c r="Q9" i="102" s="1"/>
  <c r="R9" i="102" s="1"/>
  <c r="J9" i="100" s="1"/>
  <c r="H9" i="102"/>
  <c r="I9" i="102" s="1"/>
  <c r="G9" i="100" s="1"/>
  <c r="G10" i="102"/>
  <c r="P10" i="102" l="1"/>
  <c r="Q10" i="102" s="1"/>
  <c r="R10" i="102" s="1"/>
  <c r="J10" i="100" s="1"/>
  <c r="H10" i="102"/>
  <c r="I10" i="102" s="1"/>
  <c r="G10" i="100" s="1"/>
  <c r="G11" i="102"/>
  <c r="G40" i="102"/>
  <c r="G69" i="102"/>
  <c r="P39" i="102"/>
  <c r="G70" i="102" l="1"/>
  <c r="P40" i="102"/>
  <c r="P11" i="102"/>
  <c r="Q11" i="102" s="1"/>
  <c r="R11" i="102" s="1"/>
  <c r="J11" i="100" s="1"/>
  <c r="H11" i="102"/>
  <c r="I11" i="102" s="1"/>
  <c r="G11" i="100" s="1"/>
  <c r="G41" i="102"/>
  <c r="G12" i="102"/>
  <c r="H69" i="102"/>
  <c r="I69" i="102" s="1"/>
  <c r="I9" i="100" s="1"/>
  <c r="P69" i="102"/>
  <c r="Q69" i="102" s="1"/>
  <c r="R69" i="102" s="1"/>
  <c r="L9" i="100" s="1"/>
  <c r="P41" i="102" l="1"/>
  <c r="G71" i="102"/>
  <c r="P12" i="102"/>
  <c r="Q12" i="102" s="1"/>
  <c r="R12" i="102" s="1"/>
  <c r="J12" i="100" s="1"/>
  <c r="G42" i="102"/>
  <c r="H12" i="102"/>
  <c r="I12" i="102" s="1"/>
  <c r="G12" i="100" s="1"/>
  <c r="G13" i="102"/>
  <c r="P70" i="102"/>
  <c r="Q70" i="102" s="1"/>
  <c r="R70" i="102" s="1"/>
  <c r="L10" i="100" s="1"/>
  <c r="H70" i="102"/>
  <c r="I70" i="102" s="1"/>
  <c r="I10" i="100" s="1"/>
  <c r="P71" i="102" l="1"/>
  <c r="Q71" i="102" s="1"/>
  <c r="R71" i="102" s="1"/>
  <c r="L11" i="100" s="1"/>
  <c r="H71" i="102"/>
  <c r="I71" i="102" s="1"/>
  <c r="I11" i="100" s="1"/>
  <c r="G43" i="102"/>
  <c r="P13" i="102"/>
  <c r="Q13" i="102" s="1"/>
  <c r="R13" i="102" s="1"/>
  <c r="J13" i="100" s="1"/>
  <c r="H13" i="102"/>
  <c r="I13" i="102" s="1"/>
  <c r="G13" i="100" s="1"/>
  <c r="G14" i="102"/>
  <c r="G72" i="102"/>
  <c r="P42" i="102"/>
  <c r="H72" i="102" l="1"/>
  <c r="I72" i="102" s="1"/>
  <c r="I12" i="100" s="1"/>
  <c r="P72" i="102"/>
  <c r="Q72" i="102" s="1"/>
  <c r="R72" i="102" s="1"/>
  <c r="L12" i="100" s="1"/>
  <c r="P14" i="102"/>
  <c r="Q14" i="102" s="1"/>
  <c r="R14" i="102" s="1"/>
  <c r="J14" i="100" s="1"/>
  <c r="H14" i="102"/>
  <c r="I14" i="102" s="1"/>
  <c r="G14" i="100" s="1"/>
  <c r="G15" i="102"/>
  <c r="G44" i="102"/>
  <c r="G73" i="102"/>
  <c r="P43" i="102"/>
  <c r="P15" i="102" l="1"/>
  <c r="Q15" i="102" s="1"/>
  <c r="R15" i="102" s="1"/>
  <c r="J15" i="100" s="1"/>
  <c r="H15" i="102"/>
  <c r="I15" i="102" s="1"/>
  <c r="G15" i="100" s="1"/>
  <c r="G45" i="102"/>
  <c r="G16" i="102"/>
  <c r="H73" i="102"/>
  <c r="I73" i="102" s="1"/>
  <c r="I13" i="100" s="1"/>
  <c r="P73" i="102"/>
  <c r="Q73" i="102" s="1"/>
  <c r="R73" i="102" s="1"/>
  <c r="L13" i="100" s="1"/>
  <c r="G74" i="102"/>
  <c r="P44" i="102"/>
  <c r="P74" i="102" l="1"/>
  <c r="Q74" i="102" s="1"/>
  <c r="R74" i="102" s="1"/>
  <c r="L14" i="100" s="1"/>
  <c r="H74" i="102"/>
  <c r="I74" i="102" s="1"/>
  <c r="I14" i="100" s="1"/>
  <c r="P16" i="102"/>
  <c r="Q16" i="102" s="1"/>
  <c r="R16" i="102" s="1"/>
  <c r="J16" i="100" s="1"/>
  <c r="G46" i="102"/>
  <c r="H16" i="102"/>
  <c r="I16" i="102" s="1"/>
  <c r="G16" i="100" s="1"/>
  <c r="G17" i="102"/>
  <c r="P45" i="102"/>
  <c r="G75" i="102"/>
  <c r="G47" i="102" l="1"/>
  <c r="P17" i="102"/>
  <c r="Q17" i="102" s="1"/>
  <c r="R17" i="102" s="1"/>
  <c r="J17" i="100" s="1"/>
  <c r="H17" i="102"/>
  <c r="I17" i="102" s="1"/>
  <c r="G17" i="100" s="1"/>
  <c r="G18" i="102"/>
  <c r="G76" i="102"/>
  <c r="P46" i="102"/>
  <c r="P75" i="102"/>
  <c r="Q75" i="102" s="1"/>
  <c r="R75" i="102" s="1"/>
  <c r="L15" i="100" s="1"/>
  <c r="H75" i="102"/>
  <c r="I75" i="102" s="1"/>
  <c r="I15" i="100" s="1"/>
  <c r="G77" i="102" l="1"/>
  <c r="P47" i="102"/>
  <c r="P18" i="102"/>
  <c r="Q18" i="102" s="1"/>
  <c r="R18" i="102" s="1"/>
  <c r="J18" i="100" s="1"/>
  <c r="H18" i="102"/>
  <c r="I18" i="102" s="1"/>
  <c r="G18" i="100" s="1"/>
  <c r="G19" i="102"/>
  <c r="G48" i="102"/>
  <c r="H76" i="102"/>
  <c r="I76" i="102" s="1"/>
  <c r="I16" i="100" s="1"/>
  <c r="P76" i="102"/>
  <c r="Q76" i="102" s="1"/>
  <c r="R76" i="102" s="1"/>
  <c r="L16" i="100" s="1"/>
  <c r="G78" i="102" l="1"/>
  <c r="P48" i="102"/>
  <c r="P19" i="102"/>
  <c r="Q19" i="102" s="1"/>
  <c r="R19" i="102" s="1"/>
  <c r="J19" i="100" s="1"/>
  <c r="H19" i="102"/>
  <c r="I19" i="102" s="1"/>
  <c r="G19" i="100" s="1"/>
  <c r="G49" i="102"/>
  <c r="G20" i="102"/>
  <c r="H77" i="102"/>
  <c r="I77" i="102" s="1"/>
  <c r="I17" i="100" s="1"/>
  <c r="P77" i="102"/>
  <c r="Q77" i="102" s="1"/>
  <c r="R77" i="102" s="1"/>
  <c r="L17" i="100" s="1"/>
  <c r="P78" i="102" l="1"/>
  <c r="Q78" i="102" s="1"/>
  <c r="R78" i="102" s="1"/>
  <c r="L18" i="100" s="1"/>
  <c r="H78" i="102"/>
  <c r="I78" i="102" s="1"/>
  <c r="I18" i="100" s="1"/>
  <c r="P20" i="102"/>
  <c r="Q20" i="102" s="1"/>
  <c r="R20" i="102" s="1"/>
  <c r="J20" i="100" s="1"/>
  <c r="G50" i="102"/>
  <c r="H20" i="102"/>
  <c r="I20" i="102" s="1"/>
  <c r="G20" i="100" s="1"/>
  <c r="G21" i="102"/>
  <c r="P49" i="102"/>
  <c r="G79" i="102"/>
  <c r="G80" i="102" l="1"/>
  <c r="P50" i="102"/>
  <c r="P79" i="102"/>
  <c r="Q79" i="102" s="1"/>
  <c r="R79" i="102" s="1"/>
  <c r="L19" i="100" s="1"/>
  <c r="H79" i="102"/>
  <c r="I79" i="102" s="1"/>
  <c r="I19" i="100" s="1"/>
  <c r="G51" i="102"/>
  <c r="P21" i="102"/>
  <c r="Q21" i="102" s="1"/>
  <c r="R21" i="102" s="1"/>
  <c r="J21" i="100" s="1"/>
  <c r="H21" i="102"/>
  <c r="I21" i="102" s="1"/>
  <c r="G21" i="100" s="1"/>
  <c r="G22" i="102"/>
  <c r="G81" i="102" l="1"/>
  <c r="P51" i="102"/>
  <c r="H80" i="102"/>
  <c r="I80" i="102" s="1"/>
  <c r="I20" i="100" s="1"/>
  <c r="P80" i="102"/>
  <c r="Q80" i="102" s="1"/>
  <c r="R80" i="102" s="1"/>
  <c r="L20" i="100" s="1"/>
  <c r="P22" i="102"/>
  <c r="Q22" i="102" s="1"/>
  <c r="R22" i="102" s="1"/>
  <c r="J22" i="100" s="1"/>
  <c r="H22" i="102"/>
  <c r="I22" i="102" s="1"/>
  <c r="G22" i="100" s="1"/>
  <c r="G52" i="102"/>
  <c r="H81" i="102" l="1"/>
  <c r="I81" i="102" s="1"/>
  <c r="I21" i="100" s="1"/>
  <c r="P81" i="102"/>
  <c r="Q81" i="102" s="1"/>
  <c r="R81" i="102" s="1"/>
  <c r="L21" i="100" s="1"/>
  <c r="I23" i="102"/>
  <c r="G82" i="102"/>
  <c r="P52" i="102"/>
  <c r="R23" i="102"/>
  <c r="P82" i="102" l="1"/>
  <c r="Q82" i="102" s="1"/>
  <c r="R82" i="102" s="1"/>
  <c r="L22" i="100" s="1"/>
  <c r="H82" i="102"/>
  <c r="I82" i="102" s="1"/>
  <c r="I22" i="100" s="1"/>
  <c r="I24" i="100" l="1"/>
  <c r="I27" i="100"/>
  <c r="I26" i="100"/>
  <c r="I25" i="100"/>
  <c r="L24" i="100"/>
  <c r="L26" i="100"/>
  <c r="L25" i="100"/>
  <c r="L27" i="100"/>
  <c r="R83" i="102"/>
  <c r="I83" i="102"/>
  <c r="J9" i="61" l="1"/>
  <c r="J10" i="61"/>
  <c r="J11" i="61"/>
  <c r="J12" i="61"/>
  <c r="J13" i="61"/>
  <c r="J14" i="61"/>
  <c r="J15" i="61"/>
  <c r="J16" i="61"/>
  <c r="J17" i="61"/>
  <c r="J18" i="61"/>
  <c r="J19" i="61"/>
  <c r="J20" i="61"/>
  <c r="J8" i="61"/>
  <c r="J7" i="61"/>
  <c r="G7" i="61"/>
  <c r="O51" i="77"/>
  <c r="O81" i="77" s="1"/>
  <c r="F23" i="77"/>
  <c r="K20" i="61" l="1"/>
  <c r="L20" i="61" s="1"/>
  <c r="M20" i="61" s="1"/>
  <c r="N39" i="102"/>
  <c r="E40" i="102"/>
  <c r="H39" i="102"/>
  <c r="I39" i="102" s="1"/>
  <c r="H9" i="100" s="1"/>
  <c r="K15" i="61"/>
  <c r="L15" i="61" s="1"/>
  <c r="M15" i="61" s="1"/>
  <c r="K12" i="61"/>
  <c r="L12" i="61" s="1"/>
  <c r="M12" i="61" s="1"/>
  <c r="K9" i="61"/>
  <c r="L9" i="61" s="1"/>
  <c r="M9" i="61" s="1"/>
  <c r="K19" i="61"/>
  <c r="L19" i="61" s="1"/>
  <c r="M19" i="61" s="1"/>
  <c r="R21" i="100" s="1"/>
  <c r="K16" i="61"/>
  <c r="L16" i="61" s="1"/>
  <c r="M16" i="61" s="1"/>
  <c r="K8" i="61"/>
  <c r="L8" i="61" s="1"/>
  <c r="M8" i="61" s="1"/>
  <c r="K13" i="61"/>
  <c r="L13" i="61" s="1"/>
  <c r="M13" i="61" s="1"/>
  <c r="K14" i="61"/>
  <c r="L14" i="61" s="1"/>
  <c r="M14" i="61" s="1"/>
  <c r="K18" i="61"/>
  <c r="L18" i="61" s="1"/>
  <c r="M18" i="61" s="1"/>
  <c r="K17" i="61"/>
  <c r="L17" i="61" s="1"/>
  <c r="M17" i="61" s="1"/>
  <c r="K11" i="61"/>
  <c r="L11" i="61" s="1"/>
  <c r="M11" i="61" s="1"/>
  <c r="K10" i="61"/>
  <c r="L10" i="61" s="1"/>
  <c r="M10" i="61" s="1"/>
  <c r="K7" i="61"/>
  <c r="L7" i="61" s="1"/>
  <c r="M7" i="61" s="1"/>
  <c r="J7" i="20"/>
  <c r="J8" i="20"/>
  <c r="J9" i="20"/>
  <c r="J10" i="20"/>
  <c r="E41" i="102" l="1"/>
  <c r="H40" i="102"/>
  <c r="I40" i="102" s="1"/>
  <c r="H10" i="100" s="1"/>
  <c r="N40" i="102"/>
  <c r="Q39" i="102"/>
  <c r="R39" i="102" s="1"/>
  <c r="K9" i="100" s="1"/>
  <c r="M9" i="100" s="1"/>
  <c r="M22" i="61"/>
  <c r="M21" i="61"/>
  <c r="E42" i="102" l="1"/>
  <c r="H41" i="102"/>
  <c r="I41" i="102" s="1"/>
  <c r="H11" i="100" s="1"/>
  <c r="N41" i="102"/>
  <c r="Q40" i="102"/>
  <c r="R40" i="102" s="1"/>
  <c r="K10" i="100" s="1"/>
  <c r="M10" i="100" s="1"/>
  <c r="N42" i="102" l="1"/>
  <c r="Q41" i="102"/>
  <c r="R41" i="102" s="1"/>
  <c r="K11" i="100" s="1"/>
  <c r="M11" i="100" s="1"/>
  <c r="E43" i="102"/>
  <c r="H42" i="102"/>
  <c r="I42" i="102" s="1"/>
  <c r="H12" i="100" s="1"/>
  <c r="H418" i="80"/>
  <c r="H197" i="80"/>
  <c r="H325" i="80"/>
  <c r="H509" i="80"/>
  <c r="H517" i="80"/>
  <c r="H410" i="80"/>
  <c r="H181" i="80"/>
  <c r="H80" i="80"/>
  <c r="H248" i="80"/>
  <c r="H320" i="80"/>
  <c r="H346" i="80"/>
  <c r="H354" i="80"/>
  <c r="H402" i="80"/>
  <c r="H83" i="80"/>
  <c r="H435" i="80"/>
  <c r="H442" i="80"/>
  <c r="H62" i="80"/>
  <c r="H70" i="80"/>
  <c r="H86" i="80"/>
  <c r="H94" i="80"/>
  <c r="H102" i="80"/>
  <c r="H110" i="80"/>
  <c r="H158" i="80"/>
  <c r="H222" i="80"/>
  <c r="H334" i="80"/>
  <c r="H446" i="80"/>
  <c r="H454" i="80"/>
  <c r="H25" i="80"/>
  <c r="H137" i="80"/>
  <c r="H297" i="80"/>
  <c r="H441" i="80"/>
  <c r="H473" i="80"/>
  <c r="H481" i="80"/>
  <c r="H497" i="80"/>
  <c r="H34" i="80"/>
  <c r="H378" i="80"/>
  <c r="H394" i="80"/>
  <c r="H81" i="80"/>
  <c r="H89" i="80"/>
  <c r="H92" i="80"/>
  <c r="H268" i="80"/>
  <c r="H508" i="80"/>
  <c r="H306" i="80"/>
  <c r="H386" i="80"/>
  <c r="H498" i="80"/>
  <c r="H71" i="80"/>
  <c r="H95" i="80"/>
  <c r="H239" i="80"/>
  <c r="H295" i="80"/>
  <c r="H343" i="80"/>
  <c r="H407" i="80"/>
  <c r="H495" i="80"/>
  <c r="H519" i="80"/>
  <c r="H91" i="80"/>
  <c r="H212" i="80"/>
  <c r="H426" i="80"/>
  <c r="H434" i="80"/>
  <c r="H450" i="80"/>
  <c r="H458" i="80"/>
  <c r="H466" i="80"/>
  <c r="H474" i="80"/>
  <c r="H482" i="80"/>
  <c r="H490" i="80"/>
  <c r="H522" i="80"/>
  <c r="H420" i="80"/>
  <c r="H332" i="80"/>
  <c r="H324" i="80"/>
  <c r="H308" i="80"/>
  <c r="H196" i="80"/>
  <c r="H204" i="80"/>
  <c r="H252" i="80"/>
  <c r="H260" i="80"/>
  <c r="H284" i="80"/>
  <c r="H292" i="80"/>
  <c r="H300" i="80"/>
  <c r="H316" i="80"/>
  <c r="H340" i="80"/>
  <c r="H348" i="80"/>
  <c r="H364" i="80"/>
  <c r="H380" i="80"/>
  <c r="H388" i="80"/>
  <c r="H396" i="80"/>
  <c r="H404" i="80"/>
  <c r="H412" i="80"/>
  <c r="H444" i="80"/>
  <c r="H452" i="80"/>
  <c r="H460" i="80"/>
  <c r="H468" i="80"/>
  <c r="H476" i="80"/>
  <c r="H484" i="80"/>
  <c r="H492" i="80"/>
  <c r="H500" i="80"/>
  <c r="H356" i="80"/>
  <c r="H372" i="80"/>
  <c r="H159" i="80"/>
  <c r="H167" i="80"/>
  <c r="H175" i="80"/>
  <c r="H183" i="80"/>
  <c r="H191" i="80"/>
  <c r="H199" i="80"/>
  <c r="H207" i="80"/>
  <c r="H215" i="80"/>
  <c r="H223" i="80"/>
  <c r="H231" i="80"/>
  <c r="H263" i="80"/>
  <c r="H271" i="80"/>
  <c r="H27" i="80"/>
  <c r="H35" i="80"/>
  <c r="H43" i="80"/>
  <c r="H51" i="80"/>
  <c r="H59" i="80"/>
  <c r="H67" i="80"/>
  <c r="H75" i="80"/>
  <c r="H99" i="80"/>
  <c r="H107" i="80"/>
  <c r="H115" i="80"/>
  <c r="H123" i="80"/>
  <c r="H131" i="80"/>
  <c r="H139" i="80"/>
  <c r="H147" i="80"/>
  <c r="H155" i="80"/>
  <c r="H163" i="80"/>
  <c r="H171" i="80"/>
  <c r="H179" i="80"/>
  <c r="H187" i="80"/>
  <c r="H195" i="80"/>
  <c r="H203" i="80"/>
  <c r="H211" i="80"/>
  <c r="H219" i="80"/>
  <c r="H227" i="80"/>
  <c r="H235" i="80"/>
  <c r="H243" i="80"/>
  <c r="H251" i="80"/>
  <c r="H259" i="80"/>
  <c r="H267" i="80"/>
  <c r="H275" i="80"/>
  <c r="H283" i="80"/>
  <c r="H291" i="80"/>
  <c r="H299" i="80"/>
  <c r="H307" i="80"/>
  <c r="H315" i="80"/>
  <c r="H323" i="80"/>
  <c r="H331" i="80"/>
  <c r="H339" i="80"/>
  <c r="H347" i="80"/>
  <c r="H355" i="80"/>
  <c r="H363" i="80"/>
  <c r="H371" i="80"/>
  <c r="H379" i="80"/>
  <c r="H387" i="80"/>
  <c r="H395" i="80"/>
  <c r="H403" i="80"/>
  <c r="H411" i="80"/>
  <c r="H419" i="80"/>
  <c r="H427" i="80"/>
  <c r="H443" i="80"/>
  <c r="H451" i="80"/>
  <c r="H459" i="80"/>
  <c r="H467" i="80"/>
  <c r="H475" i="80"/>
  <c r="H483" i="80"/>
  <c r="H491" i="80"/>
  <c r="H499" i="80"/>
  <c r="H507" i="80"/>
  <c r="H515" i="80"/>
  <c r="H33" i="80"/>
  <c r="H41" i="80"/>
  <c r="H49" i="80"/>
  <c r="H57" i="80"/>
  <c r="H65" i="80"/>
  <c r="H73" i="80"/>
  <c r="H97" i="80"/>
  <c r="H105" i="80"/>
  <c r="H113" i="80"/>
  <c r="H121" i="80"/>
  <c r="H129" i="80"/>
  <c r="H145" i="80"/>
  <c r="H153" i="80"/>
  <c r="H161" i="80"/>
  <c r="H169" i="80"/>
  <c r="H177" i="80"/>
  <c r="H185" i="80"/>
  <c r="H193" i="80"/>
  <c r="H201" i="80"/>
  <c r="H209" i="80"/>
  <c r="H217" i="80"/>
  <c r="H225" i="80"/>
  <c r="H233" i="80"/>
  <c r="H241" i="80"/>
  <c r="H249" i="80"/>
  <c r="H257" i="80"/>
  <c r="H265" i="80"/>
  <c r="H273" i="80"/>
  <c r="H281" i="80"/>
  <c r="H289" i="80"/>
  <c r="H305" i="80"/>
  <c r="H313" i="80"/>
  <c r="H321" i="80"/>
  <c r="H329" i="80"/>
  <c r="H337" i="80"/>
  <c r="H345" i="80"/>
  <c r="H353" i="80"/>
  <c r="H361" i="80"/>
  <c r="H369" i="80"/>
  <c r="H377" i="80"/>
  <c r="H385" i="80"/>
  <c r="H393" i="80"/>
  <c r="H401" i="80"/>
  <c r="H409" i="80"/>
  <c r="H417" i="80"/>
  <c r="H425" i="80"/>
  <c r="H433" i="80"/>
  <c r="H449" i="80"/>
  <c r="H457" i="80"/>
  <c r="H465" i="80"/>
  <c r="H489" i="80"/>
  <c r="H505" i="80"/>
  <c r="H513" i="80"/>
  <c r="H521" i="80"/>
  <c r="H148" i="80"/>
  <c r="H156" i="80"/>
  <c r="H428" i="80"/>
  <c r="H436" i="80"/>
  <c r="H516" i="80"/>
  <c r="H247" i="80"/>
  <c r="H255" i="80"/>
  <c r="H279" i="80"/>
  <c r="H287" i="80"/>
  <c r="H303" i="80"/>
  <c r="H311" i="80"/>
  <c r="H319" i="80"/>
  <c r="H327" i="80"/>
  <c r="H335" i="80"/>
  <c r="H351" i="80"/>
  <c r="H359" i="80"/>
  <c r="H367" i="80"/>
  <c r="H375" i="80"/>
  <c r="H383" i="80"/>
  <c r="H391" i="80"/>
  <c r="H399" i="80"/>
  <c r="H415" i="80"/>
  <c r="H423" i="80"/>
  <c r="H439" i="80"/>
  <c r="H447" i="80"/>
  <c r="H455" i="80"/>
  <c r="H463" i="80"/>
  <c r="H471" i="80"/>
  <c r="H479" i="80"/>
  <c r="H487" i="80"/>
  <c r="H503" i="80"/>
  <c r="H511" i="80"/>
  <c r="H20" i="80"/>
  <c r="H52" i="80"/>
  <c r="H68" i="80"/>
  <c r="H84" i="80"/>
  <c r="H100" i="80"/>
  <c r="H124" i="80"/>
  <c r="H132" i="80"/>
  <c r="H23" i="80"/>
  <c r="H47" i="80"/>
  <c r="H63" i="80"/>
  <c r="H79" i="80"/>
  <c r="H103" i="80"/>
  <c r="H119" i="80"/>
  <c r="H143" i="80"/>
  <c r="H151" i="80"/>
  <c r="H26" i="80"/>
  <c r="H42" i="80"/>
  <c r="H58" i="80"/>
  <c r="H74" i="80"/>
  <c r="H82" i="80"/>
  <c r="H98" i="80"/>
  <c r="H114" i="80"/>
  <c r="H122" i="80"/>
  <c r="H130" i="80"/>
  <c r="H138" i="80"/>
  <c r="H146" i="80"/>
  <c r="H21" i="80"/>
  <c r="H29" i="80"/>
  <c r="H37" i="80"/>
  <c r="H45" i="80"/>
  <c r="H28" i="80"/>
  <c r="H60" i="80"/>
  <c r="H108" i="80"/>
  <c r="H140" i="80"/>
  <c r="H31" i="80"/>
  <c r="H39" i="80"/>
  <c r="H55" i="80"/>
  <c r="H87" i="80"/>
  <c r="H111" i="80"/>
  <c r="H127" i="80"/>
  <c r="H135" i="80"/>
  <c r="H50" i="80"/>
  <c r="H66" i="80"/>
  <c r="H90" i="80"/>
  <c r="H106" i="80"/>
  <c r="H36" i="80"/>
  <c r="H76" i="80"/>
  <c r="H116" i="80"/>
  <c r="H44" i="80"/>
  <c r="H53" i="80"/>
  <c r="H61" i="80"/>
  <c r="H77" i="80"/>
  <c r="H93" i="80"/>
  <c r="H101" i="80"/>
  <c r="H125" i="80"/>
  <c r="H133" i="80"/>
  <c r="H141" i="80"/>
  <c r="H157" i="80"/>
  <c r="H165" i="80"/>
  <c r="H173" i="80"/>
  <c r="H189" i="80"/>
  <c r="H205" i="80"/>
  <c r="H213" i="80"/>
  <c r="H221" i="80"/>
  <c r="H229" i="80"/>
  <c r="H253" i="80"/>
  <c r="H277" i="80"/>
  <c r="H285" i="80"/>
  <c r="H293" i="80"/>
  <c r="H301" i="80"/>
  <c r="H309" i="80"/>
  <c r="H333" i="80"/>
  <c r="H357" i="80"/>
  <c r="H365" i="80"/>
  <c r="H24" i="80"/>
  <c r="H32" i="80"/>
  <c r="H40" i="80"/>
  <c r="H48" i="80"/>
  <c r="H56" i="80"/>
  <c r="H64" i="80"/>
  <c r="H72" i="80"/>
  <c r="H88" i="80"/>
  <c r="H96" i="80"/>
  <c r="H104" i="80"/>
  <c r="H112" i="80"/>
  <c r="H120" i="80"/>
  <c r="H128" i="80"/>
  <c r="H136" i="80"/>
  <c r="H144" i="80"/>
  <c r="H152" i="80"/>
  <c r="H160" i="80"/>
  <c r="H168" i="80"/>
  <c r="H176" i="80"/>
  <c r="H184" i="80"/>
  <c r="H192" i="80"/>
  <c r="H200" i="80"/>
  <c r="H208" i="80"/>
  <c r="H216" i="80"/>
  <c r="H224" i="80"/>
  <c r="H232" i="80"/>
  <c r="H240" i="80"/>
  <c r="H256" i="80"/>
  <c r="H264" i="80"/>
  <c r="H272" i="80"/>
  <c r="H280" i="80"/>
  <c r="H288" i="80"/>
  <c r="H296" i="80"/>
  <c r="H304" i="80"/>
  <c r="H312" i="80"/>
  <c r="H328" i="80"/>
  <c r="H336" i="80"/>
  <c r="H344" i="80"/>
  <c r="H352" i="80"/>
  <c r="H360" i="80"/>
  <c r="H368" i="80"/>
  <c r="H376" i="80"/>
  <c r="H384" i="80"/>
  <c r="H392" i="80"/>
  <c r="H400" i="80"/>
  <c r="H408" i="80"/>
  <c r="H416" i="80"/>
  <c r="H424" i="80"/>
  <c r="H432" i="80"/>
  <c r="H440" i="80"/>
  <c r="H448" i="80"/>
  <c r="H456" i="80"/>
  <c r="H464" i="80"/>
  <c r="H472" i="80"/>
  <c r="H480" i="80"/>
  <c r="H488" i="80"/>
  <c r="H496" i="80"/>
  <c r="H504" i="80"/>
  <c r="H512" i="80"/>
  <c r="H520" i="80"/>
  <c r="H22" i="80"/>
  <c r="H30" i="80"/>
  <c r="H38" i="80"/>
  <c r="H46" i="80"/>
  <c r="H54" i="80"/>
  <c r="H78" i="80"/>
  <c r="H118" i="80"/>
  <c r="H126" i="80"/>
  <c r="H134" i="80"/>
  <c r="H142" i="80"/>
  <c r="H150" i="80"/>
  <c r="H166" i="80"/>
  <c r="H174" i="80"/>
  <c r="H182" i="80"/>
  <c r="H190" i="80"/>
  <c r="H198" i="80"/>
  <c r="H206" i="80"/>
  <c r="H214" i="80"/>
  <c r="H230" i="80"/>
  <c r="H238" i="80"/>
  <c r="H246" i="80"/>
  <c r="H254" i="80"/>
  <c r="H262" i="80"/>
  <c r="H270" i="80"/>
  <c r="H278" i="80"/>
  <c r="H286" i="80"/>
  <c r="H294" i="80"/>
  <c r="H302" i="80"/>
  <c r="H310" i="80"/>
  <c r="H318" i="80"/>
  <c r="H326" i="80"/>
  <c r="H342" i="80"/>
  <c r="H350" i="80"/>
  <c r="H358" i="80"/>
  <c r="H366" i="80"/>
  <c r="H374" i="80"/>
  <c r="H382" i="80"/>
  <c r="H390" i="80"/>
  <c r="H398" i="80"/>
  <c r="H406" i="80"/>
  <c r="H414" i="80"/>
  <c r="H422" i="80"/>
  <c r="H430" i="80"/>
  <c r="H438" i="80"/>
  <c r="H462" i="80"/>
  <c r="H470" i="80"/>
  <c r="H478" i="80"/>
  <c r="H486" i="80"/>
  <c r="H494" i="80"/>
  <c r="H502" i="80"/>
  <c r="H510" i="80"/>
  <c r="H518" i="80"/>
  <c r="H164" i="80"/>
  <c r="H172" i="80"/>
  <c r="H180" i="80"/>
  <c r="H188" i="80"/>
  <c r="H220" i="80"/>
  <c r="H228" i="80"/>
  <c r="H236" i="80"/>
  <c r="H244" i="80"/>
  <c r="H276" i="80"/>
  <c r="H431" i="80"/>
  <c r="H154" i="80"/>
  <c r="H162" i="80"/>
  <c r="H170" i="80"/>
  <c r="H178" i="80"/>
  <c r="H186" i="80"/>
  <c r="H194" i="80"/>
  <c r="H202" i="80"/>
  <c r="H210" i="80"/>
  <c r="H218" i="80"/>
  <c r="H226" i="80"/>
  <c r="H234" i="80"/>
  <c r="H242" i="80"/>
  <c r="H250" i="80"/>
  <c r="H258" i="80"/>
  <c r="H266" i="80"/>
  <c r="H274" i="80"/>
  <c r="H282" i="80"/>
  <c r="H290" i="80"/>
  <c r="H298" i="80"/>
  <c r="H314" i="80"/>
  <c r="H322" i="80"/>
  <c r="H330" i="80"/>
  <c r="H338" i="80"/>
  <c r="H362" i="80"/>
  <c r="H370" i="80"/>
  <c r="H506" i="80"/>
  <c r="H514" i="80"/>
  <c r="H69" i="80"/>
  <c r="H85" i="80"/>
  <c r="H109" i="80"/>
  <c r="H117" i="80"/>
  <c r="H149" i="80"/>
  <c r="H237" i="80"/>
  <c r="H245" i="80"/>
  <c r="H261" i="80"/>
  <c r="H269" i="80"/>
  <c r="H317" i="80"/>
  <c r="H341" i="80"/>
  <c r="H349" i="80"/>
  <c r="H373" i="80"/>
  <c r="H381" i="80"/>
  <c r="H389" i="80"/>
  <c r="H397" i="80"/>
  <c r="H405" i="80"/>
  <c r="H413" i="80"/>
  <c r="H421" i="80"/>
  <c r="H429" i="80"/>
  <c r="H437" i="80"/>
  <c r="H445" i="80"/>
  <c r="H453" i="80"/>
  <c r="H461" i="80"/>
  <c r="H469" i="80"/>
  <c r="H477" i="80"/>
  <c r="H485" i="80"/>
  <c r="H493" i="80"/>
  <c r="H501" i="80"/>
  <c r="N43" i="102" l="1"/>
  <c r="Q42" i="102"/>
  <c r="R42" i="102" s="1"/>
  <c r="K12" i="100" s="1"/>
  <c r="M12" i="100" s="1"/>
  <c r="E44" i="102"/>
  <c r="H43" i="102"/>
  <c r="I43" i="102" s="1"/>
  <c r="H13" i="100" s="1"/>
  <c r="N44" i="102" l="1"/>
  <c r="Q43" i="102"/>
  <c r="R43" i="102" s="1"/>
  <c r="K13" i="100" s="1"/>
  <c r="M13" i="100" s="1"/>
  <c r="E45" i="102"/>
  <c r="H44" i="102"/>
  <c r="I44" i="102" s="1"/>
  <c r="H14" i="100" s="1"/>
  <c r="E46" i="102" l="1"/>
  <c r="H45" i="102"/>
  <c r="I45" i="102" s="1"/>
  <c r="H15" i="100" s="1"/>
  <c r="N45" i="102"/>
  <c r="Q44" i="102"/>
  <c r="R44" i="102" s="1"/>
  <c r="K14" i="100" s="1"/>
  <c r="M14" i="100" l="1"/>
  <c r="E47" i="102"/>
  <c r="H46" i="102"/>
  <c r="I46" i="102" s="1"/>
  <c r="H16" i="100" s="1"/>
  <c r="N46" i="102"/>
  <c r="Q45" i="102"/>
  <c r="R45" i="102" s="1"/>
  <c r="K15" i="100" s="1"/>
  <c r="I20" i="80"/>
  <c r="J93" i="20"/>
  <c r="B93" i="20"/>
  <c r="A93" i="20"/>
  <c r="C56" i="20"/>
  <c r="B56" i="20"/>
  <c r="A56" i="20"/>
  <c r="J19" i="20"/>
  <c r="J20" i="20"/>
  <c r="E19" i="20"/>
  <c r="M15" i="100" l="1"/>
  <c r="E48" i="102"/>
  <c r="H47" i="102"/>
  <c r="I47" i="102" s="1"/>
  <c r="H17" i="100" s="1"/>
  <c r="N47" i="102"/>
  <c r="Q46" i="102"/>
  <c r="R46" i="102" s="1"/>
  <c r="K16" i="100" s="1"/>
  <c r="M16" i="100" s="1"/>
  <c r="E56" i="20"/>
  <c r="K56" i="20" s="1"/>
  <c r="C93" i="20"/>
  <c r="E93" i="20" s="1"/>
  <c r="K93" i="20" s="1"/>
  <c r="K19" i="20"/>
  <c r="J56" i="20"/>
  <c r="J44" i="20"/>
  <c r="M19" i="20"/>
  <c r="F19" i="20"/>
  <c r="L19" i="20" s="1"/>
  <c r="E49" i="102" l="1"/>
  <c r="H48" i="102"/>
  <c r="I48" i="102" s="1"/>
  <c r="H18" i="100" s="1"/>
  <c r="C21" i="100"/>
  <c r="N48" i="102"/>
  <c r="Q47" i="102"/>
  <c r="R47" i="102" s="1"/>
  <c r="K17" i="100" s="1"/>
  <c r="M17" i="100" s="1"/>
  <c r="F56" i="20"/>
  <c r="L56" i="20" s="1"/>
  <c r="M56" i="20"/>
  <c r="F93" i="20"/>
  <c r="L93" i="20" s="1"/>
  <c r="M93" i="20"/>
  <c r="O23" i="77"/>
  <c r="E50" i="102" l="1"/>
  <c r="H49" i="102"/>
  <c r="I49" i="102" s="1"/>
  <c r="H19" i="100" s="1"/>
  <c r="N49" i="102"/>
  <c r="Q48" i="102"/>
  <c r="R48" i="102" s="1"/>
  <c r="K18" i="100" s="1"/>
  <c r="M18" i="100" s="1"/>
  <c r="E51" i="102" l="1"/>
  <c r="H50" i="102"/>
  <c r="I50" i="102" s="1"/>
  <c r="H20" i="100" s="1"/>
  <c r="N50" i="102"/>
  <c r="Q49" i="102"/>
  <c r="R49" i="102" s="1"/>
  <c r="K19" i="100" s="1"/>
  <c r="M19" i="100" s="1"/>
  <c r="N51" i="102" l="1"/>
  <c r="Q50" i="102"/>
  <c r="R50" i="102" s="1"/>
  <c r="K20" i="100" s="1"/>
  <c r="M20" i="100" s="1"/>
  <c r="E52" i="102"/>
  <c r="H52" i="102" s="1"/>
  <c r="I52" i="102" s="1"/>
  <c r="H22" i="100" s="1"/>
  <c r="H51" i="102"/>
  <c r="I51" i="102" s="1"/>
  <c r="H21" i="100" s="1"/>
  <c r="H26" i="100" l="1"/>
  <c r="H24" i="100"/>
  <c r="H27" i="100"/>
  <c r="H25" i="100"/>
  <c r="N52" i="102"/>
  <c r="Q52" i="102" s="1"/>
  <c r="R52" i="102" s="1"/>
  <c r="K22" i="100" s="1"/>
  <c r="Q51" i="102"/>
  <c r="R51" i="102" s="1"/>
  <c r="K21" i="100" s="1"/>
  <c r="M21" i="100" s="1"/>
  <c r="I53" i="102"/>
  <c r="K27" i="100" l="1"/>
  <c r="K26" i="100"/>
  <c r="K25" i="100"/>
  <c r="K24" i="100"/>
  <c r="M22" i="100"/>
  <c r="G26" i="100"/>
  <c r="G25" i="100"/>
  <c r="G24" i="100"/>
  <c r="G27" i="100"/>
  <c r="R53" i="102"/>
  <c r="M27" i="100" l="1"/>
  <c r="M25" i="100"/>
  <c r="M24" i="100"/>
  <c r="M26" i="100"/>
  <c r="J26" i="100"/>
  <c r="J24" i="100"/>
  <c r="J25" i="100"/>
  <c r="J27" i="100"/>
  <c r="O40" i="77"/>
  <c r="O70" i="77" s="1"/>
  <c r="O41" i="77"/>
  <c r="O71" i="77" s="1"/>
  <c r="O42" i="77"/>
  <c r="O72" i="77" s="1"/>
  <c r="O43" i="77"/>
  <c r="O73" i="77" s="1"/>
  <c r="O44" i="77"/>
  <c r="O74" i="77" s="1"/>
  <c r="O45" i="77"/>
  <c r="O75" i="77" s="1"/>
  <c r="O46" i="77"/>
  <c r="O76" i="77" s="1"/>
  <c r="O47" i="77"/>
  <c r="O77" i="77" s="1"/>
  <c r="O48" i="77"/>
  <c r="O78" i="77" s="1"/>
  <c r="O49" i="77"/>
  <c r="O79" i="77" s="1"/>
  <c r="O50" i="77"/>
  <c r="O80" i="77" s="1"/>
  <c r="O52" i="77"/>
  <c r="O82" i="77" s="1"/>
  <c r="O39" i="77"/>
  <c r="O69" i="77" s="1"/>
  <c r="F83" i="77" l="1"/>
  <c r="O83" i="77"/>
  <c r="N37" i="77" l="1"/>
  <c r="L60" i="77"/>
  <c r="L59" i="77"/>
  <c r="L58" i="77"/>
  <c r="L56" i="77"/>
  <c r="O53" i="77"/>
  <c r="F53" i="77"/>
  <c r="N39" i="77"/>
  <c r="N40" i="77" s="1"/>
  <c r="N41" i="77" s="1"/>
  <c r="N42" i="77" s="1"/>
  <c r="N43" i="77" s="1"/>
  <c r="N44" i="77" s="1"/>
  <c r="N45" i="77" s="1"/>
  <c r="N46" i="77" s="1"/>
  <c r="N47" i="77" s="1"/>
  <c r="N48" i="77" s="1"/>
  <c r="N49" i="77" s="1"/>
  <c r="N50" i="77" s="1"/>
  <c r="N51" i="77" s="1"/>
  <c r="N52" i="77" s="1"/>
  <c r="R37" i="77"/>
  <c r="Q37" i="77"/>
  <c r="P37" i="77"/>
  <c r="O37" i="77"/>
  <c r="R36" i="77"/>
  <c r="Q36" i="77"/>
  <c r="P36" i="77"/>
  <c r="O36" i="77"/>
  <c r="N36" i="77"/>
  <c r="L29" i="77" l="1"/>
  <c r="L30" i="77"/>
  <c r="L28" i="77"/>
  <c r="L26" i="77"/>
  <c r="N7" i="77"/>
  <c r="O7" i="77"/>
  <c r="P7" i="77"/>
  <c r="Q7" i="77"/>
  <c r="R7" i="77"/>
  <c r="O6" i="77"/>
  <c r="P6" i="77"/>
  <c r="Q6" i="77"/>
  <c r="R6" i="77"/>
  <c r="N6" i="77"/>
  <c r="I21" i="80" l="1"/>
  <c r="J21" i="80" s="1"/>
  <c r="I22" i="80"/>
  <c r="J22" i="80" s="1"/>
  <c r="I23" i="80"/>
  <c r="J23" i="80" s="1"/>
  <c r="I24" i="80"/>
  <c r="J24" i="80" s="1"/>
  <c r="I25" i="80"/>
  <c r="J25" i="80" s="1"/>
  <c r="I26" i="80"/>
  <c r="J26" i="80" s="1"/>
  <c r="I27" i="80"/>
  <c r="J27" i="80" s="1"/>
  <c r="I28" i="80"/>
  <c r="J28" i="80" s="1"/>
  <c r="I29" i="80"/>
  <c r="J29" i="80" s="1"/>
  <c r="I30" i="80"/>
  <c r="J30" i="80" s="1"/>
  <c r="I31" i="80"/>
  <c r="I32" i="80"/>
  <c r="J32" i="80" s="1"/>
  <c r="I33" i="80"/>
  <c r="J33" i="80" s="1"/>
  <c r="I34" i="80"/>
  <c r="J34" i="80" s="1"/>
  <c r="I35" i="80"/>
  <c r="J35" i="80" s="1"/>
  <c r="I36" i="80"/>
  <c r="J36" i="80" s="1"/>
  <c r="I37" i="80"/>
  <c r="J37" i="80" s="1"/>
  <c r="I38" i="80"/>
  <c r="J38" i="80" s="1"/>
  <c r="I39" i="80"/>
  <c r="J39" i="80" s="1"/>
  <c r="I40" i="80"/>
  <c r="J40" i="80" s="1"/>
  <c r="I41" i="80"/>
  <c r="J41" i="80" s="1"/>
  <c r="I42" i="80"/>
  <c r="J42" i="80" s="1"/>
  <c r="I43" i="80"/>
  <c r="J43" i="80" s="1"/>
  <c r="I44" i="80"/>
  <c r="J44" i="80" s="1"/>
  <c r="I45" i="80"/>
  <c r="J45" i="80" s="1"/>
  <c r="I46" i="80"/>
  <c r="J46" i="80" s="1"/>
  <c r="I47" i="80"/>
  <c r="J47" i="80" s="1"/>
  <c r="I48" i="80"/>
  <c r="J48" i="80" s="1"/>
  <c r="I49" i="80"/>
  <c r="J49" i="80" s="1"/>
  <c r="I50" i="80"/>
  <c r="J50" i="80" s="1"/>
  <c r="I51" i="80"/>
  <c r="J51" i="80" s="1"/>
  <c r="I52" i="80"/>
  <c r="J52" i="80" s="1"/>
  <c r="I53" i="80"/>
  <c r="J53" i="80" s="1"/>
  <c r="I54" i="80"/>
  <c r="J54" i="80" s="1"/>
  <c r="I55" i="80"/>
  <c r="J55" i="80" s="1"/>
  <c r="I56" i="80"/>
  <c r="J56" i="80" s="1"/>
  <c r="I57" i="80"/>
  <c r="J57" i="80" s="1"/>
  <c r="I58" i="80"/>
  <c r="J58" i="80" s="1"/>
  <c r="I59" i="80"/>
  <c r="J59" i="80" s="1"/>
  <c r="I60" i="80"/>
  <c r="J60" i="80" s="1"/>
  <c r="I61" i="80"/>
  <c r="J61" i="80" s="1"/>
  <c r="I62" i="80"/>
  <c r="J62" i="80" s="1"/>
  <c r="I63" i="80"/>
  <c r="J63" i="80" s="1"/>
  <c r="I64" i="80"/>
  <c r="J64" i="80" s="1"/>
  <c r="I65" i="80"/>
  <c r="J65" i="80" s="1"/>
  <c r="I66" i="80"/>
  <c r="J66" i="80" s="1"/>
  <c r="I67" i="80"/>
  <c r="J67" i="80" s="1"/>
  <c r="I68" i="80"/>
  <c r="J68" i="80" s="1"/>
  <c r="I69" i="80"/>
  <c r="J69" i="80" s="1"/>
  <c r="I70" i="80"/>
  <c r="J70" i="80" s="1"/>
  <c r="I71" i="80"/>
  <c r="J71" i="80" s="1"/>
  <c r="I72" i="80"/>
  <c r="J72" i="80" s="1"/>
  <c r="I73" i="80"/>
  <c r="J73" i="80" s="1"/>
  <c r="I74" i="80"/>
  <c r="J74" i="80" s="1"/>
  <c r="I75" i="80"/>
  <c r="J75" i="80" s="1"/>
  <c r="I76" i="80"/>
  <c r="J76" i="80" s="1"/>
  <c r="I77" i="80"/>
  <c r="J77" i="80" s="1"/>
  <c r="I78" i="80"/>
  <c r="J78" i="80" s="1"/>
  <c r="I79" i="80"/>
  <c r="J79" i="80" s="1"/>
  <c r="I80" i="80"/>
  <c r="J80" i="80" s="1"/>
  <c r="I81" i="80"/>
  <c r="J81" i="80" s="1"/>
  <c r="I82" i="80"/>
  <c r="J82" i="80" s="1"/>
  <c r="I83" i="80"/>
  <c r="J83" i="80" s="1"/>
  <c r="I84" i="80"/>
  <c r="J84" i="80" s="1"/>
  <c r="I85" i="80"/>
  <c r="J85" i="80" s="1"/>
  <c r="I86" i="80"/>
  <c r="J86" i="80" s="1"/>
  <c r="I87" i="80"/>
  <c r="J87" i="80" s="1"/>
  <c r="I88" i="80"/>
  <c r="J88" i="80" s="1"/>
  <c r="I89" i="80"/>
  <c r="J89" i="80" s="1"/>
  <c r="I90" i="80"/>
  <c r="J90" i="80" s="1"/>
  <c r="I91" i="80"/>
  <c r="J91" i="80" s="1"/>
  <c r="I92" i="80"/>
  <c r="J92" i="80" s="1"/>
  <c r="I93" i="80"/>
  <c r="J93" i="80" s="1"/>
  <c r="I94" i="80"/>
  <c r="J94" i="80" s="1"/>
  <c r="I95" i="80"/>
  <c r="J95" i="80" s="1"/>
  <c r="I96" i="80"/>
  <c r="J96" i="80" s="1"/>
  <c r="I97" i="80"/>
  <c r="J97" i="80" s="1"/>
  <c r="I98" i="80"/>
  <c r="J98" i="80" s="1"/>
  <c r="I99" i="80"/>
  <c r="J99" i="80" s="1"/>
  <c r="I100" i="80"/>
  <c r="J100" i="80" s="1"/>
  <c r="I101" i="80"/>
  <c r="J101" i="80" s="1"/>
  <c r="I102" i="80"/>
  <c r="J102" i="80" s="1"/>
  <c r="I103" i="80"/>
  <c r="J103" i="80" s="1"/>
  <c r="I104" i="80"/>
  <c r="J104" i="80" s="1"/>
  <c r="I105" i="80"/>
  <c r="J105" i="80" s="1"/>
  <c r="I106" i="80"/>
  <c r="J106" i="80" s="1"/>
  <c r="I107" i="80"/>
  <c r="J107" i="80" s="1"/>
  <c r="I108" i="80"/>
  <c r="J108" i="80" s="1"/>
  <c r="I109" i="80"/>
  <c r="J109" i="80" s="1"/>
  <c r="I110" i="80"/>
  <c r="J110" i="80" s="1"/>
  <c r="I111" i="80"/>
  <c r="J111" i="80" s="1"/>
  <c r="I112" i="80"/>
  <c r="J112" i="80" s="1"/>
  <c r="I113" i="80"/>
  <c r="J113" i="80" s="1"/>
  <c r="I114" i="80"/>
  <c r="J114" i="80" s="1"/>
  <c r="I115" i="80"/>
  <c r="J115" i="80" s="1"/>
  <c r="I116" i="80"/>
  <c r="J116" i="80" s="1"/>
  <c r="I117" i="80"/>
  <c r="J117" i="80" s="1"/>
  <c r="I118" i="80"/>
  <c r="J118" i="80" s="1"/>
  <c r="I119" i="80"/>
  <c r="J119" i="80" s="1"/>
  <c r="I120" i="80"/>
  <c r="J120" i="80" s="1"/>
  <c r="I121" i="80"/>
  <c r="J121" i="80" s="1"/>
  <c r="I122" i="80"/>
  <c r="J122" i="80" s="1"/>
  <c r="I123" i="80"/>
  <c r="J123" i="80" s="1"/>
  <c r="I124" i="80"/>
  <c r="J124" i="80" s="1"/>
  <c r="I125" i="80"/>
  <c r="J125" i="80" s="1"/>
  <c r="I126" i="80"/>
  <c r="J126" i="80" s="1"/>
  <c r="I127" i="80"/>
  <c r="J127" i="80" s="1"/>
  <c r="I128" i="80"/>
  <c r="J128" i="80" s="1"/>
  <c r="I129" i="80"/>
  <c r="J129" i="80" s="1"/>
  <c r="I130" i="80"/>
  <c r="J130" i="80" s="1"/>
  <c r="I131" i="80"/>
  <c r="J131" i="80" s="1"/>
  <c r="I132" i="80"/>
  <c r="J132" i="80" s="1"/>
  <c r="I133" i="80"/>
  <c r="J133" i="80" s="1"/>
  <c r="I134" i="80"/>
  <c r="J134" i="80" s="1"/>
  <c r="I135" i="80"/>
  <c r="J135" i="80" s="1"/>
  <c r="I136" i="80"/>
  <c r="J136" i="80" s="1"/>
  <c r="I137" i="80"/>
  <c r="J137" i="80" s="1"/>
  <c r="I138" i="80"/>
  <c r="J138" i="80" s="1"/>
  <c r="I139" i="80"/>
  <c r="J139" i="80" s="1"/>
  <c r="I140" i="80"/>
  <c r="J140" i="80" s="1"/>
  <c r="I141" i="80"/>
  <c r="J141" i="80" s="1"/>
  <c r="I142" i="80"/>
  <c r="J142" i="80" s="1"/>
  <c r="I143" i="80"/>
  <c r="J143" i="80" s="1"/>
  <c r="I144" i="80"/>
  <c r="J144" i="80" s="1"/>
  <c r="I145" i="80"/>
  <c r="J145" i="80" s="1"/>
  <c r="I146" i="80"/>
  <c r="J146" i="80" s="1"/>
  <c r="I147" i="80"/>
  <c r="J147" i="80" s="1"/>
  <c r="I148" i="80"/>
  <c r="J148" i="80" s="1"/>
  <c r="I149" i="80"/>
  <c r="J149" i="80" s="1"/>
  <c r="I150" i="80"/>
  <c r="J150" i="80" s="1"/>
  <c r="I151" i="80"/>
  <c r="J151" i="80" s="1"/>
  <c r="I152" i="80"/>
  <c r="J152" i="80" s="1"/>
  <c r="I153" i="80"/>
  <c r="J153" i="80" s="1"/>
  <c r="I154" i="80"/>
  <c r="J154" i="80" s="1"/>
  <c r="I155" i="80"/>
  <c r="J155" i="80" s="1"/>
  <c r="I156" i="80"/>
  <c r="J156" i="80" s="1"/>
  <c r="I157" i="80"/>
  <c r="J157" i="80" s="1"/>
  <c r="I158" i="80"/>
  <c r="J158" i="80" s="1"/>
  <c r="I159" i="80"/>
  <c r="J159" i="80" s="1"/>
  <c r="I160" i="80"/>
  <c r="J160" i="80" s="1"/>
  <c r="I161" i="80"/>
  <c r="J161" i="80" s="1"/>
  <c r="I162" i="80"/>
  <c r="J162" i="80" s="1"/>
  <c r="I163" i="80"/>
  <c r="J163" i="80" s="1"/>
  <c r="I164" i="80"/>
  <c r="J164" i="80" s="1"/>
  <c r="I165" i="80"/>
  <c r="J165" i="80" s="1"/>
  <c r="I166" i="80"/>
  <c r="J166" i="80" s="1"/>
  <c r="I167" i="80"/>
  <c r="J167" i="80" s="1"/>
  <c r="I168" i="80"/>
  <c r="J168" i="80" s="1"/>
  <c r="I169" i="80"/>
  <c r="J169" i="80" s="1"/>
  <c r="I170" i="80"/>
  <c r="J170" i="80" s="1"/>
  <c r="I171" i="80"/>
  <c r="J171" i="80" s="1"/>
  <c r="I172" i="80"/>
  <c r="J172" i="80" s="1"/>
  <c r="I173" i="80"/>
  <c r="J173" i="80" s="1"/>
  <c r="I174" i="80"/>
  <c r="J174" i="80" s="1"/>
  <c r="I175" i="80"/>
  <c r="J175" i="80" s="1"/>
  <c r="I176" i="80"/>
  <c r="J176" i="80" s="1"/>
  <c r="I177" i="80"/>
  <c r="J177" i="80" s="1"/>
  <c r="I178" i="80"/>
  <c r="J178" i="80" s="1"/>
  <c r="I179" i="80"/>
  <c r="J179" i="80" s="1"/>
  <c r="I180" i="80"/>
  <c r="J180" i="80" s="1"/>
  <c r="I181" i="80"/>
  <c r="J181" i="80" s="1"/>
  <c r="I182" i="80"/>
  <c r="J182" i="80" s="1"/>
  <c r="I183" i="80"/>
  <c r="J183" i="80" s="1"/>
  <c r="I184" i="80"/>
  <c r="J184" i="80" s="1"/>
  <c r="I185" i="80"/>
  <c r="J185" i="80" s="1"/>
  <c r="I186" i="80"/>
  <c r="J186" i="80" s="1"/>
  <c r="I187" i="80"/>
  <c r="J187" i="80" s="1"/>
  <c r="I188" i="80"/>
  <c r="J188" i="80" s="1"/>
  <c r="I189" i="80"/>
  <c r="J189" i="80" s="1"/>
  <c r="I190" i="80"/>
  <c r="J190" i="80" s="1"/>
  <c r="I191" i="80"/>
  <c r="J191" i="80" s="1"/>
  <c r="I192" i="80"/>
  <c r="J192" i="80" s="1"/>
  <c r="I193" i="80"/>
  <c r="J193" i="80" s="1"/>
  <c r="I194" i="80"/>
  <c r="J194" i="80" s="1"/>
  <c r="I195" i="80"/>
  <c r="J195" i="80" s="1"/>
  <c r="I196" i="80"/>
  <c r="J196" i="80" s="1"/>
  <c r="I197" i="80"/>
  <c r="J197" i="80" s="1"/>
  <c r="I198" i="80"/>
  <c r="J198" i="80" s="1"/>
  <c r="I199" i="80"/>
  <c r="J199" i="80" s="1"/>
  <c r="I200" i="80"/>
  <c r="J200" i="80" s="1"/>
  <c r="I201" i="80"/>
  <c r="J201" i="80" s="1"/>
  <c r="I202" i="80"/>
  <c r="J202" i="80" s="1"/>
  <c r="I203" i="80"/>
  <c r="J203" i="80" s="1"/>
  <c r="I204" i="80"/>
  <c r="J204" i="80" s="1"/>
  <c r="I205" i="80"/>
  <c r="J205" i="80" s="1"/>
  <c r="I206" i="80"/>
  <c r="J206" i="80" s="1"/>
  <c r="I207" i="80"/>
  <c r="J207" i="80" s="1"/>
  <c r="I208" i="80"/>
  <c r="J208" i="80" s="1"/>
  <c r="I209" i="80"/>
  <c r="J209" i="80" s="1"/>
  <c r="I210" i="80"/>
  <c r="J210" i="80" s="1"/>
  <c r="I211" i="80"/>
  <c r="J211" i="80" s="1"/>
  <c r="I212" i="80"/>
  <c r="J212" i="80" s="1"/>
  <c r="I213" i="80"/>
  <c r="J213" i="80" s="1"/>
  <c r="I214" i="80"/>
  <c r="J214" i="80" s="1"/>
  <c r="I215" i="80"/>
  <c r="J215" i="80" s="1"/>
  <c r="I216" i="80"/>
  <c r="J216" i="80" s="1"/>
  <c r="I217" i="80"/>
  <c r="J217" i="80" s="1"/>
  <c r="I218" i="80"/>
  <c r="J218" i="80" s="1"/>
  <c r="I219" i="80"/>
  <c r="J219" i="80" s="1"/>
  <c r="I220" i="80"/>
  <c r="J220" i="80" s="1"/>
  <c r="I221" i="80"/>
  <c r="J221" i="80" s="1"/>
  <c r="I222" i="80"/>
  <c r="J222" i="80" s="1"/>
  <c r="I223" i="80"/>
  <c r="J223" i="80" s="1"/>
  <c r="I224" i="80"/>
  <c r="J224" i="80" s="1"/>
  <c r="I225" i="80"/>
  <c r="J225" i="80" s="1"/>
  <c r="I226" i="80"/>
  <c r="J226" i="80" s="1"/>
  <c r="I227" i="80"/>
  <c r="J227" i="80" s="1"/>
  <c r="I228" i="80"/>
  <c r="J228" i="80" s="1"/>
  <c r="I229" i="80"/>
  <c r="J229" i="80" s="1"/>
  <c r="I230" i="80"/>
  <c r="J230" i="80" s="1"/>
  <c r="I231" i="80"/>
  <c r="J231" i="80" s="1"/>
  <c r="I232" i="80"/>
  <c r="J232" i="80" s="1"/>
  <c r="I233" i="80"/>
  <c r="J233" i="80" s="1"/>
  <c r="I234" i="80"/>
  <c r="J234" i="80" s="1"/>
  <c r="I235" i="80"/>
  <c r="J235" i="80" s="1"/>
  <c r="I236" i="80"/>
  <c r="J236" i="80" s="1"/>
  <c r="I237" i="80"/>
  <c r="J237" i="80" s="1"/>
  <c r="I238" i="80"/>
  <c r="J238" i="80" s="1"/>
  <c r="I239" i="80"/>
  <c r="J239" i="80" s="1"/>
  <c r="I240" i="80"/>
  <c r="J240" i="80" s="1"/>
  <c r="I241" i="80"/>
  <c r="J241" i="80" s="1"/>
  <c r="I242" i="80"/>
  <c r="J242" i="80" s="1"/>
  <c r="I243" i="80"/>
  <c r="J243" i="80" s="1"/>
  <c r="I244" i="80"/>
  <c r="J244" i="80" s="1"/>
  <c r="I245" i="80"/>
  <c r="J245" i="80" s="1"/>
  <c r="I246" i="80"/>
  <c r="J246" i="80" s="1"/>
  <c r="I247" i="80"/>
  <c r="J247" i="80" s="1"/>
  <c r="I248" i="80"/>
  <c r="J248" i="80" s="1"/>
  <c r="I249" i="80"/>
  <c r="J249" i="80" s="1"/>
  <c r="I250" i="80"/>
  <c r="J250" i="80" s="1"/>
  <c r="I251" i="80"/>
  <c r="J251" i="80" s="1"/>
  <c r="I252" i="80"/>
  <c r="J252" i="80" s="1"/>
  <c r="I253" i="80"/>
  <c r="J253" i="80" s="1"/>
  <c r="I254" i="80"/>
  <c r="J254" i="80" s="1"/>
  <c r="I255" i="80"/>
  <c r="J255" i="80" s="1"/>
  <c r="I256" i="80"/>
  <c r="J256" i="80" s="1"/>
  <c r="I257" i="80"/>
  <c r="J257" i="80" s="1"/>
  <c r="I258" i="80"/>
  <c r="J258" i="80" s="1"/>
  <c r="I259" i="80"/>
  <c r="J259" i="80" s="1"/>
  <c r="I260" i="80"/>
  <c r="J260" i="80" s="1"/>
  <c r="I261" i="80"/>
  <c r="J261" i="80" s="1"/>
  <c r="I262" i="80"/>
  <c r="J262" i="80" s="1"/>
  <c r="I263" i="80"/>
  <c r="J263" i="80" s="1"/>
  <c r="I264" i="80"/>
  <c r="J264" i="80" s="1"/>
  <c r="I265" i="80"/>
  <c r="J265" i="80" s="1"/>
  <c r="I266" i="80"/>
  <c r="J266" i="80" s="1"/>
  <c r="I267" i="80"/>
  <c r="J267" i="80" s="1"/>
  <c r="I268" i="80"/>
  <c r="J268" i="80" s="1"/>
  <c r="I269" i="80"/>
  <c r="J269" i="80" s="1"/>
  <c r="I270" i="80"/>
  <c r="J270" i="80" s="1"/>
  <c r="I271" i="80"/>
  <c r="J271" i="80" s="1"/>
  <c r="I272" i="80"/>
  <c r="J272" i="80" s="1"/>
  <c r="I273" i="80"/>
  <c r="J273" i="80" s="1"/>
  <c r="I274" i="80"/>
  <c r="J274" i="80" s="1"/>
  <c r="I275" i="80"/>
  <c r="J275" i="80" s="1"/>
  <c r="I276" i="80"/>
  <c r="J276" i="80" s="1"/>
  <c r="I277" i="80"/>
  <c r="J277" i="80" s="1"/>
  <c r="I278" i="80"/>
  <c r="J278" i="80" s="1"/>
  <c r="I279" i="80"/>
  <c r="J279" i="80" s="1"/>
  <c r="I280" i="80"/>
  <c r="J280" i="80" s="1"/>
  <c r="I281" i="80"/>
  <c r="J281" i="80" s="1"/>
  <c r="I282" i="80"/>
  <c r="J282" i="80" s="1"/>
  <c r="I283" i="80"/>
  <c r="J283" i="80" s="1"/>
  <c r="I284" i="80"/>
  <c r="J284" i="80" s="1"/>
  <c r="I285" i="80"/>
  <c r="J285" i="80" s="1"/>
  <c r="I286" i="80"/>
  <c r="J286" i="80" s="1"/>
  <c r="I287" i="80"/>
  <c r="J287" i="80" s="1"/>
  <c r="I288" i="80"/>
  <c r="J288" i="80" s="1"/>
  <c r="I289" i="80"/>
  <c r="J289" i="80" s="1"/>
  <c r="I290" i="80"/>
  <c r="J290" i="80" s="1"/>
  <c r="I291" i="80"/>
  <c r="J291" i="80" s="1"/>
  <c r="I292" i="80"/>
  <c r="J292" i="80" s="1"/>
  <c r="I293" i="80"/>
  <c r="J293" i="80" s="1"/>
  <c r="I294" i="80"/>
  <c r="J294" i="80" s="1"/>
  <c r="I295" i="80"/>
  <c r="J295" i="80" s="1"/>
  <c r="I296" i="80"/>
  <c r="J296" i="80" s="1"/>
  <c r="I297" i="80"/>
  <c r="J297" i="80" s="1"/>
  <c r="I298" i="80"/>
  <c r="J298" i="80" s="1"/>
  <c r="I299" i="80"/>
  <c r="J299" i="80" s="1"/>
  <c r="I300" i="80"/>
  <c r="J300" i="80" s="1"/>
  <c r="I301" i="80"/>
  <c r="J301" i="80" s="1"/>
  <c r="I302" i="80"/>
  <c r="J302" i="80" s="1"/>
  <c r="I303" i="80"/>
  <c r="J303" i="80" s="1"/>
  <c r="I304" i="80"/>
  <c r="J304" i="80" s="1"/>
  <c r="I305" i="80"/>
  <c r="J305" i="80" s="1"/>
  <c r="I306" i="80"/>
  <c r="J306" i="80" s="1"/>
  <c r="I307" i="80"/>
  <c r="J307" i="80" s="1"/>
  <c r="I308" i="80"/>
  <c r="J308" i="80" s="1"/>
  <c r="I309" i="80"/>
  <c r="J309" i="80" s="1"/>
  <c r="I310" i="80"/>
  <c r="J310" i="80" s="1"/>
  <c r="I311" i="80"/>
  <c r="J311" i="80" s="1"/>
  <c r="I312" i="80"/>
  <c r="J312" i="80" s="1"/>
  <c r="I313" i="80"/>
  <c r="J313" i="80" s="1"/>
  <c r="I314" i="80"/>
  <c r="J314" i="80" s="1"/>
  <c r="I315" i="80"/>
  <c r="J315" i="80" s="1"/>
  <c r="I316" i="80"/>
  <c r="J316" i="80" s="1"/>
  <c r="I317" i="80"/>
  <c r="J317" i="80" s="1"/>
  <c r="I318" i="80"/>
  <c r="J318" i="80" s="1"/>
  <c r="I319" i="80"/>
  <c r="J319" i="80" s="1"/>
  <c r="I320" i="80"/>
  <c r="J320" i="80" s="1"/>
  <c r="I321" i="80"/>
  <c r="J321" i="80" s="1"/>
  <c r="I322" i="80"/>
  <c r="J322" i="80" s="1"/>
  <c r="I323" i="80"/>
  <c r="J323" i="80" s="1"/>
  <c r="I324" i="80"/>
  <c r="J324" i="80" s="1"/>
  <c r="I325" i="80"/>
  <c r="J325" i="80" s="1"/>
  <c r="I326" i="80"/>
  <c r="J326" i="80" s="1"/>
  <c r="I327" i="80"/>
  <c r="J327" i="80" s="1"/>
  <c r="I328" i="80"/>
  <c r="J328" i="80" s="1"/>
  <c r="I329" i="80"/>
  <c r="J329" i="80" s="1"/>
  <c r="I330" i="80"/>
  <c r="J330" i="80" s="1"/>
  <c r="I331" i="80"/>
  <c r="J331" i="80" s="1"/>
  <c r="I332" i="80"/>
  <c r="J332" i="80" s="1"/>
  <c r="I333" i="80"/>
  <c r="J333" i="80" s="1"/>
  <c r="I334" i="80"/>
  <c r="J334" i="80" s="1"/>
  <c r="I335" i="80"/>
  <c r="J335" i="80" s="1"/>
  <c r="I336" i="80"/>
  <c r="J336" i="80" s="1"/>
  <c r="I337" i="80"/>
  <c r="J337" i="80" s="1"/>
  <c r="I338" i="80"/>
  <c r="J338" i="80" s="1"/>
  <c r="I339" i="80"/>
  <c r="J339" i="80" s="1"/>
  <c r="I340" i="80"/>
  <c r="J340" i="80" s="1"/>
  <c r="I341" i="80"/>
  <c r="J341" i="80" s="1"/>
  <c r="I342" i="80"/>
  <c r="J342" i="80" s="1"/>
  <c r="I343" i="80"/>
  <c r="J343" i="80" s="1"/>
  <c r="I344" i="80"/>
  <c r="J344" i="80" s="1"/>
  <c r="I345" i="80"/>
  <c r="J345" i="80" s="1"/>
  <c r="I346" i="80"/>
  <c r="J346" i="80" s="1"/>
  <c r="I347" i="80"/>
  <c r="J347" i="80" s="1"/>
  <c r="I348" i="80"/>
  <c r="J348" i="80" s="1"/>
  <c r="I349" i="80"/>
  <c r="J349" i="80" s="1"/>
  <c r="I350" i="80"/>
  <c r="J350" i="80" s="1"/>
  <c r="I351" i="80"/>
  <c r="J351" i="80" s="1"/>
  <c r="I352" i="80"/>
  <c r="J352" i="80" s="1"/>
  <c r="I353" i="80"/>
  <c r="J353" i="80" s="1"/>
  <c r="I354" i="80"/>
  <c r="J354" i="80" s="1"/>
  <c r="I355" i="80"/>
  <c r="J355" i="80" s="1"/>
  <c r="I356" i="80"/>
  <c r="J356" i="80" s="1"/>
  <c r="I357" i="80"/>
  <c r="J357" i="80" s="1"/>
  <c r="I358" i="80"/>
  <c r="J358" i="80" s="1"/>
  <c r="I359" i="80"/>
  <c r="J359" i="80" s="1"/>
  <c r="I360" i="80"/>
  <c r="J360" i="80" s="1"/>
  <c r="I361" i="80"/>
  <c r="J361" i="80" s="1"/>
  <c r="I362" i="80"/>
  <c r="J362" i="80" s="1"/>
  <c r="I363" i="80"/>
  <c r="J363" i="80" s="1"/>
  <c r="I364" i="80"/>
  <c r="J364" i="80" s="1"/>
  <c r="I365" i="80"/>
  <c r="J365" i="80" s="1"/>
  <c r="I366" i="80"/>
  <c r="J366" i="80" s="1"/>
  <c r="I367" i="80"/>
  <c r="J367" i="80" s="1"/>
  <c r="I368" i="80"/>
  <c r="J368" i="80" s="1"/>
  <c r="I369" i="80"/>
  <c r="J369" i="80" s="1"/>
  <c r="I370" i="80"/>
  <c r="J370" i="80" s="1"/>
  <c r="I371" i="80"/>
  <c r="J371" i="80" s="1"/>
  <c r="I372" i="80"/>
  <c r="J372" i="80" s="1"/>
  <c r="I373" i="80"/>
  <c r="J373" i="80" s="1"/>
  <c r="I374" i="80"/>
  <c r="J374" i="80" s="1"/>
  <c r="I375" i="80"/>
  <c r="J375" i="80" s="1"/>
  <c r="I376" i="80"/>
  <c r="J376" i="80" s="1"/>
  <c r="I377" i="80"/>
  <c r="J377" i="80" s="1"/>
  <c r="I378" i="80"/>
  <c r="J378" i="80" s="1"/>
  <c r="I379" i="80"/>
  <c r="J379" i="80" s="1"/>
  <c r="I380" i="80"/>
  <c r="J380" i="80" s="1"/>
  <c r="I381" i="80"/>
  <c r="J381" i="80" s="1"/>
  <c r="I382" i="80"/>
  <c r="J382" i="80" s="1"/>
  <c r="I383" i="80"/>
  <c r="J383" i="80" s="1"/>
  <c r="I384" i="80"/>
  <c r="J384" i="80" s="1"/>
  <c r="I385" i="80"/>
  <c r="J385" i="80" s="1"/>
  <c r="I386" i="80"/>
  <c r="J386" i="80" s="1"/>
  <c r="I387" i="80"/>
  <c r="J387" i="80" s="1"/>
  <c r="I388" i="80"/>
  <c r="J388" i="80" s="1"/>
  <c r="I389" i="80"/>
  <c r="J389" i="80" s="1"/>
  <c r="I390" i="80"/>
  <c r="J390" i="80" s="1"/>
  <c r="I391" i="80"/>
  <c r="J391" i="80" s="1"/>
  <c r="I392" i="80"/>
  <c r="J392" i="80" s="1"/>
  <c r="I393" i="80"/>
  <c r="J393" i="80" s="1"/>
  <c r="I394" i="80"/>
  <c r="J394" i="80" s="1"/>
  <c r="I395" i="80"/>
  <c r="J395" i="80" s="1"/>
  <c r="I396" i="80"/>
  <c r="J396" i="80" s="1"/>
  <c r="I397" i="80"/>
  <c r="J397" i="80" s="1"/>
  <c r="I398" i="80"/>
  <c r="J398" i="80" s="1"/>
  <c r="I399" i="80"/>
  <c r="J399" i="80" s="1"/>
  <c r="I400" i="80"/>
  <c r="J400" i="80" s="1"/>
  <c r="I401" i="80"/>
  <c r="J401" i="80" s="1"/>
  <c r="I402" i="80"/>
  <c r="J402" i="80" s="1"/>
  <c r="I403" i="80"/>
  <c r="J403" i="80" s="1"/>
  <c r="I404" i="80"/>
  <c r="J404" i="80" s="1"/>
  <c r="I405" i="80"/>
  <c r="J405" i="80" s="1"/>
  <c r="I406" i="80"/>
  <c r="J406" i="80" s="1"/>
  <c r="I407" i="80"/>
  <c r="J407" i="80" s="1"/>
  <c r="I408" i="80"/>
  <c r="J408" i="80" s="1"/>
  <c r="I409" i="80"/>
  <c r="J409" i="80" s="1"/>
  <c r="I410" i="80"/>
  <c r="J410" i="80" s="1"/>
  <c r="I411" i="80"/>
  <c r="J411" i="80" s="1"/>
  <c r="I412" i="80"/>
  <c r="J412" i="80" s="1"/>
  <c r="I413" i="80"/>
  <c r="J413" i="80" s="1"/>
  <c r="I414" i="80"/>
  <c r="J414" i="80" s="1"/>
  <c r="I415" i="80"/>
  <c r="J415" i="80" s="1"/>
  <c r="I416" i="80"/>
  <c r="J416" i="80" s="1"/>
  <c r="I417" i="80"/>
  <c r="J417" i="80" s="1"/>
  <c r="I418" i="80"/>
  <c r="J418" i="80" s="1"/>
  <c r="I419" i="80"/>
  <c r="J419" i="80" s="1"/>
  <c r="I420" i="80"/>
  <c r="J420" i="80" s="1"/>
  <c r="I421" i="80"/>
  <c r="J421" i="80" s="1"/>
  <c r="I422" i="80"/>
  <c r="J422" i="80" s="1"/>
  <c r="I423" i="80"/>
  <c r="J423" i="80" s="1"/>
  <c r="I424" i="80"/>
  <c r="J424" i="80" s="1"/>
  <c r="I425" i="80"/>
  <c r="J425" i="80" s="1"/>
  <c r="I426" i="80"/>
  <c r="J426" i="80" s="1"/>
  <c r="I427" i="80"/>
  <c r="J427" i="80" s="1"/>
  <c r="I428" i="80"/>
  <c r="J428" i="80" s="1"/>
  <c r="I429" i="80"/>
  <c r="J429" i="80" s="1"/>
  <c r="I430" i="80"/>
  <c r="J430" i="80" s="1"/>
  <c r="I431" i="80"/>
  <c r="J431" i="80" s="1"/>
  <c r="I432" i="80"/>
  <c r="J432" i="80" s="1"/>
  <c r="I433" i="80"/>
  <c r="J433" i="80" s="1"/>
  <c r="I434" i="80"/>
  <c r="J434" i="80" s="1"/>
  <c r="I435" i="80"/>
  <c r="J435" i="80" s="1"/>
  <c r="I436" i="80"/>
  <c r="J436" i="80" s="1"/>
  <c r="I437" i="80"/>
  <c r="J437" i="80" s="1"/>
  <c r="I438" i="80"/>
  <c r="J438" i="80" s="1"/>
  <c r="I439" i="80"/>
  <c r="J439" i="80" s="1"/>
  <c r="I440" i="80"/>
  <c r="J440" i="80" s="1"/>
  <c r="I441" i="80"/>
  <c r="J441" i="80" s="1"/>
  <c r="I442" i="80"/>
  <c r="J442" i="80" s="1"/>
  <c r="I443" i="80"/>
  <c r="J443" i="80" s="1"/>
  <c r="I444" i="80"/>
  <c r="J444" i="80" s="1"/>
  <c r="I445" i="80"/>
  <c r="J445" i="80" s="1"/>
  <c r="I446" i="80"/>
  <c r="J446" i="80" s="1"/>
  <c r="I447" i="80"/>
  <c r="J447" i="80" s="1"/>
  <c r="I448" i="80"/>
  <c r="J448" i="80" s="1"/>
  <c r="I449" i="80"/>
  <c r="J449" i="80" s="1"/>
  <c r="I450" i="80"/>
  <c r="J450" i="80" s="1"/>
  <c r="I451" i="80"/>
  <c r="J451" i="80" s="1"/>
  <c r="I452" i="80"/>
  <c r="J452" i="80" s="1"/>
  <c r="I453" i="80"/>
  <c r="J453" i="80" s="1"/>
  <c r="I454" i="80"/>
  <c r="J454" i="80" s="1"/>
  <c r="I455" i="80"/>
  <c r="J455" i="80" s="1"/>
  <c r="I456" i="80"/>
  <c r="J456" i="80" s="1"/>
  <c r="I457" i="80"/>
  <c r="J457" i="80" s="1"/>
  <c r="I458" i="80"/>
  <c r="J458" i="80" s="1"/>
  <c r="I459" i="80"/>
  <c r="J459" i="80" s="1"/>
  <c r="I460" i="80"/>
  <c r="J460" i="80" s="1"/>
  <c r="I461" i="80"/>
  <c r="J461" i="80" s="1"/>
  <c r="I462" i="80"/>
  <c r="J462" i="80" s="1"/>
  <c r="I463" i="80"/>
  <c r="J463" i="80" s="1"/>
  <c r="I464" i="80"/>
  <c r="J464" i="80" s="1"/>
  <c r="I465" i="80"/>
  <c r="J465" i="80" s="1"/>
  <c r="I466" i="80"/>
  <c r="J466" i="80" s="1"/>
  <c r="I467" i="80"/>
  <c r="J467" i="80" s="1"/>
  <c r="I468" i="80"/>
  <c r="J468" i="80" s="1"/>
  <c r="I469" i="80"/>
  <c r="J469" i="80" s="1"/>
  <c r="I470" i="80"/>
  <c r="J470" i="80" s="1"/>
  <c r="I471" i="80"/>
  <c r="J471" i="80" s="1"/>
  <c r="I472" i="80"/>
  <c r="J472" i="80" s="1"/>
  <c r="I473" i="80"/>
  <c r="J473" i="80" s="1"/>
  <c r="I474" i="80"/>
  <c r="J474" i="80" s="1"/>
  <c r="I475" i="80"/>
  <c r="J475" i="80" s="1"/>
  <c r="I476" i="80"/>
  <c r="J476" i="80" s="1"/>
  <c r="I477" i="80"/>
  <c r="J477" i="80" s="1"/>
  <c r="I478" i="80"/>
  <c r="J478" i="80" s="1"/>
  <c r="I479" i="80"/>
  <c r="J479" i="80" s="1"/>
  <c r="I480" i="80"/>
  <c r="J480" i="80" s="1"/>
  <c r="I481" i="80"/>
  <c r="J481" i="80" s="1"/>
  <c r="I482" i="80"/>
  <c r="J482" i="80" s="1"/>
  <c r="I483" i="80"/>
  <c r="J483" i="80" s="1"/>
  <c r="I484" i="80"/>
  <c r="J484" i="80" s="1"/>
  <c r="I485" i="80"/>
  <c r="J485" i="80" s="1"/>
  <c r="I486" i="80"/>
  <c r="J486" i="80" s="1"/>
  <c r="I487" i="80"/>
  <c r="J487" i="80" s="1"/>
  <c r="I488" i="80"/>
  <c r="J488" i="80" s="1"/>
  <c r="I489" i="80"/>
  <c r="J489" i="80" s="1"/>
  <c r="I490" i="80"/>
  <c r="J490" i="80" s="1"/>
  <c r="I491" i="80"/>
  <c r="J491" i="80" s="1"/>
  <c r="I492" i="80"/>
  <c r="J492" i="80" s="1"/>
  <c r="I493" i="80"/>
  <c r="J493" i="80" s="1"/>
  <c r="I494" i="80"/>
  <c r="J494" i="80" s="1"/>
  <c r="I495" i="80"/>
  <c r="J495" i="80" s="1"/>
  <c r="I496" i="80"/>
  <c r="J496" i="80" s="1"/>
  <c r="I497" i="80"/>
  <c r="J497" i="80" s="1"/>
  <c r="I498" i="80"/>
  <c r="J498" i="80" s="1"/>
  <c r="I499" i="80"/>
  <c r="J499" i="80" s="1"/>
  <c r="I500" i="80"/>
  <c r="J500" i="80" s="1"/>
  <c r="I501" i="80"/>
  <c r="J501" i="80" s="1"/>
  <c r="I502" i="80"/>
  <c r="J502" i="80" s="1"/>
  <c r="I503" i="80"/>
  <c r="J503" i="80" s="1"/>
  <c r="I504" i="80"/>
  <c r="J504" i="80" s="1"/>
  <c r="I505" i="80"/>
  <c r="J505" i="80" s="1"/>
  <c r="I506" i="80"/>
  <c r="J506" i="80" s="1"/>
  <c r="I507" i="80"/>
  <c r="J507" i="80" s="1"/>
  <c r="I508" i="80"/>
  <c r="J508" i="80" s="1"/>
  <c r="I509" i="80"/>
  <c r="J509" i="80" s="1"/>
  <c r="I510" i="80"/>
  <c r="J510" i="80" s="1"/>
  <c r="I511" i="80"/>
  <c r="J511" i="80" s="1"/>
  <c r="I512" i="80"/>
  <c r="J512" i="80" s="1"/>
  <c r="I513" i="80"/>
  <c r="J513" i="80" s="1"/>
  <c r="I514" i="80"/>
  <c r="J514" i="80" s="1"/>
  <c r="I515" i="80"/>
  <c r="J515" i="80" s="1"/>
  <c r="I516" i="80"/>
  <c r="J516" i="80" s="1"/>
  <c r="I517" i="80"/>
  <c r="J517" i="80" s="1"/>
  <c r="I518" i="80"/>
  <c r="J518" i="80" s="1"/>
  <c r="I519" i="80"/>
  <c r="J519" i="80" s="1"/>
  <c r="I520" i="80"/>
  <c r="J520" i="80" s="1"/>
  <c r="I521" i="80"/>
  <c r="J521" i="80" s="1"/>
  <c r="I522" i="80"/>
  <c r="J522" i="80" s="1"/>
  <c r="J31" i="80" l="1"/>
  <c r="K31" i="80"/>
  <c r="J90" i="20"/>
  <c r="K20" i="80"/>
  <c r="J20" i="80"/>
  <c r="N9" i="77"/>
  <c r="N10" i="77" s="1"/>
  <c r="N11" i="77" s="1"/>
  <c r="N12" i="77" s="1"/>
  <c r="N13" i="77" s="1"/>
  <c r="N14" i="77" s="1"/>
  <c r="N15" i="77" s="1"/>
  <c r="N16" i="77" s="1"/>
  <c r="N17" i="77" s="1"/>
  <c r="N18" i="77" s="1"/>
  <c r="N19" i="77" s="1"/>
  <c r="N20" i="77" s="1"/>
  <c r="N21" i="77" s="1"/>
  <c r="N22" i="77" s="1"/>
  <c r="C4" i="80" l="1"/>
  <c r="A90" i="20" l="1"/>
  <c r="B90" i="20"/>
  <c r="C53" i="20"/>
  <c r="A53" i="20"/>
  <c r="B53" i="20"/>
  <c r="J11" i="20"/>
  <c r="J12" i="20"/>
  <c r="J13" i="20"/>
  <c r="J14" i="20"/>
  <c r="J15" i="20"/>
  <c r="J16" i="20"/>
  <c r="J17" i="20"/>
  <c r="J18" i="20"/>
  <c r="A18" i="100" l="1"/>
  <c r="B18" i="100"/>
  <c r="R18" i="100" s="1"/>
  <c r="J53" i="20"/>
  <c r="C90" i="20"/>
  <c r="E90" i="20" s="1"/>
  <c r="K100" i="80" l="1"/>
  <c r="K60" i="80"/>
  <c r="K41" i="80"/>
  <c r="K104" i="80"/>
  <c r="K80" i="80"/>
  <c r="K120" i="80"/>
  <c r="K116" i="80"/>
  <c r="K112" i="80"/>
  <c r="K108" i="80"/>
  <c r="K96" i="80"/>
  <c r="K92" i="80"/>
  <c r="K88" i="80"/>
  <c r="K76" i="80"/>
  <c r="K72" i="80"/>
  <c r="K68" i="80"/>
  <c r="K64" i="80"/>
  <c r="K56" i="80"/>
  <c r="K52" i="80"/>
  <c r="K48" i="80"/>
  <c r="K29" i="80"/>
  <c r="K33" i="80"/>
  <c r="K37" i="80"/>
  <c r="K85" i="80"/>
  <c r="K22" i="80"/>
  <c r="K46" i="80"/>
  <c r="K50" i="80"/>
  <c r="K54" i="80"/>
  <c r="K58" i="80"/>
  <c r="K62" i="80"/>
  <c r="K66" i="80"/>
  <c r="K70" i="80"/>
  <c r="K74" i="80"/>
  <c r="K78" i="80"/>
  <c r="K82" i="80"/>
  <c r="K90" i="80"/>
  <c r="K94" i="80"/>
  <c r="K98" i="80"/>
  <c r="K102" i="80"/>
  <c r="K106" i="80"/>
  <c r="K110" i="80"/>
  <c r="K114" i="80"/>
  <c r="K118" i="80"/>
  <c r="K27" i="80"/>
  <c r="K35" i="80"/>
  <c r="K39" i="80"/>
  <c r="K43" i="80"/>
  <c r="K83" i="80"/>
  <c r="K137" i="80"/>
  <c r="K24" i="80"/>
  <c r="K122" i="80"/>
  <c r="K126" i="80"/>
  <c r="K130" i="80"/>
  <c r="K124" i="80"/>
  <c r="K128" i="80"/>
  <c r="K132" i="80"/>
  <c r="K145" i="80"/>
  <c r="K146" i="80"/>
  <c r="K142" i="80"/>
  <c r="K134" i="80"/>
  <c r="K141" i="80"/>
  <c r="K25" i="80"/>
  <c r="K28" i="80"/>
  <c r="K36" i="80"/>
  <c r="K51" i="80"/>
  <c r="K53" i="80"/>
  <c r="K79" i="80"/>
  <c r="K117" i="80"/>
  <c r="K133" i="80"/>
  <c r="K105" i="80" l="1"/>
  <c r="K127" i="80"/>
  <c r="K84" i="80"/>
  <c r="K44" i="80"/>
  <c r="K121" i="80"/>
  <c r="K139" i="80"/>
  <c r="K95" i="80"/>
  <c r="K65" i="80"/>
  <c r="K42" i="80"/>
  <c r="K26" i="80"/>
  <c r="K111" i="80"/>
  <c r="K89" i="80"/>
  <c r="K63" i="80"/>
  <c r="K47" i="80"/>
  <c r="K123" i="80"/>
  <c r="K109" i="80"/>
  <c r="K57" i="80"/>
  <c r="K45" i="80"/>
  <c r="K32" i="80"/>
  <c r="K21" i="80"/>
  <c r="K129" i="80"/>
  <c r="K73" i="80"/>
  <c r="K61" i="80"/>
  <c r="K143" i="80"/>
  <c r="K115" i="80"/>
  <c r="K101" i="80"/>
  <c r="K67" i="80"/>
  <c r="K136" i="80"/>
  <c r="K99" i="80"/>
  <c r="K81" i="80"/>
  <c r="K30" i="80"/>
  <c r="K59" i="80"/>
  <c r="K49" i="80"/>
  <c r="K40" i="80"/>
  <c r="K158" i="80"/>
  <c r="K153" i="80"/>
  <c r="K135" i="80"/>
  <c r="K125" i="80"/>
  <c r="K107" i="80"/>
  <c r="K86" i="80"/>
  <c r="K75" i="80"/>
  <c r="K113" i="80"/>
  <c r="K93" i="80"/>
  <c r="K38" i="80"/>
  <c r="K138" i="80"/>
  <c r="K91" i="80"/>
  <c r="K69" i="80"/>
  <c r="K150" i="80"/>
  <c r="K97" i="80"/>
  <c r="K77" i="80"/>
  <c r="K34" i="80"/>
  <c r="K119" i="80"/>
  <c r="K103" i="80"/>
  <c r="K87" i="80"/>
  <c r="K71" i="80"/>
  <c r="K55" i="80"/>
  <c r="K23" i="80"/>
  <c r="K131" i="80"/>
  <c r="K149" i="80"/>
  <c r="K154" i="80"/>
  <c r="K157" i="80"/>
  <c r="K492" i="80"/>
  <c r="K434" i="80"/>
  <c r="K402" i="80"/>
  <c r="K423" i="80"/>
  <c r="K512" i="80"/>
  <c r="K448" i="80"/>
  <c r="K499" i="80"/>
  <c r="K412" i="80"/>
  <c r="K483" i="80"/>
  <c r="K339" i="80"/>
  <c r="K307" i="80"/>
  <c r="K291" i="80"/>
  <c r="K425" i="80"/>
  <c r="K320" i="80"/>
  <c r="K288" i="80"/>
  <c r="K276" i="80"/>
  <c r="K249" i="80"/>
  <c r="K260" i="80"/>
  <c r="K228" i="80"/>
  <c r="K196" i="80"/>
  <c r="K182" i="80"/>
  <c r="K156" i="80"/>
  <c r="K294" i="80"/>
  <c r="K326" i="80"/>
  <c r="K377" i="80"/>
  <c r="K503" i="80"/>
  <c r="K309" i="80"/>
  <c r="K373" i="80"/>
  <c r="K360" i="80"/>
  <c r="K392" i="80"/>
  <c r="K511" i="80"/>
  <c r="K371" i="80"/>
  <c r="K350" i="80"/>
  <c r="K382" i="80"/>
  <c r="K463" i="80"/>
  <c r="K521" i="80"/>
  <c r="K234" i="80"/>
  <c r="K161" i="80"/>
  <c r="K209" i="80"/>
  <c r="K271" i="80"/>
  <c r="K239" i="80"/>
  <c r="K207" i="80"/>
  <c r="K266" i="80"/>
  <c r="K214" i="80"/>
  <c r="K186" i="80"/>
  <c r="K221" i="80"/>
  <c r="K516" i="80"/>
  <c r="K484" i="80"/>
  <c r="K452" i="80"/>
  <c r="K430" i="80"/>
  <c r="K414" i="80"/>
  <c r="K398" i="80"/>
  <c r="K494" i="80"/>
  <c r="K462" i="80"/>
  <c r="K435" i="80"/>
  <c r="K419" i="80"/>
  <c r="K403" i="80"/>
  <c r="K504" i="80"/>
  <c r="K472" i="80"/>
  <c r="K440" i="80"/>
  <c r="K485" i="80"/>
  <c r="K442" i="80"/>
  <c r="K424" i="80"/>
  <c r="K408" i="80"/>
  <c r="K509" i="80"/>
  <c r="K466" i="80"/>
  <c r="K515" i="80"/>
  <c r="K469" i="80"/>
  <c r="K450" i="80"/>
  <c r="K335" i="80"/>
  <c r="K319" i="80"/>
  <c r="K303" i="80"/>
  <c r="K287" i="80"/>
  <c r="K275" i="80"/>
  <c r="K409" i="80"/>
  <c r="K421" i="80"/>
  <c r="K332" i="80"/>
  <c r="K316" i="80"/>
  <c r="K300" i="80"/>
  <c r="K284" i="80"/>
  <c r="K433" i="80"/>
  <c r="K261" i="80"/>
  <c r="K245" i="80"/>
  <c r="K229" i="80"/>
  <c r="K272" i="80"/>
  <c r="K256" i="80"/>
  <c r="K240" i="80"/>
  <c r="K224" i="80"/>
  <c r="K208" i="80"/>
  <c r="K192" i="80"/>
  <c r="K180" i="80"/>
  <c r="K172" i="80"/>
  <c r="K164" i="80"/>
  <c r="K152" i="80"/>
  <c r="K282" i="80"/>
  <c r="K298" i="80"/>
  <c r="K314" i="80"/>
  <c r="K330" i="80"/>
  <c r="K353" i="80"/>
  <c r="K385" i="80"/>
  <c r="K281" i="80"/>
  <c r="K297" i="80"/>
  <c r="K313" i="80"/>
  <c r="K329" i="80"/>
  <c r="K349" i="80"/>
  <c r="K381" i="80"/>
  <c r="K348" i="80"/>
  <c r="K364" i="80"/>
  <c r="K380" i="80"/>
  <c r="K396" i="80"/>
  <c r="K343" i="80"/>
  <c r="K359" i="80"/>
  <c r="K375" i="80"/>
  <c r="K391" i="80"/>
  <c r="K519" i="80"/>
  <c r="K354" i="80"/>
  <c r="K370" i="80"/>
  <c r="K386" i="80"/>
  <c r="K495" i="80"/>
  <c r="K465" i="80"/>
  <c r="K497" i="80"/>
  <c r="K270" i="80"/>
  <c r="K226" i="80"/>
  <c r="K194" i="80"/>
  <c r="K171" i="80"/>
  <c r="K201" i="80"/>
  <c r="K151" i="80"/>
  <c r="K267" i="80"/>
  <c r="K251" i="80"/>
  <c r="K235" i="80"/>
  <c r="K219" i="80"/>
  <c r="K203" i="80"/>
  <c r="K187" i="80"/>
  <c r="K262" i="80"/>
  <c r="K238" i="80"/>
  <c r="K210" i="80"/>
  <c r="K181" i="80"/>
  <c r="K163" i="80"/>
  <c r="K213" i="80"/>
  <c r="K155" i="80"/>
  <c r="K418" i="80"/>
  <c r="K502" i="80"/>
  <c r="K439" i="80"/>
  <c r="K407" i="80"/>
  <c r="K480" i="80"/>
  <c r="K453" i="80"/>
  <c r="K428" i="80"/>
  <c r="K477" i="80"/>
  <c r="K522" i="80"/>
  <c r="K493" i="80"/>
  <c r="K323" i="80"/>
  <c r="K277" i="80"/>
  <c r="K437" i="80"/>
  <c r="K336" i="80"/>
  <c r="K304" i="80"/>
  <c r="K265" i="80"/>
  <c r="K233" i="80"/>
  <c r="K417" i="80"/>
  <c r="K244" i="80"/>
  <c r="K212" i="80"/>
  <c r="K174" i="80"/>
  <c r="K166" i="80"/>
  <c r="K140" i="80"/>
  <c r="K310" i="80"/>
  <c r="K345" i="80"/>
  <c r="K293" i="80"/>
  <c r="K325" i="80"/>
  <c r="K341" i="80"/>
  <c r="K344" i="80"/>
  <c r="K376" i="80"/>
  <c r="K355" i="80"/>
  <c r="K387" i="80"/>
  <c r="K487" i="80"/>
  <c r="K366" i="80"/>
  <c r="K457" i="80"/>
  <c r="K489" i="80"/>
  <c r="K202" i="80"/>
  <c r="K175" i="80"/>
  <c r="K159" i="80"/>
  <c r="K255" i="80"/>
  <c r="K223" i="80"/>
  <c r="K191" i="80"/>
  <c r="K246" i="80"/>
  <c r="K167" i="80"/>
  <c r="K185" i="80"/>
  <c r="K508" i="80"/>
  <c r="K476" i="80"/>
  <c r="K444" i="80"/>
  <c r="K426" i="80"/>
  <c r="K410" i="80"/>
  <c r="K518" i="80"/>
  <c r="K486" i="80"/>
  <c r="K454" i="80"/>
  <c r="K431" i="80"/>
  <c r="K415" i="80"/>
  <c r="K399" i="80"/>
  <c r="K496" i="80"/>
  <c r="K464" i="80"/>
  <c r="K517" i="80"/>
  <c r="K474" i="80"/>
  <c r="K436" i="80"/>
  <c r="K420" i="80"/>
  <c r="K404" i="80"/>
  <c r="K498" i="80"/>
  <c r="K459" i="80"/>
  <c r="K501" i="80"/>
  <c r="K458" i="80"/>
  <c r="K429" i="80"/>
  <c r="K331" i="80"/>
  <c r="K315" i="80"/>
  <c r="K299" i="80"/>
  <c r="K283" i="80"/>
  <c r="K507" i="80"/>
  <c r="K514" i="80"/>
  <c r="K405" i="80"/>
  <c r="K328" i="80"/>
  <c r="K312" i="80"/>
  <c r="K296" i="80"/>
  <c r="K280" i="80"/>
  <c r="K273" i="80"/>
  <c r="K257" i="80"/>
  <c r="K241" i="80"/>
  <c r="K225" i="80"/>
  <c r="K268" i="80"/>
  <c r="K252" i="80"/>
  <c r="K236" i="80"/>
  <c r="K220" i="80"/>
  <c r="K204" i="80"/>
  <c r="K188" i="80"/>
  <c r="K178" i="80"/>
  <c r="K170" i="80"/>
  <c r="K162" i="80"/>
  <c r="K148" i="80"/>
  <c r="K286" i="80"/>
  <c r="K302" i="80"/>
  <c r="K318" i="80"/>
  <c r="K334" i="80"/>
  <c r="K361" i="80"/>
  <c r="K393" i="80"/>
  <c r="K285" i="80"/>
  <c r="K301" i="80"/>
  <c r="K317" i="80"/>
  <c r="K333" i="80"/>
  <c r="K357" i="80"/>
  <c r="K389" i="80"/>
  <c r="K352" i="80"/>
  <c r="K368" i="80"/>
  <c r="K384" i="80"/>
  <c r="K447" i="80"/>
  <c r="K347" i="80"/>
  <c r="K363" i="80"/>
  <c r="K379" i="80"/>
  <c r="K395" i="80"/>
  <c r="K342" i="80"/>
  <c r="K358" i="80"/>
  <c r="K374" i="80"/>
  <c r="K390" i="80"/>
  <c r="K441" i="80"/>
  <c r="K473" i="80"/>
  <c r="K505" i="80"/>
  <c r="K250" i="80"/>
  <c r="K218" i="80"/>
  <c r="K183" i="80"/>
  <c r="K169" i="80"/>
  <c r="K197" i="80"/>
  <c r="K482" i="80"/>
  <c r="K263" i="80"/>
  <c r="K247" i="80"/>
  <c r="K231" i="80"/>
  <c r="K215" i="80"/>
  <c r="K199" i="80"/>
  <c r="K258" i="80"/>
  <c r="K230" i="80"/>
  <c r="K198" i="80"/>
  <c r="K177" i="80"/>
  <c r="K205" i="80"/>
  <c r="K147" i="80"/>
  <c r="K460" i="80"/>
  <c r="K470" i="80"/>
  <c r="K500" i="80"/>
  <c r="K468" i="80"/>
  <c r="K438" i="80"/>
  <c r="K422" i="80"/>
  <c r="K406" i="80"/>
  <c r="K510" i="80"/>
  <c r="K478" i="80"/>
  <c r="K446" i="80"/>
  <c r="K427" i="80"/>
  <c r="K411" i="80"/>
  <c r="K520" i="80"/>
  <c r="K488" i="80"/>
  <c r="K456" i="80"/>
  <c r="K506" i="80"/>
  <c r="K467" i="80"/>
  <c r="K432" i="80"/>
  <c r="K416" i="80"/>
  <c r="K400" i="80"/>
  <c r="K491" i="80"/>
  <c r="K445" i="80"/>
  <c r="K490" i="80"/>
  <c r="K451" i="80"/>
  <c r="K413" i="80"/>
  <c r="K327" i="80"/>
  <c r="K311" i="80"/>
  <c r="K295" i="80"/>
  <c r="K279" i="80"/>
  <c r="K461" i="80"/>
  <c r="K475" i="80"/>
  <c r="K340" i="80"/>
  <c r="K324" i="80"/>
  <c r="K308" i="80"/>
  <c r="K292" i="80"/>
  <c r="K278" i="80"/>
  <c r="K269" i="80"/>
  <c r="K253" i="80"/>
  <c r="K237" i="80"/>
  <c r="K443" i="80"/>
  <c r="K264" i="80"/>
  <c r="K248" i="80"/>
  <c r="K232" i="80"/>
  <c r="K216" i="80"/>
  <c r="K200" i="80"/>
  <c r="K184" i="80"/>
  <c r="K176" i="80"/>
  <c r="K168" i="80"/>
  <c r="K160" i="80"/>
  <c r="K144" i="80"/>
  <c r="K290" i="80"/>
  <c r="K306" i="80"/>
  <c r="K322" i="80"/>
  <c r="K338" i="80"/>
  <c r="K369" i="80"/>
  <c r="K471" i="80"/>
  <c r="K289" i="80"/>
  <c r="K305" i="80"/>
  <c r="K321" i="80"/>
  <c r="K337" i="80"/>
  <c r="K365" i="80"/>
  <c r="K397" i="80"/>
  <c r="K356" i="80"/>
  <c r="K372" i="80"/>
  <c r="K388" i="80"/>
  <c r="K479" i="80"/>
  <c r="K351" i="80"/>
  <c r="K367" i="80"/>
  <c r="K383" i="80"/>
  <c r="K455" i="80"/>
  <c r="K346" i="80"/>
  <c r="K362" i="80"/>
  <c r="K378" i="80"/>
  <c r="K394" i="80"/>
  <c r="K449" i="80"/>
  <c r="K481" i="80"/>
  <c r="K513" i="80"/>
  <c r="K242" i="80"/>
  <c r="K206" i="80"/>
  <c r="K179" i="80"/>
  <c r="K165" i="80"/>
  <c r="K217" i="80"/>
  <c r="K189" i="80"/>
  <c r="K401" i="80"/>
  <c r="K259" i="80"/>
  <c r="K243" i="80"/>
  <c r="K227" i="80"/>
  <c r="K211" i="80"/>
  <c r="K195" i="80"/>
  <c r="K274" i="80"/>
  <c r="K254" i="80"/>
  <c r="K222" i="80"/>
  <c r="K190" i="80"/>
  <c r="K173" i="80"/>
  <c r="K193" i="80"/>
  <c r="C48" i="20"/>
  <c r="C85" i="20" s="1"/>
  <c r="C49" i="20"/>
  <c r="C86" i="20" s="1"/>
  <c r="C50" i="20"/>
  <c r="C87" i="20" s="1"/>
  <c r="C51" i="20"/>
  <c r="C88" i="20" s="1"/>
  <c r="C52" i="20"/>
  <c r="C89" i="20" s="1"/>
  <c r="E89" i="20" s="1"/>
  <c r="C54" i="20"/>
  <c r="C91" i="20" s="1"/>
  <c r="E91" i="20" s="1"/>
  <c r="C55" i="20"/>
  <c r="C57" i="20"/>
  <c r="C94" i="20" s="1"/>
  <c r="E57" i="20" l="1"/>
  <c r="C92" i="20"/>
  <c r="E92" i="20" s="1"/>
  <c r="K92" i="20" s="1"/>
  <c r="E55" i="20"/>
  <c r="C6" i="80"/>
  <c r="J54" i="20"/>
  <c r="J49" i="20"/>
  <c r="B50" i="20"/>
  <c r="J55" i="20"/>
  <c r="B52" i="20"/>
  <c r="J51" i="20"/>
  <c r="B48" i="20"/>
  <c r="B57" i="20"/>
  <c r="A57" i="20"/>
  <c r="A52" i="20"/>
  <c r="A48" i="20"/>
  <c r="A50" i="20"/>
  <c r="B91" i="20"/>
  <c r="J57" i="20"/>
  <c r="B55" i="20"/>
  <c r="J52" i="20"/>
  <c r="B51" i="20"/>
  <c r="J48" i="20"/>
  <c r="B94" i="20"/>
  <c r="B89" i="20"/>
  <c r="B87" i="20"/>
  <c r="B85" i="20"/>
  <c r="B92" i="20"/>
  <c r="B88" i="20"/>
  <c r="B86" i="20"/>
  <c r="B54" i="20"/>
  <c r="J50" i="20"/>
  <c r="B49" i="20"/>
  <c r="A55" i="20"/>
  <c r="A54" i="20"/>
  <c r="A51" i="20"/>
  <c r="A49" i="20"/>
  <c r="J94" i="20"/>
  <c r="A94" i="20"/>
  <c r="J89" i="20"/>
  <c r="A89" i="20"/>
  <c r="J87" i="20"/>
  <c r="A87" i="20"/>
  <c r="J85" i="20"/>
  <c r="A85" i="20"/>
  <c r="J92" i="20"/>
  <c r="A92" i="20"/>
  <c r="J91" i="20"/>
  <c r="A91" i="20"/>
  <c r="J88" i="20"/>
  <c r="A88" i="20"/>
  <c r="J86" i="20"/>
  <c r="A86" i="20"/>
  <c r="A19" i="100" l="1"/>
  <c r="B22" i="100"/>
  <c r="R22" i="100" s="1"/>
  <c r="A22" i="100"/>
  <c r="A17" i="100"/>
  <c r="A20" i="100"/>
  <c r="B20" i="100"/>
  <c r="R20" i="100" s="1"/>
  <c r="B17" i="100"/>
  <c r="A14" i="100"/>
  <c r="B16" i="100"/>
  <c r="B14" i="100"/>
  <c r="R14" i="100" s="1"/>
  <c r="A13" i="100"/>
  <c r="A16" i="100"/>
  <c r="A15" i="100"/>
  <c r="B13" i="100"/>
  <c r="R13" i="100" s="1"/>
  <c r="B15" i="100"/>
  <c r="R15" i="100" s="1"/>
  <c r="B19" i="100"/>
  <c r="R19" i="100" s="1"/>
  <c r="F55" i="20"/>
  <c r="F57" i="20"/>
  <c r="C8" i="80"/>
  <c r="G9" i="77" s="1"/>
  <c r="R17" i="100" l="1"/>
  <c r="R16" i="100"/>
  <c r="C44" i="20" l="1"/>
  <c r="C45" i="20"/>
  <c r="C46" i="20"/>
  <c r="C47" i="20"/>
  <c r="H64" i="76" l="1"/>
  <c r="L53" i="76"/>
  <c r="M53" i="76" s="1"/>
  <c r="L52" i="76"/>
  <c r="M52" i="76" s="1"/>
  <c r="P13" i="100" l="1"/>
  <c r="P11" i="100"/>
  <c r="P18" i="100"/>
  <c r="P20" i="100"/>
  <c r="P22" i="100"/>
  <c r="P9" i="100"/>
  <c r="P16" i="100"/>
  <c r="P17" i="100"/>
  <c r="P15" i="100"/>
  <c r="P14" i="100"/>
  <c r="P12" i="100"/>
  <c r="P10" i="100"/>
  <c r="P19" i="100"/>
  <c r="P21" i="100"/>
  <c r="O11" i="100"/>
  <c r="O18" i="100"/>
  <c r="O20" i="100"/>
  <c r="O22" i="100"/>
  <c r="O21" i="100"/>
  <c r="O16" i="100"/>
  <c r="O10" i="100"/>
  <c r="O19" i="100"/>
  <c r="O14" i="100"/>
  <c r="O12" i="100"/>
  <c r="O9" i="100"/>
  <c r="O15" i="100"/>
  <c r="O17" i="100"/>
  <c r="O13" i="100"/>
  <c r="P25" i="100" l="1"/>
  <c r="P26" i="100"/>
  <c r="O26" i="100"/>
  <c r="O25" i="100"/>
  <c r="L51" i="76"/>
  <c r="M51" i="76" s="1"/>
  <c r="N11" i="100" l="1"/>
  <c r="Q11" i="100" s="1"/>
  <c r="N16" i="100"/>
  <c r="Q16" i="100" s="1"/>
  <c r="N21" i="100"/>
  <c r="Q21" i="100" s="1"/>
  <c r="N17" i="100"/>
  <c r="Q17" i="100" s="1"/>
  <c r="N14" i="100"/>
  <c r="Q14" i="100" s="1"/>
  <c r="N13" i="100"/>
  <c r="Q13" i="100" s="1"/>
  <c r="N18" i="100"/>
  <c r="Q18" i="100" s="1"/>
  <c r="N12" i="100"/>
  <c r="Q12" i="100" s="1"/>
  <c r="N10" i="100"/>
  <c r="Q10" i="100" s="1"/>
  <c r="N19" i="100"/>
  <c r="Q19" i="100" s="1"/>
  <c r="N20" i="100"/>
  <c r="Q20" i="100" s="1"/>
  <c r="N15" i="100"/>
  <c r="Q15" i="100" s="1"/>
  <c r="N9" i="100"/>
  <c r="N22" i="100"/>
  <c r="Q22" i="100" s="1"/>
  <c r="M54" i="76"/>
  <c r="Q9" i="100" l="1"/>
  <c r="N25" i="100"/>
  <c r="N26" i="100"/>
  <c r="C82" i="20"/>
  <c r="C83" i="20"/>
  <c r="C84" i="20"/>
  <c r="C81" i="20" l="1"/>
  <c r="Q26" i="100" l="1"/>
  <c r="Q25" i="100"/>
  <c r="A82" i="20" l="1"/>
  <c r="B82" i="20"/>
  <c r="A83" i="20"/>
  <c r="B83" i="20"/>
  <c r="A84" i="20"/>
  <c r="B84" i="20"/>
  <c r="A45" i="20"/>
  <c r="B45" i="20"/>
  <c r="A46" i="20"/>
  <c r="B46" i="20"/>
  <c r="A47" i="20"/>
  <c r="B47" i="20"/>
  <c r="B12" i="100" l="1"/>
  <c r="R12" i="100" s="1"/>
  <c r="B10" i="100"/>
  <c r="R10" i="100" s="1"/>
  <c r="A12" i="100"/>
  <c r="B11" i="100"/>
  <c r="R11" i="100" s="1"/>
  <c r="A11" i="100"/>
  <c r="A10" i="100"/>
  <c r="A81" i="20"/>
  <c r="B81" i="20"/>
  <c r="A44" i="20"/>
  <c r="B44" i="20"/>
  <c r="D21" i="100" l="1"/>
  <c r="E21" i="100"/>
  <c r="B9" i="100"/>
  <c r="R9" i="100" s="1"/>
  <c r="A9" i="100"/>
  <c r="R25" i="100" l="1"/>
  <c r="R26" i="100"/>
  <c r="R27" i="100"/>
  <c r="R24" i="100"/>
  <c r="F21" i="100"/>
  <c r="T21" i="100" s="1"/>
  <c r="G22" i="20"/>
  <c r="H22" i="20"/>
  <c r="I22" i="20"/>
  <c r="J45" i="20" l="1"/>
  <c r="J47" i="20"/>
  <c r="H96" i="20"/>
  <c r="I59" i="20"/>
  <c r="H59" i="20"/>
  <c r="J83" i="20"/>
  <c r="G59" i="20"/>
  <c r="J46" i="20"/>
  <c r="G96" i="20"/>
  <c r="J81" i="20"/>
  <c r="J22" i="20"/>
  <c r="J84" i="20"/>
  <c r="I96" i="20"/>
  <c r="J82" i="20"/>
  <c r="J96" i="20" l="1"/>
  <c r="J59" i="20"/>
  <c r="E88" i="20" l="1"/>
  <c r="E94" i="20"/>
  <c r="E81" i="20"/>
  <c r="E82" i="20"/>
  <c r="E83" i="20"/>
  <c r="E84" i="20"/>
  <c r="E85" i="20"/>
  <c r="E86" i="20"/>
  <c r="E87" i="20"/>
  <c r="F94" i="20" l="1"/>
  <c r="L94" i="20" s="1"/>
  <c r="M94" i="20"/>
  <c r="F86" i="20"/>
  <c r="L86" i="20" s="1"/>
  <c r="K86" i="20"/>
  <c r="M86" i="20"/>
  <c r="K82" i="20"/>
  <c r="M82" i="20"/>
  <c r="F82" i="20"/>
  <c r="L82" i="20" s="1"/>
  <c r="F88" i="20"/>
  <c r="L88" i="20" s="1"/>
  <c r="E16" i="100" s="1"/>
  <c r="K88" i="20"/>
  <c r="M88" i="20"/>
  <c r="M81" i="20"/>
  <c r="K81" i="20"/>
  <c r="F81" i="20"/>
  <c r="M87" i="20"/>
  <c r="F87" i="20"/>
  <c r="L87" i="20" s="1"/>
  <c r="K87" i="20"/>
  <c r="M83" i="20"/>
  <c r="K83" i="20"/>
  <c r="F83" i="20"/>
  <c r="L83" i="20" s="1"/>
  <c r="E54" i="20"/>
  <c r="F54" i="20" s="1"/>
  <c r="L54" i="20" s="1"/>
  <c r="E52" i="20"/>
  <c r="M52" i="20" s="1"/>
  <c r="M85" i="20"/>
  <c r="F85" i="20"/>
  <c r="L85" i="20" s="1"/>
  <c r="K85" i="20"/>
  <c r="M84" i="20"/>
  <c r="K84" i="20"/>
  <c r="F84" i="20"/>
  <c r="L84" i="20" s="1"/>
  <c r="K94" i="20"/>
  <c r="M92" i="20"/>
  <c r="F92" i="20"/>
  <c r="K90" i="20"/>
  <c r="F90" i="20"/>
  <c r="L90" i="20" s="1"/>
  <c r="M90" i="20"/>
  <c r="E49" i="20"/>
  <c r="E45" i="20"/>
  <c r="E51" i="20"/>
  <c r="E46" i="20"/>
  <c r="E48" i="20"/>
  <c r="E47" i="20"/>
  <c r="E50" i="20"/>
  <c r="E44" i="20"/>
  <c r="K44" i="20" s="1"/>
  <c r="E53" i="20"/>
  <c r="E12" i="20"/>
  <c r="E8" i="20"/>
  <c r="K8" i="20" s="1"/>
  <c r="E14" i="20"/>
  <c r="E9" i="20"/>
  <c r="K9" i="20" s="1"/>
  <c r="E11" i="20"/>
  <c r="E10" i="20"/>
  <c r="K10" i="20" s="1"/>
  <c r="E20" i="20"/>
  <c r="E13" i="20"/>
  <c r="E18" i="20"/>
  <c r="E16" i="20"/>
  <c r="M16" i="20" s="1"/>
  <c r="E7" i="20"/>
  <c r="K7" i="20" s="1"/>
  <c r="E13" i="100" l="1"/>
  <c r="E15" i="100"/>
  <c r="E10" i="100"/>
  <c r="E11" i="100"/>
  <c r="D19" i="100"/>
  <c r="E14" i="100"/>
  <c r="E12" i="100"/>
  <c r="E18" i="100"/>
  <c r="E22" i="100"/>
  <c r="L92" i="20"/>
  <c r="M54" i="20"/>
  <c r="K18" i="20"/>
  <c r="M18" i="20"/>
  <c r="K20" i="20"/>
  <c r="M20" i="20"/>
  <c r="K54" i="20"/>
  <c r="F52" i="20"/>
  <c r="L52" i="20" s="1"/>
  <c r="D17" i="100" s="1"/>
  <c r="K52" i="20"/>
  <c r="M91" i="20"/>
  <c r="F91" i="20"/>
  <c r="K91" i="20"/>
  <c r="L81" i="20"/>
  <c r="E9" i="100" s="1"/>
  <c r="K89" i="20"/>
  <c r="M89" i="20"/>
  <c r="F89" i="20"/>
  <c r="L89" i="20" s="1"/>
  <c r="E17" i="100" s="1"/>
  <c r="E96" i="20"/>
  <c r="L55" i="20"/>
  <c r="K55" i="20"/>
  <c r="M55" i="20"/>
  <c r="F50" i="20"/>
  <c r="L50" i="20" s="1"/>
  <c r="M50" i="20"/>
  <c r="K50" i="20"/>
  <c r="K47" i="20"/>
  <c r="M47" i="20"/>
  <c r="F47" i="20"/>
  <c r="L47" i="20" s="1"/>
  <c r="M51" i="20"/>
  <c r="K51" i="20"/>
  <c r="F51" i="20"/>
  <c r="L51" i="20" s="1"/>
  <c r="D16" i="100" s="1"/>
  <c r="M53" i="20"/>
  <c r="K53" i="20"/>
  <c r="F53" i="20"/>
  <c r="L53" i="20" s="1"/>
  <c r="E59" i="20"/>
  <c r="M44" i="20"/>
  <c r="F44" i="20"/>
  <c r="K57" i="20"/>
  <c r="M57" i="20"/>
  <c r="L57" i="20"/>
  <c r="M48" i="20"/>
  <c r="F48" i="20"/>
  <c r="L48" i="20" s="1"/>
  <c r="K48" i="20"/>
  <c r="K46" i="20"/>
  <c r="M46" i="20"/>
  <c r="F46" i="20"/>
  <c r="L46" i="20" s="1"/>
  <c r="K45" i="20"/>
  <c r="M45" i="20"/>
  <c r="F45" i="20"/>
  <c r="L45" i="20" s="1"/>
  <c r="F49" i="20"/>
  <c r="L49" i="20" s="1"/>
  <c r="M49" i="20"/>
  <c r="K49" i="20"/>
  <c r="F18" i="20"/>
  <c r="L18" i="20" s="1"/>
  <c r="F20" i="20"/>
  <c r="K11" i="20"/>
  <c r="M11" i="20"/>
  <c r="F11" i="20"/>
  <c r="L11" i="20" s="1"/>
  <c r="E17" i="20"/>
  <c r="M17" i="20" s="1"/>
  <c r="F14" i="20"/>
  <c r="L14" i="20" s="1"/>
  <c r="M14" i="20"/>
  <c r="K14" i="20"/>
  <c r="F16" i="20"/>
  <c r="L16" i="20" s="1"/>
  <c r="K16" i="20"/>
  <c r="M13" i="20"/>
  <c r="F13" i="20"/>
  <c r="L13" i="20" s="1"/>
  <c r="K13" i="20"/>
  <c r="F10" i="20"/>
  <c r="L10" i="20" s="1"/>
  <c r="M10" i="20"/>
  <c r="E15" i="20"/>
  <c r="F9" i="20"/>
  <c r="L9" i="20" s="1"/>
  <c r="M9" i="20"/>
  <c r="F8" i="20"/>
  <c r="L8" i="20" s="1"/>
  <c r="M8" i="20"/>
  <c r="F12" i="20"/>
  <c r="L12" i="20" s="1"/>
  <c r="K12" i="20"/>
  <c r="M12" i="20"/>
  <c r="F7" i="20"/>
  <c r="M7" i="20"/>
  <c r="C16" i="100" l="1"/>
  <c r="F16" i="100" s="1"/>
  <c r="D22" i="100"/>
  <c r="D15" i="100"/>
  <c r="C11" i="100"/>
  <c r="C15" i="100"/>
  <c r="C20" i="100"/>
  <c r="C14" i="100"/>
  <c r="D12" i="100"/>
  <c r="D20" i="100"/>
  <c r="C13" i="100"/>
  <c r="E20" i="100"/>
  <c r="C12" i="100"/>
  <c r="C18" i="100"/>
  <c r="D14" i="100"/>
  <c r="D13" i="100"/>
  <c r="D18" i="100"/>
  <c r="D11" i="100"/>
  <c r="C10" i="100"/>
  <c r="D10" i="100"/>
  <c r="L91" i="20"/>
  <c r="E19" i="100" s="1"/>
  <c r="L20" i="20"/>
  <c r="M96" i="20"/>
  <c r="K96" i="20"/>
  <c r="F96" i="20"/>
  <c r="K59" i="20"/>
  <c r="L44" i="20"/>
  <c r="D9" i="100" s="1"/>
  <c r="F59" i="20"/>
  <c r="M59" i="20"/>
  <c r="K15" i="20"/>
  <c r="M15" i="20"/>
  <c r="F15" i="20"/>
  <c r="L15" i="20" s="1"/>
  <c r="K17" i="20"/>
  <c r="F17" i="20"/>
  <c r="L17" i="20" s="1"/>
  <c r="E22" i="20"/>
  <c r="L7" i="20"/>
  <c r="C9" i="100" s="1"/>
  <c r="F12" i="100" l="1"/>
  <c r="T12" i="100" s="1"/>
  <c r="F14" i="100"/>
  <c r="T14" i="100" s="1"/>
  <c r="E24" i="100"/>
  <c r="F10" i="100"/>
  <c r="T10" i="100" s="1"/>
  <c r="F15" i="100"/>
  <c r="T15" i="100" s="1"/>
  <c r="F18" i="100"/>
  <c r="T18" i="100" s="1"/>
  <c r="F20" i="100"/>
  <c r="T20" i="100" s="1"/>
  <c r="E26" i="100"/>
  <c r="E25" i="100"/>
  <c r="C22" i="100"/>
  <c r="F22" i="100" s="1"/>
  <c r="T22" i="100" s="1"/>
  <c r="F11" i="100"/>
  <c r="T11" i="100" s="1"/>
  <c r="F9" i="100"/>
  <c r="T9" i="100" s="1"/>
  <c r="D26" i="100"/>
  <c r="D27" i="100"/>
  <c r="D24" i="100"/>
  <c r="D25" i="100"/>
  <c r="C19" i="100"/>
  <c r="F19" i="100" s="1"/>
  <c r="T19" i="100" s="1"/>
  <c r="F13" i="100"/>
  <c r="T13" i="100" s="1"/>
  <c r="T16" i="100"/>
  <c r="E27" i="100"/>
  <c r="L96" i="20"/>
  <c r="K22" i="20"/>
  <c r="L59" i="20"/>
  <c r="F22" i="20"/>
  <c r="M22" i="20"/>
  <c r="L22" i="20"/>
  <c r="C17" i="100" l="1"/>
  <c r="F17" i="100" s="1"/>
  <c r="T17" i="100" s="1"/>
  <c r="F26" i="100" l="1"/>
  <c r="T26" i="100" s="1"/>
  <c r="F25" i="100"/>
  <c r="T25" i="100" s="1"/>
  <c r="C26" i="100"/>
  <c r="C27" i="100"/>
  <c r="C24" i="100"/>
  <c r="C25" i="100"/>
  <c r="F24" i="100"/>
  <c r="F27" i="100"/>
  <c r="G10" i="77"/>
  <c r="G39" i="77" l="1"/>
  <c r="P9" i="77"/>
  <c r="Q9" i="77" s="1"/>
  <c r="R9" i="77" s="1"/>
  <c r="H9" i="77"/>
  <c r="I9" i="77" s="1"/>
  <c r="G11" i="77"/>
  <c r="P10" i="77"/>
  <c r="Q10" i="77" s="1"/>
  <c r="R10" i="77" s="1"/>
  <c r="H10" i="77"/>
  <c r="I10" i="77" s="1"/>
  <c r="G40" i="77"/>
  <c r="G70" i="77" s="1"/>
  <c r="P70" i="77" l="1"/>
  <c r="Q70" i="77" s="1"/>
  <c r="R70" i="77" s="1"/>
  <c r="H70" i="77"/>
  <c r="I70" i="77" s="1"/>
  <c r="P39" i="77"/>
  <c r="Q39" i="77" s="1"/>
  <c r="R39" i="77" s="1"/>
  <c r="G69" i="77"/>
  <c r="H39" i="77"/>
  <c r="I39" i="77" s="1"/>
  <c r="H40" i="77"/>
  <c r="I40" i="77" s="1"/>
  <c r="P40" i="77"/>
  <c r="Q40" i="77" s="1"/>
  <c r="R40" i="77" s="1"/>
  <c r="P11" i="77"/>
  <c r="Q11" i="77" s="1"/>
  <c r="R11" i="77" s="1"/>
  <c r="G41" i="77"/>
  <c r="G71" i="77" s="1"/>
  <c r="G12" i="77"/>
  <c r="G13" i="77" s="1"/>
  <c r="G14" i="77" s="1"/>
  <c r="G15" i="77" s="1"/>
  <c r="G16" i="77" s="1"/>
  <c r="G17" i="77" s="1"/>
  <c r="G18" i="77" s="1"/>
  <c r="G19" i="77" s="1"/>
  <c r="G20" i="77" s="1"/>
  <c r="G21" i="77" s="1"/>
  <c r="G51" i="77" s="1"/>
  <c r="G81" i="77" s="1"/>
  <c r="H11" i="77"/>
  <c r="I11" i="77" s="1"/>
  <c r="P69" i="77" l="1"/>
  <c r="Q69" i="77" s="1"/>
  <c r="R69" i="77" s="1"/>
  <c r="H69" i="77"/>
  <c r="I69" i="77" s="1"/>
  <c r="P81" i="77"/>
  <c r="Q81" i="77" s="1"/>
  <c r="R81" i="77" s="1"/>
  <c r="H81" i="77"/>
  <c r="I81" i="77" s="1"/>
  <c r="P71" i="77"/>
  <c r="Q71" i="77" s="1"/>
  <c r="R71" i="77" s="1"/>
  <c r="H71" i="77"/>
  <c r="I71" i="77" s="1"/>
  <c r="H51" i="77"/>
  <c r="I51" i="77" s="1"/>
  <c r="P51" i="77"/>
  <c r="Q51" i="77" s="1"/>
  <c r="R51" i="77" s="1"/>
  <c r="G22" i="77"/>
  <c r="P21" i="77"/>
  <c r="Q21" i="77" s="1"/>
  <c r="R21" i="77" s="1"/>
  <c r="H21" i="77"/>
  <c r="I21" i="77" s="1"/>
  <c r="G42" i="77"/>
  <c r="G72" i="77" s="1"/>
  <c r="H12" i="77"/>
  <c r="I12" i="77" s="1"/>
  <c r="P12" i="77"/>
  <c r="Q12" i="77" s="1"/>
  <c r="R12" i="77" s="1"/>
  <c r="H41" i="77"/>
  <c r="I41" i="77" s="1"/>
  <c r="P41" i="77"/>
  <c r="Q41" i="77" s="1"/>
  <c r="R41" i="77" s="1"/>
  <c r="P72" i="77" l="1"/>
  <c r="Q72" i="77" s="1"/>
  <c r="R72" i="77" s="1"/>
  <c r="H72" i="77"/>
  <c r="I72" i="77" s="1"/>
  <c r="H42" i="77"/>
  <c r="I42" i="77" s="1"/>
  <c r="P42" i="77"/>
  <c r="Q42" i="77" s="1"/>
  <c r="R42" i="77" s="1"/>
  <c r="P13" i="77" l="1"/>
  <c r="Q13" i="77" s="1"/>
  <c r="R13" i="77" s="1"/>
  <c r="G43" i="77"/>
  <c r="G73" i="77" s="1"/>
  <c r="H13" i="77"/>
  <c r="I13" i="77" s="1"/>
  <c r="P73" i="77" l="1"/>
  <c r="Q73" i="77" s="1"/>
  <c r="R73" i="77" s="1"/>
  <c r="H73" i="77"/>
  <c r="I73" i="77" s="1"/>
  <c r="H43" i="77"/>
  <c r="I43" i="77" s="1"/>
  <c r="P43" i="77"/>
  <c r="Q43" i="77" s="1"/>
  <c r="R43" i="77" s="1"/>
  <c r="H14" i="77"/>
  <c r="I14" i="77" s="1"/>
  <c r="G44" i="77"/>
  <c r="G74" i="77" s="1"/>
  <c r="P14" i="77"/>
  <c r="Q14" i="77" s="1"/>
  <c r="R14" i="77" s="1"/>
  <c r="P74" i="77" l="1"/>
  <c r="Q74" i="77" s="1"/>
  <c r="R74" i="77" s="1"/>
  <c r="H74" i="77"/>
  <c r="I74" i="77" s="1"/>
  <c r="H44" i="77"/>
  <c r="I44" i="77" s="1"/>
  <c r="P44" i="77"/>
  <c r="Q44" i="77" s="1"/>
  <c r="R44" i="77" s="1"/>
  <c r="P15" i="77"/>
  <c r="Q15" i="77" s="1"/>
  <c r="R15" i="77" s="1"/>
  <c r="G45" i="77"/>
  <c r="G75" i="77" s="1"/>
  <c r="H15" i="77"/>
  <c r="I15" i="77" s="1"/>
  <c r="P75" i="77" l="1"/>
  <c r="Q75" i="77" s="1"/>
  <c r="R75" i="77" s="1"/>
  <c r="H75" i="77"/>
  <c r="I75" i="77" s="1"/>
  <c r="H45" i="77"/>
  <c r="I45" i="77" s="1"/>
  <c r="P45" i="77"/>
  <c r="Q45" i="77" s="1"/>
  <c r="R45" i="77" s="1"/>
  <c r="H16" i="77"/>
  <c r="I16" i="77" s="1"/>
  <c r="P16" i="77"/>
  <c r="Q16" i="77" s="1"/>
  <c r="R16" i="77" s="1"/>
  <c r="G46" i="77"/>
  <c r="G76" i="77" s="1"/>
  <c r="P76" i="77" l="1"/>
  <c r="Q76" i="77" s="1"/>
  <c r="R76" i="77" s="1"/>
  <c r="H76" i="77"/>
  <c r="I76" i="77" s="1"/>
  <c r="P17" i="77"/>
  <c r="Q17" i="77" s="1"/>
  <c r="R17" i="77" s="1"/>
  <c r="H17" i="77"/>
  <c r="I17" i="77" s="1"/>
  <c r="G47" i="77"/>
  <c r="G77" i="77" s="1"/>
  <c r="P46" i="77"/>
  <c r="Q46" i="77" s="1"/>
  <c r="R46" i="77" s="1"/>
  <c r="H46" i="77"/>
  <c r="I46" i="77" s="1"/>
  <c r="P77" i="77" l="1"/>
  <c r="Q77" i="77" s="1"/>
  <c r="R77" i="77" s="1"/>
  <c r="H77" i="77"/>
  <c r="I77" i="77" s="1"/>
  <c r="G48" i="77"/>
  <c r="G78" i="77" s="1"/>
  <c r="H18" i="77"/>
  <c r="I18" i="77" s="1"/>
  <c r="P18" i="77"/>
  <c r="Q18" i="77" s="1"/>
  <c r="R18" i="77" s="1"/>
  <c r="H47" i="77"/>
  <c r="I47" i="77" s="1"/>
  <c r="P47" i="77"/>
  <c r="Q47" i="77" s="1"/>
  <c r="R47" i="77" s="1"/>
  <c r="P78" i="77" l="1"/>
  <c r="Q78" i="77" s="1"/>
  <c r="R78" i="77" s="1"/>
  <c r="H78" i="77"/>
  <c r="I78" i="77" s="1"/>
  <c r="H19" i="77"/>
  <c r="I19" i="77" s="1"/>
  <c r="P19" i="77"/>
  <c r="Q19" i="77" s="1"/>
  <c r="R19" i="77" s="1"/>
  <c r="G49" i="77"/>
  <c r="G79" i="77" s="1"/>
  <c r="H48" i="77"/>
  <c r="I48" i="77" s="1"/>
  <c r="P48" i="77"/>
  <c r="Q48" i="77" s="1"/>
  <c r="R48" i="77" s="1"/>
  <c r="P79" i="77" l="1"/>
  <c r="Q79" i="77" s="1"/>
  <c r="R79" i="77" s="1"/>
  <c r="H79" i="77"/>
  <c r="I79" i="77" s="1"/>
  <c r="P20" i="77"/>
  <c r="Q20" i="77" s="1"/>
  <c r="R20" i="77" s="1"/>
  <c r="H20" i="77"/>
  <c r="I20" i="77" s="1"/>
  <c r="G50" i="77"/>
  <c r="G80" i="77" s="1"/>
  <c r="H49" i="77"/>
  <c r="I49" i="77" s="1"/>
  <c r="P49" i="77"/>
  <c r="Q49" i="77" s="1"/>
  <c r="R49" i="77" s="1"/>
  <c r="P80" i="77" l="1"/>
  <c r="Q80" i="77" s="1"/>
  <c r="R80" i="77" s="1"/>
  <c r="H80" i="77"/>
  <c r="I80" i="77" s="1"/>
  <c r="P50" i="77"/>
  <c r="Q50" i="77" s="1"/>
  <c r="R50" i="77" s="1"/>
  <c r="H50" i="77"/>
  <c r="I50" i="77" s="1"/>
  <c r="G52" i="77"/>
  <c r="G82" i="77" s="1"/>
  <c r="P22" i="77"/>
  <c r="Q22" i="77" s="1"/>
  <c r="R22" i="77" s="1"/>
  <c r="H22" i="77"/>
  <c r="I22" i="77" s="1"/>
  <c r="P82" i="77" l="1"/>
  <c r="Q82" i="77" s="1"/>
  <c r="R82" i="77" s="1"/>
  <c r="R83" i="77" s="1"/>
  <c r="H82" i="77"/>
  <c r="I82" i="77" s="1"/>
  <c r="I83" i="77" s="1"/>
  <c r="I23" i="77"/>
  <c r="H52" i="77"/>
  <c r="I52" i="77" s="1"/>
  <c r="I53" i="77" s="1"/>
  <c r="P52" i="77"/>
  <c r="Q52" i="77" s="1"/>
  <c r="R52" i="77" s="1"/>
  <c r="R53" i="77" s="1"/>
  <c r="R23" i="77"/>
  <c r="U53" i="77" l="1"/>
  <c r="U83" i="77"/>
  <c r="U23" i="77"/>
</calcChain>
</file>

<file path=xl/sharedStrings.xml><?xml version="1.0" encoding="utf-8"?>
<sst xmlns="http://schemas.openxmlformats.org/spreadsheetml/2006/main" count="2117" uniqueCount="1310">
  <si>
    <t>允䅁䅁䅷䅁䍁䅁䅁䅁䅁䅁䅁䅄䅁䑁䅉䅍硁䑁䅧兗䅁䅁䅉䅁䵁䅁䅁杍睁䑁䅅兏婂䅁䅁兂䅁䅁䅷䅁祁䑁䅁杍睁䙁䅫䅁䕁䅁䅁䅈䅁䕁䅍睢瑂䡁䅁兙畂䡁䅫䅉佂䝁䅅兢求䍁䅁䅁䭁䅁䅁杋䅁䕁䄴睢あ䝁䅕督杁䙁䅁兙㕂䝁䅅杙獂䝁䅕䅉潁䍁䅑䅍睁䑁䅁克䅁䅁䅧䅁慂䅁䅁杔療䡁䅑党穂䍁䅁䅕桂䡁䅫兙楂䝁䅷党杁䡁䅑睢杁䕁䅅督穂䝁䄸睙灂䝁䅅䅤求䝁䅑䅉䑂䝁䄸兢睂䝁䅅杢灂䝁䅕督杁䍁䅧䅊睁䑁䅁䅍灁䅁䅁元䅁䑁䅷䅁兂䡁䅉党浂䝁䅕杣祂䝁䅕䅚杁䙁䅍䅤療䝁䅍睡杁䕁䅫督穂䡁䅕党歂䍁䅁䅋歁䑁䅁䅍睁䍁䅫䅁䑁䅁䅁杋䅁䙁䅍杔䵂䍁䅁兓畂䡁䅍䅤灂䡁䅑兤あ䝁䅫睢畂䍁䅁睓求䡁䅫䅉䅁䅁䅳䅁允䅁䅁䅖灂䝁䅍睡求䡁䅉䅉䅁䅁䅅䅁㑁䅁䅁䅖療䡁䅑兙獂䍁䅁䅔療䝁䄴睚瑁䡁䅑党祂䝁䄰䅉䕂䝁䅕杙あ䍁䅁䅋歁䑁䅁䅍睁䍁䅫䅁䝁䅁䅁村䅁䙁䅑睢あ䝁䅅䅢杁䙁䅁杣療䡁䅁杣灂䝁䅕䅤桂䡁䅉入杁䕁䅍兙睂䝁䅫䅤桂䝁䅷䅉潁䍁䅑䅍睁䑁䅁克䅁䅁䅣䅁䅁䅁䅁</t>
  </si>
  <si>
    <t xml:space="preserve"> </t>
  </si>
  <si>
    <t>Company</t>
  </si>
  <si>
    <t>PROXY GROUP MEAN</t>
  </si>
  <si>
    <t>[1]</t>
  </si>
  <si>
    <t>[2]</t>
  </si>
  <si>
    <t>[3]</t>
  </si>
  <si>
    <t>[4]</t>
  </si>
  <si>
    <t>[5]</t>
  </si>
  <si>
    <t>[6]</t>
  </si>
  <si>
    <t>[7]</t>
  </si>
  <si>
    <t>[8]</t>
  </si>
  <si>
    <t>[9]</t>
  </si>
  <si>
    <t>[10]</t>
  </si>
  <si>
    <t>Ticker</t>
  </si>
  <si>
    <t>ALLETE, Inc.</t>
  </si>
  <si>
    <t>ALE</t>
  </si>
  <si>
    <t>Alliant Energy Corporation</t>
  </si>
  <si>
    <t>LNT</t>
  </si>
  <si>
    <t>Ameren Corporation</t>
  </si>
  <si>
    <t>AEE</t>
  </si>
  <si>
    <t>American Electric Power Company, Inc.</t>
  </si>
  <si>
    <t>AEP</t>
  </si>
  <si>
    <t>DUK</t>
  </si>
  <si>
    <t>Edison International</t>
  </si>
  <si>
    <t>EIX</t>
  </si>
  <si>
    <t>Entergy Corporation</t>
  </si>
  <si>
    <t>ETR</t>
  </si>
  <si>
    <t xml:space="preserve">Evergy, Inc. </t>
  </si>
  <si>
    <t>EVRG</t>
  </si>
  <si>
    <t>Hawaiian Electric Industries, Inc.</t>
  </si>
  <si>
    <t>HE</t>
  </si>
  <si>
    <t>IDACORP, Inc.</t>
  </si>
  <si>
    <t>IDA</t>
  </si>
  <si>
    <t>NEE</t>
  </si>
  <si>
    <t>OGE Energy Corp.</t>
  </si>
  <si>
    <t>OGE</t>
  </si>
  <si>
    <t>Portland General Electric Company</t>
  </si>
  <si>
    <t>POR</t>
  </si>
  <si>
    <t>Xcel Energy Inc.</t>
  </si>
  <si>
    <t>XEL</t>
  </si>
  <si>
    <t>Notes:</t>
  </si>
  <si>
    <t>[1] Source: Bloomberg Professional</t>
  </si>
  <si>
    <t>30-DAY CONSTANT GROWTH DCF</t>
  </si>
  <si>
    <t>[11]</t>
  </si>
  <si>
    <t>Annualized Dividend</t>
  </si>
  <si>
    <t>Stock Price</t>
  </si>
  <si>
    <t>Dividend Yield</t>
  </si>
  <si>
    <t>Expected Dividend Yield</t>
  </si>
  <si>
    <t>Value Line Earnings Growth</t>
  </si>
  <si>
    <t>Yahoo! Finance Earnings Growth</t>
  </si>
  <si>
    <t>Zacks Earnings Growth</t>
  </si>
  <si>
    <t>Average Growth</t>
  </si>
  <si>
    <t>Low DCF ROE</t>
  </si>
  <si>
    <t>Mean DCF ROE</t>
  </si>
  <si>
    <t>High DCF ROE</t>
  </si>
  <si>
    <t>n/a</t>
  </si>
  <si>
    <t>NextEra Energy, Inc.</t>
  </si>
  <si>
    <t>Notes</t>
  </si>
  <si>
    <t>[3] Equals [1] / [2]</t>
  </si>
  <si>
    <t>[4] Equals [3] x (1 + 0.50 x [8])</t>
  </si>
  <si>
    <t>[5] Source: Value Line</t>
  </si>
  <si>
    <t>[6] Source: Yahoo! Finance</t>
  </si>
  <si>
    <t>[7] Source: Zacks</t>
  </si>
  <si>
    <t>[8] Equals Average ([5], [6], [7])</t>
  </si>
  <si>
    <t>[9] Equals [3] x (1 + 0.50 x Minimum ([5], [6], [7]) + Minimum ([5], [6], [7])</t>
  </si>
  <si>
    <t>[10] Equals [4] + [8]</t>
  </si>
  <si>
    <t>[11] Equals [3] x (1 + 0.50 x Maximum ([5], [6], [7]) + Maximum ([5], [6], [7])</t>
  </si>
  <si>
    <t>90-DAY CONSTANT GROWTH DCF</t>
  </si>
  <si>
    <t>180-DAY CONSTANT GROWTH DCF</t>
  </si>
  <si>
    <t>[1] Cap. Weighted Estimate of the S&amp;P 500 Dividend Yield</t>
  </si>
  <si>
    <t>[2] Cap. Weighted Estimate of the S&amp;P 500 Growth Rate</t>
  </si>
  <si>
    <t>[3] Cap. Weighted S&amp;P 500 Estimated Required Market Return</t>
  </si>
  <si>
    <t>[3] Equals ([1] x (1 + (0.5 x [2]))) + [2]</t>
  </si>
  <si>
    <t>Name</t>
  </si>
  <si>
    <t>Shares Outst'g</t>
  </si>
  <si>
    <t>Price</t>
  </si>
  <si>
    <t>Market Cap Excl. n/a Growth</t>
  </si>
  <si>
    <t>% of Total Market Cap.</t>
  </si>
  <si>
    <t>Cap. Weighted Div. Yield</t>
  </si>
  <si>
    <t>Cap. Weighted Long-Term Growth</t>
  </si>
  <si>
    <t>LyondellBasell Industries NV</t>
  </si>
  <si>
    <t>LYB</t>
  </si>
  <si>
    <t>American Express Co</t>
  </si>
  <si>
    <t>AXP</t>
  </si>
  <si>
    <t>Verizon Communications Inc</t>
  </si>
  <si>
    <t>VZ</t>
  </si>
  <si>
    <t>Broadcom Inc</t>
  </si>
  <si>
    <t>AVGO</t>
  </si>
  <si>
    <t>Boeing Co/The</t>
  </si>
  <si>
    <t>BA</t>
  </si>
  <si>
    <t>Caterpillar Inc</t>
  </si>
  <si>
    <t>CAT</t>
  </si>
  <si>
    <t>JPMorgan Chase &amp; Co</t>
  </si>
  <si>
    <t>JPM</t>
  </si>
  <si>
    <t>Chevron Corp</t>
  </si>
  <si>
    <t>CVX</t>
  </si>
  <si>
    <t>Coca-Cola Co/The</t>
  </si>
  <si>
    <t>KO</t>
  </si>
  <si>
    <t>AbbVie Inc</t>
  </si>
  <si>
    <t>ABBV</t>
  </si>
  <si>
    <t>Walt Disney Co/The</t>
  </si>
  <si>
    <t>DIS</t>
  </si>
  <si>
    <t>FleetCor Technologies Inc</t>
  </si>
  <si>
    <t>FLT</t>
  </si>
  <si>
    <t>Extra Space Storage Inc</t>
  </si>
  <si>
    <t>EXR</t>
  </si>
  <si>
    <t>Exxon Mobil Corp</t>
  </si>
  <si>
    <t>XOM</t>
  </si>
  <si>
    <t>Phillips 66</t>
  </si>
  <si>
    <t>PSX</t>
  </si>
  <si>
    <t>General Electric Co</t>
  </si>
  <si>
    <t>GE</t>
  </si>
  <si>
    <t>HP Inc</t>
  </si>
  <si>
    <t>HPQ</t>
  </si>
  <si>
    <t>Home Depot Inc/The</t>
  </si>
  <si>
    <t>HD</t>
  </si>
  <si>
    <t>Monolithic Power Systems Inc</t>
  </si>
  <si>
    <t>MPWR</t>
  </si>
  <si>
    <t>International Business Machines Corp</t>
  </si>
  <si>
    <t>IBM</t>
  </si>
  <si>
    <t>Johnson &amp; Johnson</t>
  </si>
  <si>
    <t>JNJ</t>
  </si>
  <si>
    <t>McDonald's Corp</t>
  </si>
  <si>
    <t>MCD</t>
  </si>
  <si>
    <t>Merck &amp; Co Inc</t>
  </si>
  <si>
    <t>MRK</t>
  </si>
  <si>
    <t>3M Co</t>
  </si>
  <si>
    <t>MMM</t>
  </si>
  <si>
    <t>American Water Works Co Inc</t>
  </si>
  <si>
    <t>AWK</t>
  </si>
  <si>
    <t>Bank of America Corp</t>
  </si>
  <si>
    <t>BAC</t>
  </si>
  <si>
    <t>Pfizer Inc</t>
  </si>
  <si>
    <t>PFE</t>
  </si>
  <si>
    <t>Procter &amp; Gamble Co/The</t>
  </si>
  <si>
    <t>PG</t>
  </si>
  <si>
    <t>AT&amp;T Inc</t>
  </si>
  <si>
    <t>T</t>
  </si>
  <si>
    <t>Travelers Cos Inc/The</t>
  </si>
  <si>
    <t>TRV</t>
  </si>
  <si>
    <t>Raytheon Technologies Corp</t>
  </si>
  <si>
    <t>RTX</t>
  </si>
  <si>
    <t>Analog Devices Inc</t>
  </si>
  <si>
    <t>ADI</t>
  </si>
  <si>
    <t>Walmart Inc</t>
  </si>
  <si>
    <t>WMT</t>
  </si>
  <si>
    <t>Cisco Systems Inc</t>
  </si>
  <si>
    <t>CSCO</t>
  </si>
  <si>
    <t>Intel Corp</t>
  </si>
  <si>
    <t>INTC</t>
  </si>
  <si>
    <t>General Motors Co</t>
  </si>
  <si>
    <t>GM</t>
  </si>
  <si>
    <t>Microsoft Corp</t>
  </si>
  <si>
    <t>MSFT</t>
  </si>
  <si>
    <t>Dollar General Corp</t>
  </si>
  <si>
    <t>DG</t>
  </si>
  <si>
    <t>CI</t>
  </si>
  <si>
    <t>Kinder Morgan Inc</t>
  </si>
  <si>
    <t>KMI</t>
  </si>
  <si>
    <t>Citigroup Inc</t>
  </si>
  <si>
    <t>C</t>
  </si>
  <si>
    <t>American International Group Inc</t>
  </si>
  <si>
    <t>AIG</t>
  </si>
  <si>
    <t>Altria Group Inc</t>
  </si>
  <si>
    <t>MO</t>
  </si>
  <si>
    <t>HCA Healthcare Inc</t>
  </si>
  <si>
    <t>HCA</t>
  </si>
  <si>
    <t>International Paper Co</t>
  </si>
  <si>
    <t>IP</t>
  </si>
  <si>
    <t>Hewlett Packard Enterprise Co</t>
  </si>
  <si>
    <t>HPE</t>
  </si>
  <si>
    <t>Abbott Laboratories</t>
  </si>
  <si>
    <t>ABT</t>
  </si>
  <si>
    <t>Aflac Inc</t>
  </si>
  <si>
    <t>AFL</t>
  </si>
  <si>
    <t>Air Products and Chemicals Inc</t>
  </si>
  <si>
    <t>APD</t>
  </si>
  <si>
    <t>Royal Caribbean Cruises Ltd</t>
  </si>
  <si>
    <t>RCL</t>
  </si>
  <si>
    <t>Hess Corp</t>
  </si>
  <si>
    <t>HES</t>
  </si>
  <si>
    <t>Archer-Daniels-Midland Co</t>
  </si>
  <si>
    <t>ADM</t>
  </si>
  <si>
    <t>Automatic Data Processing Inc</t>
  </si>
  <si>
    <t>ADP</t>
  </si>
  <si>
    <t>Verisk Analytics Inc</t>
  </si>
  <si>
    <t>VRSK</t>
  </si>
  <si>
    <t>AutoZone Inc</t>
  </si>
  <si>
    <t>AZO</t>
  </si>
  <si>
    <t>Avery Dennison Corp</t>
  </si>
  <si>
    <t>AVY</t>
  </si>
  <si>
    <t>Enphase Energy Inc</t>
  </si>
  <si>
    <t>ENPH</t>
  </si>
  <si>
    <t>MSCI Inc</t>
  </si>
  <si>
    <t>MSCI</t>
  </si>
  <si>
    <t>Ball Corp</t>
  </si>
  <si>
    <t>Ceridian HCM Holding Inc</t>
  </si>
  <si>
    <t>CDAY</t>
  </si>
  <si>
    <t>Carrier Global Corp</t>
  </si>
  <si>
    <t>CARR</t>
  </si>
  <si>
    <t>Bank of New York Mellon Corp/The</t>
  </si>
  <si>
    <t>BK</t>
  </si>
  <si>
    <t>Otis Worldwide Corp</t>
  </si>
  <si>
    <t>OTIS</t>
  </si>
  <si>
    <t>Baxter International Inc</t>
  </si>
  <si>
    <t>BAX</t>
  </si>
  <si>
    <t>BDX</t>
  </si>
  <si>
    <t>Berkshire Hathaway Inc</t>
  </si>
  <si>
    <t>BRK/B</t>
  </si>
  <si>
    <t>Best Buy Co Inc</t>
  </si>
  <si>
    <t>BBY</t>
  </si>
  <si>
    <t>Boston Scientific Corp</t>
  </si>
  <si>
    <t>BSX</t>
  </si>
  <si>
    <t>Bristol-Myers Squibb Co</t>
  </si>
  <si>
    <t>BMY</t>
  </si>
  <si>
    <t>Brown-Forman Corp</t>
  </si>
  <si>
    <t>BF/B</t>
  </si>
  <si>
    <t>Coterra Energy Inc</t>
  </si>
  <si>
    <t>CTRA</t>
  </si>
  <si>
    <t>Campbell Soup Co</t>
  </si>
  <si>
    <t>CPB</t>
  </si>
  <si>
    <t>Hilton Worldwide Holdings Inc</t>
  </si>
  <si>
    <t>HLT</t>
  </si>
  <si>
    <t>Carnival Corp</t>
  </si>
  <si>
    <t>CCL</t>
  </si>
  <si>
    <t>Qorvo Inc</t>
  </si>
  <si>
    <t>QRVO</t>
  </si>
  <si>
    <t>UDR Inc</t>
  </si>
  <si>
    <t>UDR</t>
  </si>
  <si>
    <t>Clorox Co/The</t>
  </si>
  <si>
    <t>CLX</t>
  </si>
  <si>
    <t>Paycom Software Inc</t>
  </si>
  <si>
    <t>PAYC</t>
  </si>
  <si>
    <t>CMS Energy Corp</t>
  </si>
  <si>
    <t>CMS</t>
  </si>
  <si>
    <t>Newell Brands Inc</t>
  </si>
  <si>
    <t>NWL</t>
  </si>
  <si>
    <t>Colgate-Palmolive Co</t>
  </si>
  <si>
    <t>CL</t>
  </si>
  <si>
    <t>EPAM Systems Inc</t>
  </si>
  <si>
    <t>EPAM</t>
  </si>
  <si>
    <t>Comerica Inc</t>
  </si>
  <si>
    <t>CMA</t>
  </si>
  <si>
    <t>Conagra Brands Inc</t>
  </si>
  <si>
    <t>CAG</t>
  </si>
  <si>
    <t>Consolidated Edison Inc</t>
  </si>
  <si>
    <t>ED</t>
  </si>
  <si>
    <t>Corning Inc</t>
  </si>
  <si>
    <t>GLW</t>
  </si>
  <si>
    <t>Cummins Inc</t>
  </si>
  <si>
    <t>CMI</t>
  </si>
  <si>
    <t>Caesars Entertainment Inc</t>
  </si>
  <si>
    <t>CZR</t>
  </si>
  <si>
    <t>Danaher Corp</t>
  </si>
  <si>
    <t>DHR</t>
  </si>
  <si>
    <t>Target Corp</t>
  </si>
  <si>
    <t>TGT</t>
  </si>
  <si>
    <t>Deere &amp; Co</t>
  </si>
  <si>
    <t>DE</t>
  </si>
  <si>
    <t>Dominion Energy Inc</t>
  </si>
  <si>
    <t>D</t>
  </si>
  <si>
    <t>Dover Corp</t>
  </si>
  <si>
    <t>DOV</t>
  </si>
  <si>
    <t>Alliant Energy Corp</t>
  </si>
  <si>
    <t>Duke Energy Corp</t>
  </si>
  <si>
    <t>Regency Centers Corp</t>
  </si>
  <si>
    <t>REG</t>
  </si>
  <si>
    <t>Eaton Corp PLC</t>
  </si>
  <si>
    <t>ETN</t>
  </si>
  <si>
    <t>Ecolab Inc</t>
  </si>
  <si>
    <t>ECL</t>
  </si>
  <si>
    <t>PerkinElmer Inc</t>
  </si>
  <si>
    <t>PKI</t>
  </si>
  <si>
    <t>Emerson Electric Co</t>
  </si>
  <si>
    <t>EMR</t>
  </si>
  <si>
    <t>EOG Resources Inc</t>
  </si>
  <si>
    <t>EOG</t>
  </si>
  <si>
    <t>Aon PLC</t>
  </si>
  <si>
    <t>AON</t>
  </si>
  <si>
    <t>Entergy Corp</t>
  </si>
  <si>
    <t>Equifax Inc</t>
  </si>
  <si>
    <t>EFX</t>
  </si>
  <si>
    <t>IQVIA Holdings Inc</t>
  </si>
  <si>
    <t>IQV</t>
  </si>
  <si>
    <t>Gartner Inc</t>
  </si>
  <si>
    <t>IT</t>
  </si>
  <si>
    <t>FedEx Corp</t>
  </si>
  <si>
    <t>FDX</t>
  </si>
  <si>
    <t>FMC Corp</t>
  </si>
  <si>
    <t>FMC</t>
  </si>
  <si>
    <t>Brown &amp; Brown Inc</t>
  </si>
  <si>
    <t>BRO</t>
  </si>
  <si>
    <t>Ford Motor Co</t>
  </si>
  <si>
    <t>F</t>
  </si>
  <si>
    <t>NextEra Energy Inc</t>
  </si>
  <si>
    <t>Franklin Resources Inc</t>
  </si>
  <si>
    <t>BEN</t>
  </si>
  <si>
    <t>Garmin Ltd</t>
  </si>
  <si>
    <t>GRMN</t>
  </si>
  <si>
    <t>Freeport-McMoRan Inc</t>
  </si>
  <si>
    <t>FCX</t>
  </si>
  <si>
    <t>Dexcom Inc</t>
  </si>
  <si>
    <t>DXCM</t>
  </si>
  <si>
    <t>General Dynamics Corp</t>
  </si>
  <si>
    <t>GD</t>
  </si>
  <si>
    <t>General Mills Inc</t>
  </si>
  <si>
    <t>GIS</t>
  </si>
  <si>
    <t>Genuine Parts Co</t>
  </si>
  <si>
    <t>GPC</t>
  </si>
  <si>
    <t>Atmos Energy Corp</t>
  </si>
  <si>
    <t>ATO</t>
  </si>
  <si>
    <t>WW Grainger Inc</t>
  </si>
  <si>
    <t>GWW</t>
  </si>
  <si>
    <t>Halliburton Co</t>
  </si>
  <si>
    <t>HAL</t>
  </si>
  <si>
    <t>L3Harris Technologies Inc</t>
  </si>
  <si>
    <t>LHX</t>
  </si>
  <si>
    <t>Healthpeak Properties Inc</t>
  </si>
  <si>
    <t>PEAK</t>
  </si>
  <si>
    <t>Catalent Inc</t>
  </si>
  <si>
    <t>CTLT</t>
  </si>
  <si>
    <t>Fortive Corp</t>
  </si>
  <si>
    <t>FTV</t>
  </si>
  <si>
    <t>Hershey Co/The</t>
  </si>
  <si>
    <t>HSY</t>
  </si>
  <si>
    <t>Synchrony Financial</t>
  </si>
  <si>
    <t>SYF</t>
  </si>
  <si>
    <t>Hormel Foods Corp</t>
  </si>
  <si>
    <t>HRL</t>
  </si>
  <si>
    <t>Arthur J Gallagher &amp; Co</t>
  </si>
  <si>
    <t>AJG</t>
  </si>
  <si>
    <t>Mondelez International Inc</t>
  </si>
  <si>
    <t>MDLZ</t>
  </si>
  <si>
    <t>CenterPoint Energy Inc</t>
  </si>
  <si>
    <t>CNP</t>
  </si>
  <si>
    <t>Humana Inc</t>
  </si>
  <si>
    <t>HUM</t>
  </si>
  <si>
    <t>Willis Towers Watson PLC</t>
  </si>
  <si>
    <t>WTW</t>
  </si>
  <si>
    <t>Illinois Tool Works Inc</t>
  </si>
  <si>
    <t>ITW</t>
  </si>
  <si>
    <t>CDW Corp/DE</t>
  </si>
  <si>
    <t>CDW</t>
  </si>
  <si>
    <t>Trane Technologies PLC</t>
  </si>
  <si>
    <t>TT</t>
  </si>
  <si>
    <t>Interpublic Group of Cos Inc/The</t>
  </si>
  <si>
    <t>IPG</t>
  </si>
  <si>
    <t>International Flavors &amp; Fragrances Inc</t>
  </si>
  <si>
    <t>IFF</t>
  </si>
  <si>
    <t>J</t>
  </si>
  <si>
    <t>Generac Holdings Inc</t>
  </si>
  <si>
    <t>GNRC</t>
  </si>
  <si>
    <t>NXP Semiconductors NV</t>
  </si>
  <si>
    <t>NXPI</t>
  </si>
  <si>
    <t>Kellogg Co</t>
  </si>
  <si>
    <t>K</t>
  </si>
  <si>
    <t>Broadridge Financial Solutions Inc</t>
  </si>
  <si>
    <t>BR</t>
  </si>
  <si>
    <t>Kimberly-Clark Corp</t>
  </si>
  <si>
    <t>KMB</t>
  </si>
  <si>
    <t>Kimco Realty Corp</t>
  </si>
  <si>
    <t>KIM</t>
  </si>
  <si>
    <t>Oracle Corp</t>
  </si>
  <si>
    <t>ORCL</t>
  </si>
  <si>
    <t>Kroger Co/The</t>
  </si>
  <si>
    <t>KR</t>
  </si>
  <si>
    <t>Lennar Corp</t>
  </si>
  <si>
    <t>LEN</t>
  </si>
  <si>
    <t>Eli Lilly &amp; Co</t>
  </si>
  <si>
    <t>LLY</t>
  </si>
  <si>
    <t>Bath &amp; Body Works Inc</t>
  </si>
  <si>
    <t>BBWI</t>
  </si>
  <si>
    <t>Charter Communications Inc</t>
  </si>
  <si>
    <t>CHTR</t>
  </si>
  <si>
    <t>Lincoln National Corp</t>
  </si>
  <si>
    <t>LNC</t>
  </si>
  <si>
    <t>Loews Corp</t>
  </si>
  <si>
    <t>L</t>
  </si>
  <si>
    <t>Lowe's Cos Inc</t>
  </si>
  <si>
    <t>LOW</t>
  </si>
  <si>
    <t>IDEX Corp</t>
  </si>
  <si>
    <t>IEX</t>
  </si>
  <si>
    <t>Marsh &amp; McLennan Cos Inc</t>
  </si>
  <si>
    <t>MMC</t>
  </si>
  <si>
    <t>Masco Corp</t>
  </si>
  <si>
    <t>MAS</t>
  </si>
  <si>
    <t>S&amp;P Global Inc</t>
  </si>
  <si>
    <t>SPGI</t>
  </si>
  <si>
    <t>Medtronic PLC</t>
  </si>
  <si>
    <t>MDT</t>
  </si>
  <si>
    <t>Viatris Inc</t>
  </si>
  <si>
    <t>VTRS</t>
  </si>
  <si>
    <t>CVS Health Corp</t>
  </si>
  <si>
    <t>CVS</t>
  </si>
  <si>
    <t>DuPont de Nemours Inc</t>
  </si>
  <si>
    <t>DD</t>
  </si>
  <si>
    <t>Micron Technology Inc</t>
  </si>
  <si>
    <t>MU</t>
  </si>
  <si>
    <t>Motorola Solutions Inc</t>
  </si>
  <si>
    <t>MSI</t>
  </si>
  <si>
    <t>Cboe Global Markets Inc</t>
  </si>
  <si>
    <t>CBOE</t>
  </si>
  <si>
    <t>Laboratory Corp of America Holdings</t>
  </si>
  <si>
    <t>LH</t>
  </si>
  <si>
    <t>Newmont Corp</t>
  </si>
  <si>
    <t>NEM</t>
  </si>
  <si>
    <t>NIKE Inc</t>
  </si>
  <si>
    <t>NKE</t>
  </si>
  <si>
    <t>NiSource Inc</t>
  </si>
  <si>
    <t>NI</t>
  </si>
  <si>
    <t>Norfolk Southern Corp</t>
  </si>
  <si>
    <t>NSC</t>
  </si>
  <si>
    <t>Principal Financial Group Inc</t>
  </si>
  <si>
    <t>PFG</t>
  </si>
  <si>
    <t>Eversource Energy</t>
  </si>
  <si>
    <t>ES</t>
  </si>
  <si>
    <t>Northrop Grumman Corp</t>
  </si>
  <si>
    <t>NOC</t>
  </si>
  <si>
    <t>Wells Fargo &amp; Co</t>
  </si>
  <si>
    <t>WFC</t>
  </si>
  <si>
    <t>Nucor Corp</t>
  </si>
  <si>
    <t>NUE</t>
  </si>
  <si>
    <t>Occidental Petroleum Corp</t>
  </si>
  <si>
    <t>OXY</t>
  </si>
  <si>
    <t>Omnicom Group Inc</t>
  </si>
  <si>
    <t>OMC</t>
  </si>
  <si>
    <t>ONEOK Inc</t>
  </si>
  <si>
    <t>OKE</t>
  </si>
  <si>
    <t>Raymond James Financial Inc</t>
  </si>
  <si>
    <t>RJF</t>
  </si>
  <si>
    <t>Parker-Hannifin Corp</t>
  </si>
  <si>
    <t>PH</t>
  </si>
  <si>
    <t>Rollins Inc</t>
  </si>
  <si>
    <t>ROL</t>
  </si>
  <si>
    <t>PPL Corp</t>
  </si>
  <si>
    <t>PPL</t>
  </si>
  <si>
    <t>ConocoPhillips</t>
  </si>
  <si>
    <t>COP</t>
  </si>
  <si>
    <t>PulteGroup Inc</t>
  </si>
  <si>
    <t>PHM</t>
  </si>
  <si>
    <t>Pinnacle West Capital Corp</t>
  </si>
  <si>
    <t>PNW</t>
  </si>
  <si>
    <t>PNC Financial Services Group Inc/The</t>
  </si>
  <si>
    <t>PNC</t>
  </si>
  <si>
    <t>PPG Industries Inc</t>
  </si>
  <si>
    <t>PPG</t>
  </si>
  <si>
    <t>Progressive Corp/The</t>
  </si>
  <si>
    <t>PGR</t>
  </si>
  <si>
    <t>Public Service Enterprise Group Inc</t>
  </si>
  <si>
    <t>PEG</t>
  </si>
  <si>
    <t>Robert Half International Inc</t>
  </si>
  <si>
    <t>RHI</t>
  </si>
  <si>
    <t>SLB</t>
  </si>
  <si>
    <t>Charles Schwab Corp/The</t>
  </si>
  <si>
    <t>SCHW</t>
  </si>
  <si>
    <t>Sherwin-Williams Co/The</t>
  </si>
  <si>
    <t>SHW</t>
  </si>
  <si>
    <t>West Pharmaceutical Services Inc</t>
  </si>
  <si>
    <t>WST</t>
  </si>
  <si>
    <t>J M Smucker Co/The</t>
  </si>
  <si>
    <t>SJM</t>
  </si>
  <si>
    <t>Snap-on Inc</t>
  </si>
  <si>
    <t>SNA</t>
  </si>
  <si>
    <t>AMETEK Inc</t>
  </si>
  <si>
    <t>AME</t>
  </si>
  <si>
    <t>Southern Co/The</t>
  </si>
  <si>
    <t>SO</t>
  </si>
  <si>
    <t>Truist Financial Corp</t>
  </si>
  <si>
    <t>TFC</t>
  </si>
  <si>
    <t>Southwest Airlines Co</t>
  </si>
  <si>
    <t>LUV</t>
  </si>
  <si>
    <t>W R Berkley Corp</t>
  </si>
  <si>
    <t>WRB</t>
  </si>
  <si>
    <t>Stanley Black &amp; Decker Inc</t>
  </si>
  <si>
    <t>SWK</t>
  </si>
  <si>
    <t>Public Storage</t>
  </si>
  <si>
    <t>PSA</t>
  </si>
  <si>
    <t>Arista Networks Inc</t>
  </si>
  <si>
    <t>ANET</t>
  </si>
  <si>
    <t>Sysco Corp</t>
  </si>
  <si>
    <t>SYY</t>
  </si>
  <si>
    <t>Corteva Inc</t>
  </si>
  <si>
    <t>CTVA</t>
  </si>
  <si>
    <t>Texas Instruments Inc</t>
  </si>
  <si>
    <t>TXN</t>
  </si>
  <si>
    <t>Textron Inc</t>
  </si>
  <si>
    <t>TXT</t>
  </si>
  <si>
    <t>Thermo Fisher Scientific Inc</t>
  </si>
  <si>
    <t>TMO</t>
  </si>
  <si>
    <t>TJX Cos Inc/The</t>
  </si>
  <si>
    <t>TJX</t>
  </si>
  <si>
    <t>Globe Life Inc</t>
  </si>
  <si>
    <t>GL</t>
  </si>
  <si>
    <t>Johnson Controls International plc</t>
  </si>
  <si>
    <t>JCI</t>
  </si>
  <si>
    <t>Ulta Beauty Inc</t>
  </si>
  <si>
    <t>ULTA</t>
  </si>
  <si>
    <t>Union Pacific Corp</t>
  </si>
  <si>
    <t>UNP</t>
  </si>
  <si>
    <t>Keysight Technologies Inc</t>
  </si>
  <si>
    <t>KEYS</t>
  </si>
  <si>
    <t>UnitedHealth Group Inc</t>
  </si>
  <si>
    <t>UNH</t>
  </si>
  <si>
    <t>Marathon Oil Corp</t>
  </si>
  <si>
    <t>MRO</t>
  </si>
  <si>
    <t>Bio-Rad Laboratories Inc</t>
  </si>
  <si>
    <t>BIO</t>
  </si>
  <si>
    <t>Ventas Inc</t>
  </si>
  <si>
    <t>VTR</t>
  </si>
  <si>
    <t>VF Corp</t>
  </si>
  <si>
    <t>VFC</t>
  </si>
  <si>
    <t>Vulcan Materials Co</t>
  </si>
  <si>
    <t>VMC</t>
  </si>
  <si>
    <t>Weyerhaeuser Co</t>
  </si>
  <si>
    <t>WY</t>
  </si>
  <si>
    <t>Whirlpool Corp</t>
  </si>
  <si>
    <t>WHR</t>
  </si>
  <si>
    <t>Williams Cos Inc/The</t>
  </si>
  <si>
    <t>WMB</t>
  </si>
  <si>
    <t>Constellation Energy Corp</t>
  </si>
  <si>
    <t>CEG</t>
  </si>
  <si>
    <t>WEC Energy Group Inc</t>
  </si>
  <si>
    <t>WEC</t>
  </si>
  <si>
    <t>Adobe Inc</t>
  </si>
  <si>
    <t>ADBE</t>
  </si>
  <si>
    <t>AES Corp/The</t>
  </si>
  <si>
    <t>AES</t>
  </si>
  <si>
    <t>Amgen Inc</t>
  </si>
  <si>
    <t>AMGN</t>
  </si>
  <si>
    <t>Apple Inc</t>
  </si>
  <si>
    <t>AAPL</t>
  </si>
  <si>
    <t>Autodesk Inc</t>
  </si>
  <si>
    <t>ADSK</t>
  </si>
  <si>
    <t>Cintas Corp</t>
  </si>
  <si>
    <t>CTAS</t>
  </si>
  <si>
    <t>Comcast Corp</t>
  </si>
  <si>
    <t>CMCSA</t>
  </si>
  <si>
    <t>Molson Coors Beverage Co</t>
  </si>
  <si>
    <t>TAP</t>
  </si>
  <si>
    <t>KLA Corp</t>
  </si>
  <si>
    <t>KLAC</t>
  </si>
  <si>
    <t>Marriott International Inc/MD</t>
  </si>
  <si>
    <t>MAR</t>
  </si>
  <si>
    <t>McCormick &amp; Co Inc/MD</t>
  </si>
  <si>
    <t>MKC</t>
  </si>
  <si>
    <t>PACCAR Inc</t>
  </si>
  <si>
    <t>PCAR</t>
  </si>
  <si>
    <t>Costco Wholesale Corp</t>
  </si>
  <si>
    <t>COST</t>
  </si>
  <si>
    <t>First Republic Bank/CA</t>
  </si>
  <si>
    <t>FRC</t>
  </si>
  <si>
    <t>Stryker Corp</t>
  </si>
  <si>
    <t>SYK</t>
  </si>
  <si>
    <t>Tyson Foods Inc</t>
  </si>
  <si>
    <t>TSN</t>
  </si>
  <si>
    <t>Lamb Weston Holdings Inc</t>
  </si>
  <si>
    <t>LW</t>
  </si>
  <si>
    <t>Applied Materials Inc</t>
  </si>
  <si>
    <t>AMAT</t>
  </si>
  <si>
    <t>American Airlines Group Inc</t>
  </si>
  <si>
    <t>AAL</t>
  </si>
  <si>
    <t>Cardinal Health Inc</t>
  </si>
  <si>
    <t>CAH</t>
  </si>
  <si>
    <t>Cincinnati Financial Corp</t>
  </si>
  <si>
    <t>CINF</t>
  </si>
  <si>
    <t>Paramount Global</t>
  </si>
  <si>
    <t>PARA</t>
  </si>
  <si>
    <t>DR Horton Inc</t>
  </si>
  <si>
    <t>DHI</t>
  </si>
  <si>
    <t>Electronic Arts Inc</t>
  </si>
  <si>
    <t>EA</t>
  </si>
  <si>
    <t>Expeditors International of Washington Inc</t>
  </si>
  <si>
    <t>EXPD</t>
  </si>
  <si>
    <t>Fastenal Co</t>
  </si>
  <si>
    <t>FAST</t>
  </si>
  <si>
    <t>M&amp;T Bank Corp</t>
  </si>
  <si>
    <t>MTB</t>
  </si>
  <si>
    <t>Xcel Energy Inc</t>
  </si>
  <si>
    <t>Fiserv Inc</t>
  </si>
  <si>
    <t>FISV</t>
  </si>
  <si>
    <t>Fifth Third Bancorp</t>
  </si>
  <si>
    <t>FITB</t>
  </si>
  <si>
    <t>Gilead Sciences Inc</t>
  </si>
  <si>
    <t>GILD</t>
  </si>
  <si>
    <t>Hasbro Inc</t>
  </si>
  <si>
    <t>HAS</t>
  </si>
  <si>
    <t>Huntington Bancshares Inc/OH</t>
  </si>
  <si>
    <t>HBAN</t>
  </si>
  <si>
    <t>Welltower Inc</t>
  </si>
  <si>
    <t>WELL</t>
  </si>
  <si>
    <t>Biogen Inc</t>
  </si>
  <si>
    <t>BIIB</t>
  </si>
  <si>
    <t>Northern Trust Corp</t>
  </si>
  <si>
    <t>NTRS</t>
  </si>
  <si>
    <t>Packaging Corp of America</t>
  </si>
  <si>
    <t>PKG</t>
  </si>
  <si>
    <t>Paychex Inc</t>
  </si>
  <si>
    <t>PAYX</t>
  </si>
  <si>
    <t>QUALCOMM Inc</t>
  </si>
  <si>
    <t>QCOM</t>
  </si>
  <si>
    <t>Roper Technologies Inc</t>
  </si>
  <si>
    <t>ROP</t>
  </si>
  <si>
    <t>Ross Stores Inc</t>
  </si>
  <si>
    <t>ROST</t>
  </si>
  <si>
    <t>IDEXX Laboratories Inc</t>
  </si>
  <si>
    <t>IDXX</t>
  </si>
  <si>
    <t>Starbucks Corp</t>
  </si>
  <si>
    <t>SBUX</t>
  </si>
  <si>
    <t>KeyCorp</t>
  </si>
  <si>
    <t>KEY</t>
  </si>
  <si>
    <t>Fox Corp</t>
  </si>
  <si>
    <t>FOXA</t>
  </si>
  <si>
    <t>FOX</t>
  </si>
  <si>
    <t>State Street Corp</t>
  </si>
  <si>
    <t>STT</t>
  </si>
  <si>
    <t>Norwegian Cruise Line Holdings Ltd</t>
  </si>
  <si>
    <t>NCLH</t>
  </si>
  <si>
    <t>US Bancorp</t>
  </si>
  <si>
    <t>USB</t>
  </si>
  <si>
    <t>A O Smith Corp</t>
  </si>
  <si>
    <t>AOS</t>
  </si>
  <si>
    <t>T Rowe Price Group Inc</t>
  </si>
  <si>
    <t>TROW</t>
  </si>
  <si>
    <t>Waste Management Inc</t>
  </si>
  <si>
    <t>WM</t>
  </si>
  <si>
    <t>Constellation Brands Inc</t>
  </si>
  <si>
    <t>STZ</t>
  </si>
  <si>
    <t>DENTSPLY SIRONA Inc</t>
  </si>
  <si>
    <t>XRAY</t>
  </si>
  <si>
    <t>Zions Bancorp NA</t>
  </si>
  <si>
    <t>ZION</t>
  </si>
  <si>
    <t>Alaska Air Group Inc</t>
  </si>
  <si>
    <t>ALK</t>
  </si>
  <si>
    <t>Invesco Ltd</t>
  </si>
  <si>
    <t>IVZ</t>
  </si>
  <si>
    <t>Linde PLC</t>
  </si>
  <si>
    <t>LIN</t>
  </si>
  <si>
    <t>Intuit Inc</t>
  </si>
  <si>
    <t>INTU</t>
  </si>
  <si>
    <t>Morgan Stanley</t>
  </si>
  <si>
    <t>MS</t>
  </si>
  <si>
    <t>Microchip Technology Inc</t>
  </si>
  <si>
    <t>MCHP</t>
  </si>
  <si>
    <t>Chubb Ltd</t>
  </si>
  <si>
    <t>CB</t>
  </si>
  <si>
    <t>Hologic Inc</t>
  </si>
  <si>
    <t>HOLX</t>
  </si>
  <si>
    <t>Citizens Financial Group Inc</t>
  </si>
  <si>
    <t>CFG</t>
  </si>
  <si>
    <t>O'Reilly Automotive Inc</t>
  </si>
  <si>
    <t>ORLY</t>
  </si>
  <si>
    <t>Allstate Corp/The</t>
  </si>
  <si>
    <t>ALL</t>
  </si>
  <si>
    <t>Equity Residential</t>
  </si>
  <si>
    <t>EQR</t>
  </si>
  <si>
    <t>BorgWarner Inc</t>
  </si>
  <si>
    <t>BWA</t>
  </si>
  <si>
    <t>Organon &amp; Co</t>
  </si>
  <si>
    <t>OGN</t>
  </si>
  <si>
    <t>Host Hotels &amp; Resorts Inc</t>
  </si>
  <si>
    <t>HST</t>
  </si>
  <si>
    <t>Incyte Corp</t>
  </si>
  <si>
    <t>INCY</t>
  </si>
  <si>
    <t>Simon Property Group Inc</t>
  </si>
  <si>
    <t>SPG</t>
  </si>
  <si>
    <t>Eastman Chemical Co</t>
  </si>
  <si>
    <t>EMN</t>
  </si>
  <si>
    <t>AvalonBay Communities Inc</t>
  </si>
  <si>
    <t>AVB</t>
  </si>
  <si>
    <t>Prudential Financial Inc</t>
  </si>
  <si>
    <t>PRU</t>
  </si>
  <si>
    <t>United Parcel Service Inc</t>
  </si>
  <si>
    <t>UPS</t>
  </si>
  <si>
    <t>Walgreens Boots Alliance Inc</t>
  </si>
  <si>
    <t>WBA</t>
  </si>
  <si>
    <t>STERIS PLC</t>
  </si>
  <si>
    <t>STE</t>
  </si>
  <si>
    <t>McKesson Corp</t>
  </si>
  <si>
    <t>MCK</t>
  </si>
  <si>
    <t>Lockheed Martin Corp</t>
  </si>
  <si>
    <t>LMT</t>
  </si>
  <si>
    <t>AmerisourceBergen Corp</t>
  </si>
  <si>
    <t>ABC</t>
  </si>
  <si>
    <t>Capital One Financial Corp</t>
  </si>
  <si>
    <t>COF</t>
  </si>
  <si>
    <t>Waters Corp</t>
  </si>
  <si>
    <t>WAT</t>
  </si>
  <si>
    <t>Nordson Corp</t>
  </si>
  <si>
    <t>NDSN</t>
  </si>
  <si>
    <t>Dollar Tree Inc</t>
  </si>
  <si>
    <t>DLTR</t>
  </si>
  <si>
    <t>Darden Restaurants Inc</t>
  </si>
  <si>
    <t>DRI</t>
  </si>
  <si>
    <t>Match Group Inc</t>
  </si>
  <si>
    <t>MTCH</t>
  </si>
  <si>
    <t>Domino's Pizza Inc</t>
  </si>
  <si>
    <t>DPZ</t>
  </si>
  <si>
    <t>NVR Inc</t>
  </si>
  <si>
    <t>NVR</t>
  </si>
  <si>
    <t>NetApp Inc</t>
  </si>
  <si>
    <t>NTAP</t>
  </si>
  <si>
    <t>DXC Technology Co</t>
  </si>
  <si>
    <t>DXC</t>
  </si>
  <si>
    <t>Old Dominion Freight Line Inc</t>
  </si>
  <si>
    <t>ODFL</t>
  </si>
  <si>
    <t>DaVita Inc</t>
  </si>
  <si>
    <t>DVA</t>
  </si>
  <si>
    <t>Hartford Financial Services Group Inc/The</t>
  </si>
  <si>
    <t>HIG</t>
  </si>
  <si>
    <t>Iron Mountain Inc</t>
  </si>
  <si>
    <t>IRM</t>
  </si>
  <si>
    <t>Estee Lauder Cos Inc/The</t>
  </si>
  <si>
    <t>EL</t>
  </si>
  <si>
    <t>Cadence Design Systems Inc</t>
  </si>
  <si>
    <t>CDNS</t>
  </si>
  <si>
    <t>Tyler Technologies Inc</t>
  </si>
  <si>
    <t>TYL</t>
  </si>
  <si>
    <t>Universal Health Services Inc</t>
  </si>
  <si>
    <t>UHS</t>
  </si>
  <si>
    <t>Skyworks Solutions Inc</t>
  </si>
  <si>
    <t>SWKS</t>
  </si>
  <si>
    <t>Quest Diagnostics Inc</t>
  </si>
  <si>
    <t>DGX</t>
  </si>
  <si>
    <t>Activision Blizzard Inc</t>
  </si>
  <si>
    <t>ATVI</t>
  </si>
  <si>
    <t>Rockwell Automation Inc</t>
  </si>
  <si>
    <t>ROK</t>
  </si>
  <si>
    <t>Kraft Heinz Co/The</t>
  </si>
  <si>
    <t>KHC</t>
  </si>
  <si>
    <t>American Tower Corp</t>
  </si>
  <si>
    <t>AMT</t>
  </si>
  <si>
    <t>Regeneron Pharmaceuticals Inc</t>
  </si>
  <si>
    <t>REGN</t>
  </si>
  <si>
    <t>Amazon.com Inc</t>
  </si>
  <si>
    <t>AMZN</t>
  </si>
  <si>
    <t>Jack Henry &amp; Associates Inc</t>
  </si>
  <si>
    <t>JKHY</t>
  </si>
  <si>
    <t>Ralph Lauren Corp</t>
  </si>
  <si>
    <t>RL</t>
  </si>
  <si>
    <t>Boston Properties Inc</t>
  </si>
  <si>
    <t>BXP</t>
  </si>
  <si>
    <t>Amphenol Corp</t>
  </si>
  <si>
    <t>APH</t>
  </si>
  <si>
    <t>Howmet Aerospace Inc</t>
  </si>
  <si>
    <t>HWM</t>
  </si>
  <si>
    <t>Pioneer Natural Resources Co</t>
  </si>
  <si>
    <t>PXD</t>
  </si>
  <si>
    <t>Valero Energy Corp</t>
  </si>
  <si>
    <t>VLO</t>
  </si>
  <si>
    <t>Synopsys Inc</t>
  </si>
  <si>
    <t>SNPS</t>
  </si>
  <si>
    <t>Etsy Inc</t>
  </si>
  <si>
    <t>ETSY</t>
  </si>
  <si>
    <t>CH Robinson Worldwide Inc</t>
  </si>
  <si>
    <t>CHRW</t>
  </si>
  <si>
    <t>Accenture PLC</t>
  </si>
  <si>
    <t>ACN</t>
  </si>
  <si>
    <t>TransDigm Group Inc</t>
  </si>
  <si>
    <t>TDG</t>
  </si>
  <si>
    <t>Yum! Brands Inc</t>
  </si>
  <si>
    <t>YUM</t>
  </si>
  <si>
    <t>Prologis Inc</t>
  </si>
  <si>
    <t>PLD</t>
  </si>
  <si>
    <t>FirstEnergy Corp</t>
  </si>
  <si>
    <t>FE</t>
  </si>
  <si>
    <t>VeriSign Inc</t>
  </si>
  <si>
    <t>VRSN</t>
  </si>
  <si>
    <t>Quanta Services Inc</t>
  </si>
  <si>
    <t>PWR</t>
  </si>
  <si>
    <t>Henry Schein Inc</t>
  </si>
  <si>
    <t>HSIC</t>
  </si>
  <si>
    <t>Ameren Corp</t>
  </si>
  <si>
    <t>ANSYS Inc</t>
  </si>
  <si>
    <t>ANSS</t>
  </si>
  <si>
    <t>FactSet Research Systems Inc</t>
  </si>
  <si>
    <t>FDS</t>
  </si>
  <si>
    <t>NVIDIA Corp</t>
  </si>
  <si>
    <t>NVDA</t>
  </si>
  <si>
    <t>Sealed Air Corp</t>
  </si>
  <si>
    <t>SEE</t>
  </si>
  <si>
    <t>Cognizant Technology Solutions Corp</t>
  </si>
  <si>
    <t>CTSH</t>
  </si>
  <si>
    <t>Intuitive Surgical Inc</t>
  </si>
  <si>
    <t>ISRG</t>
  </si>
  <si>
    <t>Take-Two Interactive Software Inc</t>
  </si>
  <si>
    <t>TTWO</t>
  </si>
  <si>
    <t>Republic Services Inc</t>
  </si>
  <si>
    <t>RSG</t>
  </si>
  <si>
    <t>eBay Inc</t>
  </si>
  <si>
    <t>EBAY</t>
  </si>
  <si>
    <t>Goldman Sachs Group Inc/The</t>
  </si>
  <si>
    <t>GS</t>
  </si>
  <si>
    <t>SBA Communications Corp</t>
  </si>
  <si>
    <t>SBAC</t>
  </si>
  <si>
    <t>Sempra Energy</t>
  </si>
  <si>
    <t>SRE</t>
  </si>
  <si>
    <t>Moody's Corp</t>
  </si>
  <si>
    <t>MCO</t>
  </si>
  <si>
    <t>Booking Holdings Inc</t>
  </si>
  <si>
    <t>BKNG</t>
  </si>
  <si>
    <t>F5 Inc</t>
  </si>
  <si>
    <t>FFIV</t>
  </si>
  <si>
    <t>Akamai Technologies Inc</t>
  </si>
  <si>
    <t>AKAM</t>
  </si>
  <si>
    <t>Charles River Laboratories International Inc</t>
  </si>
  <si>
    <t>CRL</t>
  </si>
  <si>
    <t>MarketAxess Holdings Inc</t>
  </si>
  <si>
    <t>MKTX</t>
  </si>
  <si>
    <t>Devon Energy Corp</t>
  </si>
  <si>
    <t>DVN</t>
  </si>
  <si>
    <t>Alphabet Inc</t>
  </si>
  <si>
    <t>GOOGL</t>
  </si>
  <si>
    <t>Bio-Techne Corp</t>
  </si>
  <si>
    <t>TECH</t>
  </si>
  <si>
    <t>Teleflex Inc</t>
  </si>
  <si>
    <t>TFX</t>
  </si>
  <si>
    <t>Netflix Inc</t>
  </si>
  <si>
    <t>NFLX</t>
  </si>
  <si>
    <t>Allegion plc</t>
  </si>
  <si>
    <t>ALLE</t>
  </si>
  <si>
    <t>Agilent Technologies Inc</t>
  </si>
  <si>
    <t>A</t>
  </si>
  <si>
    <t>Trimble Inc</t>
  </si>
  <si>
    <t>TRMB</t>
  </si>
  <si>
    <t>CME Group Inc</t>
  </si>
  <si>
    <t>CME</t>
  </si>
  <si>
    <t>Juniper Networks Inc</t>
  </si>
  <si>
    <t>JNPR</t>
  </si>
  <si>
    <t>BlackRock Inc</t>
  </si>
  <si>
    <t>BLK</t>
  </si>
  <si>
    <t>DTE Energy Co</t>
  </si>
  <si>
    <t>DTE</t>
  </si>
  <si>
    <t>Nasdaq Inc</t>
  </si>
  <si>
    <t>NDAQ</t>
  </si>
  <si>
    <t>Celanese Corp</t>
  </si>
  <si>
    <t>CE</t>
  </si>
  <si>
    <t>Philip Morris International Inc</t>
  </si>
  <si>
    <t>PM</t>
  </si>
  <si>
    <t>Salesforce Inc</t>
  </si>
  <si>
    <t>CRM</t>
  </si>
  <si>
    <t>Ingersoll Rand Inc</t>
  </si>
  <si>
    <t>IR</t>
  </si>
  <si>
    <t>Huntington Ingalls Industries Inc</t>
  </si>
  <si>
    <t>HII</t>
  </si>
  <si>
    <t>MetLife Inc</t>
  </si>
  <si>
    <t>MET</t>
  </si>
  <si>
    <t>Tapestry Inc</t>
  </si>
  <si>
    <t>TPR</t>
  </si>
  <si>
    <t>CSX Corp</t>
  </si>
  <si>
    <t>CSX</t>
  </si>
  <si>
    <t>Edwards Lifesciences Corp</t>
  </si>
  <si>
    <t>EW</t>
  </si>
  <si>
    <t>Ameriprise Financial Inc</t>
  </si>
  <si>
    <t>AMP</t>
  </si>
  <si>
    <t>Zebra Technologies Corp</t>
  </si>
  <si>
    <t>ZBRA</t>
  </si>
  <si>
    <t>Zimmer Biomet Holdings Inc</t>
  </si>
  <si>
    <t>ZBH</t>
  </si>
  <si>
    <t>CBRE Group Inc</t>
  </si>
  <si>
    <t>CBRE</t>
  </si>
  <si>
    <t>Mastercard Inc</t>
  </si>
  <si>
    <t>MA</t>
  </si>
  <si>
    <t>CarMax Inc</t>
  </si>
  <si>
    <t>KMX</t>
  </si>
  <si>
    <t>Intercontinental Exchange Inc</t>
  </si>
  <si>
    <t>ICE</t>
  </si>
  <si>
    <t>Fidelity National Information Services Inc</t>
  </si>
  <si>
    <t>FIS</t>
  </si>
  <si>
    <t>Chipotle Mexican Grill Inc</t>
  </si>
  <si>
    <t>CMG</t>
  </si>
  <si>
    <t>Wynn Resorts Ltd</t>
  </si>
  <si>
    <t>WYNN</t>
  </si>
  <si>
    <t>Live Nation Entertainment Inc</t>
  </si>
  <si>
    <t>LYV</t>
  </si>
  <si>
    <t>Assurant Inc</t>
  </si>
  <si>
    <t>AIZ</t>
  </si>
  <si>
    <t>NRG Energy Inc</t>
  </si>
  <si>
    <t>NRG</t>
  </si>
  <si>
    <t>Regions Financial Corp</t>
  </si>
  <si>
    <t>RF</t>
  </si>
  <si>
    <t>Monster Beverage Corp</t>
  </si>
  <si>
    <t>MNST</t>
  </si>
  <si>
    <t>Mosaic Co/The</t>
  </si>
  <si>
    <t>MOS</t>
  </si>
  <si>
    <t>Baker Hughes Co</t>
  </si>
  <si>
    <t>BKR</t>
  </si>
  <si>
    <t>Expedia Group Inc</t>
  </si>
  <si>
    <t>EXPE</t>
  </si>
  <si>
    <t>Evergy Inc</t>
  </si>
  <si>
    <t>Warner Bros Discovery Inc</t>
  </si>
  <si>
    <t>CF Industries Holdings Inc</t>
  </si>
  <si>
    <t>CF</t>
  </si>
  <si>
    <t>Leidos Holdings Inc</t>
  </si>
  <si>
    <t>LDOS</t>
  </si>
  <si>
    <t>APA Corp</t>
  </si>
  <si>
    <t>APA</t>
  </si>
  <si>
    <t>GOOG</t>
  </si>
  <si>
    <t>TE Connectivity Ltd</t>
  </si>
  <si>
    <t>TEL</t>
  </si>
  <si>
    <t>Cooper Cos Inc/The</t>
  </si>
  <si>
    <t>COO</t>
  </si>
  <si>
    <t>Discover Financial Services</t>
  </si>
  <si>
    <t>DFS</t>
  </si>
  <si>
    <t>Visa Inc</t>
  </si>
  <si>
    <t>V</t>
  </si>
  <si>
    <t>Mid-America Apartment Communities Inc</t>
  </si>
  <si>
    <t>MAA</t>
  </si>
  <si>
    <t>Xylem Inc/NY</t>
  </si>
  <si>
    <t>XYL</t>
  </si>
  <si>
    <t>Marathon Petroleum Corp</t>
  </si>
  <si>
    <t>MPC</t>
  </si>
  <si>
    <t>Tractor Supply Co</t>
  </si>
  <si>
    <t>TSCO</t>
  </si>
  <si>
    <t>Advanced Micro Devices Inc</t>
  </si>
  <si>
    <t>AMD</t>
  </si>
  <si>
    <t>ResMed Inc</t>
  </si>
  <si>
    <t>RMD</t>
  </si>
  <si>
    <t>Mettler-Toledo International Inc</t>
  </si>
  <si>
    <t>MTD</t>
  </si>
  <si>
    <t>Copart Inc</t>
  </si>
  <si>
    <t>CPRT</t>
  </si>
  <si>
    <t>Albemarle Corp</t>
  </si>
  <si>
    <t>ALB</t>
  </si>
  <si>
    <t>Fortinet Inc</t>
  </si>
  <si>
    <t>FTNT</t>
  </si>
  <si>
    <t>Moderna Inc</t>
  </si>
  <si>
    <t>MRNA</t>
  </si>
  <si>
    <t>Essex Property Trust Inc</t>
  </si>
  <si>
    <t>ESS</t>
  </si>
  <si>
    <t>Realty Income Corp</t>
  </si>
  <si>
    <t>O</t>
  </si>
  <si>
    <t>Westrock Co</t>
  </si>
  <si>
    <t>WRK</t>
  </si>
  <si>
    <t>Westinghouse Air Brake Technologies Corp</t>
  </si>
  <si>
    <t>WAB</t>
  </si>
  <si>
    <t>Pool Corp</t>
  </si>
  <si>
    <t>POOL</t>
  </si>
  <si>
    <t>Western Digital Corp</t>
  </si>
  <si>
    <t>WDC</t>
  </si>
  <si>
    <t>PepsiCo Inc</t>
  </si>
  <si>
    <t>PEP</t>
  </si>
  <si>
    <t>Diamondback Energy Inc</t>
  </si>
  <si>
    <t>FANG</t>
  </si>
  <si>
    <t>ServiceNow Inc</t>
  </si>
  <si>
    <t>NOW</t>
  </si>
  <si>
    <t>Church &amp; Dwight Co Inc</t>
  </si>
  <si>
    <t>CHD</t>
  </si>
  <si>
    <t>Federal Realty Investment Trust</t>
  </si>
  <si>
    <t>FRT</t>
  </si>
  <si>
    <t>MGM Resorts International</t>
  </si>
  <si>
    <t>MGM</t>
  </si>
  <si>
    <t>American Electric Power Co Inc</t>
  </si>
  <si>
    <t>SolarEdge Technologies Inc</t>
  </si>
  <si>
    <t>SEDG</t>
  </si>
  <si>
    <t>PTC Inc</t>
  </si>
  <si>
    <t>PTC</t>
  </si>
  <si>
    <t>JB Hunt Transport Services Inc</t>
  </si>
  <si>
    <t>JBHT</t>
  </si>
  <si>
    <t>Lam Research Corp</t>
  </si>
  <si>
    <t>LRCX</t>
  </si>
  <si>
    <t>Mohawk Industries Inc</t>
  </si>
  <si>
    <t>MHK</t>
  </si>
  <si>
    <t>Pentair PLC</t>
  </si>
  <si>
    <t>PNR</t>
  </si>
  <si>
    <t>Vertex Pharmaceuticals Inc</t>
  </si>
  <si>
    <t>VRTX</t>
  </si>
  <si>
    <t>Amcor PLC</t>
  </si>
  <si>
    <t>AMCR</t>
  </si>
  <si>
    <t>Meta Platforms Inc</t>
  </si>
  <si>
    <t>T-Mobile US Inc</t>
  </si>
  <si>
    <t>TMUS</t>
  </si>
  <si>
    <t>United Rentals Inc</t>
  </si>
  <si>
    <t>URI</t>
  </si>
  <si>
    <t>Honeywell International Inc</t>
  </si>
  <si>
    <t>HON</t>
  </si>
  <si>
    <t>Alexandria Real Estate Equities Inc</t>
  </si>
  <si>
    <t>ARE</t>
  </si>
  <si>
    <t>Delta Air Lines Inc</t>
  </si>
  <si>
    <t>DAL</t>
  </si>
  <si>
    <t>Seagate Technology Holdings PLC</t>
  </si>
  <si>
    <t>STX</t>
  </si>
  <si>
    <t>United Airlines Holdings Inc</t>
  </si>
  <si>
    <t>UAL</t>
  </si>
  <si>
    <t>News Corp</t>
  </si>
  <si>
    <t>NWS</t>
  </si>
  <si>
    <t>Centene Corp</t>
  </si>
  <si>
    <t>CNC</t>
  </si>
  <si>
    <t>Martin Marietta Materials Inc</t>
  </si>
  <si>
    <t>MLM</t>
  </si>
  <si>
    <t>Teradyne Inc</t>
  </si>
  <si>
    <t>TER</t>
  </si>
  <si>
    <t>PayPal Holdings Inc</t>
  </si>
  <si>
    <t>PYPL</t>
  </si>
  <si>
    <t>Tesla Inc</t>
  </si>
  <si>
    <t>TSLA</t>
  </si>
  <si>
    <t>DISH Network Corp</t>
  </si>
  <si>
    <t>DISH</t>
  </si>
  <si>
    <t>Dow Inc</t>
  </si>
  <si>
    <t>DOW</t>
  </si>
  <si>
    <t>Everest Re Group Ltd</t>
  </si>
  <si>
    <t>RE</t>
  </si>
  <si>
    <t>Teledyne Technologies Inc</t>
  </si>
  <si>
    <t>TDY</t>
  </si>
  <si>
    <t>NWSA</t>
  </si>
  <si>
    <t>Exelon Corp</t>
  </si>
  <si>
    <t>EXC</t>
  </si>
  <si>
    <t>Global Payments Inc</t>
  </si>
  <si>
    <t>GPN</t>
  </si>
  <si>
    <t>CCI</t>
  </si>
  <si>
    <t>Aptiv PLC</t>
  </si>
  <si>
    <t>APTV</t>
  </si>
  <si>
    <t>Advance Auto Parts Inc</t>
  </si>
  <si>
    <t>AAP</t>
  </si>
  <si>
    <t>Align Technology Inc</t>
  </si>
  <si>
    <t>ALGN</t>
  </si>
  <si>
    <t>Illumina Inc</t>
  </si>
  <si>
    <t>ILMN</t>
  </si>
  <si>
    <t>LKQ Corp</t>
  </si>
  <si>
    <t>LKQ</t>
  </si>
  <si>
    <t>Zoetis Inc</t>
  </si>
  <si>
    <t>ZTS</t>
  </si>
  <si>
    <t>Equinix Inc</t>
  </si>
  <si>
    <t>EQIX</t>
  </si>
  <si>
    <t>Digital Realty Trust Inc</t>
  </si>
  <si>
    <t>DLR</t>
  </si>
  <si>
    <t>Las Vegas Sands Corp</t>
  </si>
  <si>
    <t>LVS</t>
  </si>
  <si>
    <t>Molina Healthcare Inc</t>
  </si>
  <si>
    <t>MOH</t>
  </si>
  <si>
    <t>Value Line Long-Term Growth Estimate</t>
  </si>
  <si>
    <t>CAPITAL ASSET PRICING MODEL -- LONG-TERM PROJECTED RISK-FREE RATE &amp; VL BETA</t>
  </si>
  <si>
    <t>CAPITAL ASSET PRICING MODEL -- LONG-TERM PROJECTED RISK-FREE RATE &amp; BLOOMBERG BETA</t>
  </si>
  <si>
    <t>K = Rf + β (Rm − Rf)</t>
  </si>
  <si>
    <t>Beta (β)</t>
  </si>
  <si>
    <t>Market Return (Rm)</t>
  </si>
  <si>
    <t>Market Risk Premium (Rm − Rf)</t>
  </si>
  <si>
    <t>ROE (K)</t>
  </si>
  <si>
    <t>Evergy, Inc.</t>
  </si>
  <si>
    <t>OGE Energy Corporation</t>
  </si>
  <si>
    <t>Mean</t>
  </si>
  <si>
    <t>[4] Equals [3] - [1]</t>
  </si>
  <si>
    <t>[5] Equals [1] + [2] x [4]</t>
  </si>
  <si>
    <t>CAPITAL ASSET PRICING MODEL -- CURRENT RISK-FREE RATE &amp; VL BETA</t>
  </si>
  <si>
    <t>CAPITAL ASSET PRICING MODEL -- CURRENT RISK-FREE RATE &amp; BLOOMBERG BETA</t>
  </si>
  <si>
    <t>Current 30-year Treasury bond yield (30-day average)</t>
  </si>
  <si>
    <t>Average Authorized Electric ROE</t>
  </si>
  <si>
    <t>U.S. Govt. 30-year Treasury</t>
  </si>
  <si>
    <t>Risk Premium</t>
  </si>
  <si>
    <t>1992.1</t>
  </si>
  <si>
    <t>1992.2</t>
  </si>
  <si>
    <t>1992.3</t>
  </si>
  <si>
    <t>1992.4</t>
  </si>
  <si>
    <t>1993.1</t>
  </si>
  <si>
    <t>1993.2</t>
  </si>
  <si>
    <t>1993.3</t>
  </si>
  <si>
    <t>1993.4</t>
  </si>
  <si>
    <t>1994.1</t>
  </si>
  <si>
    <t>1994.2</t>
  </si>
  <si>
    <t>1994.3</t>
  </si>
  <si>
    <t>1994.4</t>
  </si>
  <si>
    <t>1995.2</t>
  </si>
  <si>
    <t>1995.3</t>
  </si>
  <si>
    <t>1995.4</t>
  </si>
  <si>
    <t>1996.1</t>
  </si>
  <si>
    <t>1996.2</t>
  </si>
  <si>
    <t>1996.3</t>
  </si>
  <si>
    <t>SUMMARY OUTPUT</t>
  </si>
  <si>
    <t>1996.4</t>
  </si>
  <si>
    <t>1997.1</t>
  </si>
  <si>
    <t>Regression Statistics</t>
  </si>
  <si>
    <t>1997.2</t>
  </si>
  <si>
    <t>Multiple R</t>
  </si>
  <si>
    <t>1997.3</t>
  </si>
  <si>
    <t>R Square</t>
  </si>
  <si>
    <t>1997.4</t>
  </si>
  <si>
    <t>Adjusted R Square</t>
  </si>
  <si>
    <t>Standard Error</t>
  </si>
  <si>
    <t>1998.2</t>
  </si>
  <si>
    <t>Observations</t>
  </si>
  <si>
    <t>1998.3</t>
  </si>
  <si>
    <t>1998.4</t>
  </si>
  <si>
    <t>ANOVA</t>
  </si>
  <si>
    <t>1999.1</t>
  </si>
  <si>
    <t>df</t>
  </si>
  <si>
    <t>SS</t>
  </si>
  <si>
    <t>Significance F</t>
  </si>
  <si>
    <t>1999.2</t>
  </si>
  <si>
    <t>Regression</t>
  </si>
  <si>
    <t>Residual</t>
  </si>
  <si>
    <t>1999.4</t>
  </si>
  <si>
    <t>Total</t>
  </si>
  <si>
    <t>2000.1</t>
  </si>
  <si>
    <t>2000.2</t>
  </si>
  <si>
    <t>Coefficients</t>
  </si>
  <si>
    <t>t Stat</t>
  </si>
  <si>
    <t>P-value</t>
  </si>
  <si>
    <t>Lower 95%</t>
  </si>
  <si>
    <t>Upper 95%</t>
  </si>
  <si>
    <t>2000.3</t>
  </si>
  <si>
    <t>Intercept</t>
  </si>
  <si>
    <t>2000.4</t>
  </si>
  <si>
    <t>X Variable 1</t>
  </si>
  <si>
    <t>2001.1</t>
  </si>
  <si>
    <t>2001.2</t>
  </si>
  <si>
    <t>2001.4</t>
  </si>
  <si>
    <t>2002.1</t>
  </si>
  <si>
    <t>U.S. Govt.</t>
  </si>
  <si>
    <t>2002.2</t>
  </si>
  <si>
    <t>30-year</t>
  </si>
  <si>
    <t>Risk</t>
  </si>
  <si>
    <t>2002.3</t>
  </si>
  <si>
    <t>Treasury</t>
  </si>
  <si>
    <t>Premium</t>
  </si>
  <si>
    <t>ROE</t>
  </si>
  <si>
    <t>2002.4</t>
  </si>
  <si>
    <t>2003.1</t>
  </si>
  <si>
    <t>Current 30-day average of 30-year U.S. Treasury bond yield [4]</t>
  </si>
  <si>
    <t>2003.2</t>
  </si>
  <si>
    <t>2003.3</t>
  </si>
  <si>
    <t>2003.4</t>
  </si>
  <si>
    <t>AVERAGE</t>
  </si>
  <si>
    <t>2004.1</t>
  </si>
  <si>
    <t>2004.2</t>
  </si>
  <si>
    <t>2004.3</t>
  </si>
  <si>
    <t>2004.4</t>
  </si>
  <si>
    <t>[2] Source: Bloomberg Professional, quarterly bond yields are the average of each trading day in the quarter</t>
  </si>
  <si>
    <t>2005.1</t>
  </si>
  <si>
    <t>[3] Equals Column [1] − Column [2]</t>
  </si>
  <si>
    <t>2005.2</t>
  </si>
  <si>
    <t>2005.3</t>
  </si>
  <si>
    <t>2005.4</t>
  </si>
  <si>
    <t>2006.1</t>
  </si>
  <si>
    <t xml:space="preserve">[7] See notes [4], [5] &amp; [6] </t>
  </si>
  <si>
    <t>2006.2</t>
  </si>
  <si>
    <t>2006.3</t>
  </si>
  <si>
    <t>[9] Equals Column [7] + Column [8]</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</si>
  <si>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</si>
  <si>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</si>
  <si>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</si>
  <si>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</si>
  <si>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</si>
  <si>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</si>
  <si>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</si>
  <si>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</si>
  <si>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</si>
  <si>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</si>
  <si>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</si>
  <si>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</si>
  <si>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</si>
  <si>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</si>
  <si>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</si>
  <si>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</si>
  <si>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</si>
  <si>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</si>
  <si>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</si>
  <si>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</si>
  <si>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</si>
  <si>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</si>
  <si>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</si>
  <si>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</si>
  <si>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</si>
  <si>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</si>
  <si>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</si>
  <si>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</si>
  <si>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</si>
  <si>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</si>
  <si>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</si>
  <si>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</si>
  <si>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</si>
  <si>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</si>
  <si>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</si>
  <si>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</si>
  <si>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</si>
  <si>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</si>
  <si>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</si>
  <si>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</si>
  <si>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</si>
  <si>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</si>
  <si>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</si>
  <si>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</si>
  <si>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</si>
  <si>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</si>
  <si>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</si>
  <si>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</si>
  <si>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</si>
  <si>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</si>
  <si>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</si>
  <si>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</si>
  <si>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</si>
  <si>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</si>
  <si>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</si>
  <si>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MEDIAN</t>
  </si>
  <si>
    <t>EXPECTED EARNINGS ANALYSIS</t>
  </si>
  <si>
    <t>Compound Annual Growth Rate</t>
  </si>
  <si>
    <t>Adjustment Factor</t>
  </si>
  <si>
    <t>Adjusted Return on Common Equity</t>
  </si>
  <si>
    <t>Median</t>
  </si>
  <si>
    <t>[1] Source: Value Line</t>
  </si>
  <si>
    <t>[2] Source: Value Line</t>
  </si>
  <si>
    <t>[3] Source: Value Line</t>
  </si>
  <si>
    <t>[4] Equals [2] x [3]</t>
  </si>
  <si>
    <t>[6] Source: Value Line</t>
  </si>
  <si>
    <t>[7] Equals [5] x [6]</t>
  </si>
  <si>
    <t>[8] Equals ([7] / [4]) ^ (1/5) - 1</t>
  </si>
  <si>
    <t>[9] Equals 2 x (1 + [8]) / (2 + [8])</t>
  </si>
  <si>
    <t>[10] Equals [1] x [9]</t>
  </si>
  <si>
    <t/>
  </si>
  <si>
    <t>Average</t>
  </si>
  <si>
    <t>[4] Cap. Weighted Estimate of the S&amp;P 500 Dividend Yield</t>
  </si>
  <si>
    <t>[5] Cap. Weighted Estimate of the S&amp;P 500 Growth Rate</t>
  </si>
  <si>
    <t>[6] Cap. Weighted S&amp;P 500 Estimated Required Market Return</t>
  </si>
  <si>
    <t>Southern Company</t>
  </si>
  <si>
    <t>WBD</t>
  </si>
  <si>
    <t>META</t>
  </si>
  <si>
    <t>BALL</t>
  </si>
  <si>
    <t>Blue Chip Long-Term Projected Forecast (2024-2028) [6]</t>
  </si>
  <si>
    <t>Lower 95.0%</t>
  </si>
  <si>
    <t>Upper 95.0%</t>
  </si>
  <si>
    <t>Keurig Dr Pepper Inc</t>
  </si>
  <si>
    <t>KDP</t>
  </si>
  <si>
    <t>ON Semiconductor Corp</t>
  </si>
  <si>
    <t>ON</t>
  </si>
  <si>
    <t>Elevance Health Inc</t>
  </si>
  <si>
    <t>ELV</t>
  </si>
  <si>
    <t>Camden Property Trust</t>
  </si>
  <si>
    <t>CPT</t>
  </si>
  <si>
    <t>VICI Properties Inc</t>
  </si>
  <si>
    <t>VICI</t>
  </si>
  <si>
    <t>Jacobs Solutions Inc</t>
  </si>
  <si>
    <t>CoStar Group Inc</t>
  </si>
  <si>
    <t>CSGP</t>
  </si>
  <si>
    <t>Invitation Homes Inc</t>
  </si>
  <si>
    <t>INVH</t>
  </si>
  <si>
    <t>Crown Castle Inc</t>
  </si>
  <si>
    <t>Projected 30-year U.S. Treasury bond yield (2024 - 2028)</t>
  </si>
  <si>
    <t>SUMMARY OF RESULTS</t>
  </si>
  <si>
    <t>Low</t>
  </si>
  <si>
    <t>High</t>
  </si>
  <si>
    <t>CAPM</t>
  </si>
  <si>
    <t>Value Line Beta</t>
  </si>
  <si>
    <t>Bloomberg Beta</t>
  </si>
  <si>
    <t>Current Yield</t>
  </si>
  <si>
    <t>Near-Term Projected Yield</t>
  </si>
  <si>
    <t>Long-Term Projected Yield</t>
  </si>
  <si>
    <t>Risk Premium (Average)</t>
  </si>
  <si>
    <t>Primary Analyses</t>
  </si>
  <si>
    <t>30-Day Average</t>
  </si>
  <si>
    <t>90-Day Average</t>
  </si>
  <si>
    <t>180-Day Average</t>
  </si>
  <si>
    <t>Average of
DCF,
CAPM, and
Risk Premium</t>
  </si>
  <si>
    <t>MARKET RISK PREMIUM DERIVED FROM S&amp;P 500 - ALL COMPANIES</t>
  </si>
  <si>
    <t>MARKET RISK PREMIUM DERIVED FROM S&amp;P 500 - FERC METHODOLOGY</t>
  </si>
  <si>
    <t>Vertically Integrated Electric Utilities</t>
  </si>
  <si>
    <t>BOND YIELD PLUS RISK PREMIUM ANALYSIS</t>
  </si>
  <si>
    <t xml:space="preserve">DCF
</t>
  </si>
  <si>
    <t>[3] Equals ([4] x (1 + (0.5 x [5]))) + [5]</t>
  </si>
  <si>
    <r>
      <t xml:space="preserve">Benchmark Analysis
</t>
    </r>
    <r>
      <rPr>
        <b/>
        <sz val="8.5"/>
        <rFont val="Arial"/>
        <family val="2"/>
      </rPr>
      <t xml:space="preserve">
Expected Earnings</t>
    </r>
  </si>
  <si>
    <t>Cigna Group/The</t>
  </si>
  <si>
    <t>Steel Dynamics Inc</t>
  </si>
  <si>
    <t>STLD</t>
  </si>
  <si>
    <t>EQT Corp</t>
  </si>
  <si>
    <t>EQT</t>
  </si>
  <si>
    <t>PG&amp;E Corp</t>
  </si>
  <si>
    <t>PCG</t>
  </si>
  <si>
    <t>Gen Digital Inc</t>
  </si>
  <si>
    <t>GEN</t>
  </si>
  <si>
    <t>First Solar Inc</t>
  </si>
  <si>
    <t>FSLR</t>
  </si>
  <si>
    <t>GE HealthCare Technologies Inc</t>
  </si>
  <si>
    <t>GEHC</t>
  </si>
  <si>
    <t>Arch Capital Group Ltd</t>
  </si>
  <si>
    <t>ACGL</t>
  </si>
  <si>
    <t>Targa Resources Corp</t>
  </si>
  <si>
    <t>TRGP</t>
  </si>
  <si>
    <t>[2] Source: Bloomberg Professional, equals 180-day average as of March 31, 2023</t>
  </si>
  <si>
    <t>[2] Source: Bloomberg Professional, equals 90-day average as of March 31, 2023</t>
  </si>
  <si>
    <t>[2] Source: Bloomberg Professional, equals 30-day average as of March 31, 2023</t>
  </si>
  <si>
    <t>Becton Dickinson &amp; Co</t>
  </si>
  <si>
    <t>Insulet Corp</t>
  </si>
  <si>
    <t>PODD</t>
  </si>
  <si>
    <t>Schlumberger NV</t>
  </si>
  <si>
    <t>Fair Isaac Corp</t>
  </si>
  <si>
    <t>FICO</t>
  </si>
  <si>
    <t>Bunge Ltd</t>
  </si>
  <si>
    <t>BG</t>
  </si>
  <si>
    <t>[1] Source: Bloomberg Professional, as of March 31, 2023</t>
  </si>
  <si>
    <t>[2] Source: Value Line, as of March 31, 2023</t>
  </si>
  <si>
    <t>[4] Source: Bloomberg Professional, as of March 31, 2023</t>
  </si>
  <si>
    <t>[5] Source: Value Line, as of March 31, 2023</t>
  </si>
  <si>
    <t>[1] Source:  Blue Chip Financial Forecasts, Vol. 42, No. 4, April 1, 2023 at 2</t>
  </si>
  <si>
    <t>Near-term projected 30-year U.S. Treasury bond yield (Q2 2023 - Q2 2024)</t>
  </si>
  <si>
    <t>[1] Source:  Blue Chip Financial Forecasts, Vol. 41, No. 12, December 1, 2022 at 14</t>
  </si>
  <si>
    <t>[1] Bloomberg Professional as of March 31, 2023</t>
  </si>
  <si>
    <t>[2] Source: Bloomberg Professional, calculated based on five years of weekly returns, as of March 31, 2023</t>
  </si>
  <si>
    <t>[1] Source: Regulatory Research Associates, rate cases through March 31, 2023</t>
  </si>
  <si>
    <t>[4] Source: Bloomberg Professional, 30-day average as of March 31, 2023</t>
  </si>
  <si>
    <t>[5] Source: Blue Chip Financial Forecasts, Vol. 42, No. 4, April 1, 2023 at 2</t>
  </si>
  <si>
    <t>[6] Source: Blue Chip Financial Forecasts, Vol. 41, No. 12, December 1, 2022 at 14</t>
  </si>
  <si>
    <t>Negative</t>
  </si>
  <si>
    <t>Blue Chip Near-Term Projected Forecast (Q2 2023 - Q2 2024) [5]</t>
  </si>
  <si>
    <t>[3] Source: Average expected market return calculated in Rebuttal Attachment JCN-R3, page 1</t>
  </si>
  <si>
    <t>[3] Source: Average expected market return calculated in Rebuttal Attachment JCN-R3, page 7</t>
  </si>
  <si>
    <t>Value Line ROE
Projection Years 4-6</t>
  </si>
  <si>
    <t>Value Line
Total Capital ($mill)
MRY</t>
  </si>
  <si>
    <t>Value Line
Common Equity Ratio 
MRY</t>
  </si>
  <si>
    <t>Total Equity 
MRY</t>
  </si>
  <si>
    <t>Value Line
Total Capital ($mill)
Projection Years 4-6</t>
  </si>
  <si>
    <t>Value Line
Common Equity Ratio
Projection Years 4-6</t>
  </si>
  <si>
    <t>Total Equity ($mill)
Projection Years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</si>
</sst>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quot;$&quot;#,##0.00"/>
    <numFmt numFmtId="166" formatCode="0.0"/>
    <numFmt numFmtId="167" formatCode="0.0000"/>
    <numFmt numFmtId="168" formatCode="_(&quot;$&quot;* #,##0.00000_);_(&quot;$&quot;* \(#,##0.00000\);_(&quot;$&quot;* &quot;-&quot;?????_);_(@_)"/>
    <numFmt numFmtId="169" formatCode="0.00_);\(0.00\)"/>
    <numFmt numFmtId="170" formatCode="&quot;$&quot;* #,##0_);&quot;$&quot;* \(#,##0\)"/>
    <numFmt numFmtId="171" formatCode="_(* #,##0.00000_);_(* \(#,##0.00000\);_(* &quot;-&quot;?????_);_(@_)"/>
    <numFmt numFmtId="172" formatCode="General_)"/>
    <numFmt numFmtId="173" formatCode="_(* #,##0_);_(* \(#,##0\);_(* &quot;-&quot;??_);_(@_)"/>
  </numFmts>
  <fonts count="95">
    <font>
      <sz val="10"/>
      <name val="Arial"/>
    </font>
    <font>
      <sz val="10"/>
      <color theme="1"/>
      <name val="Arial"/>
      <family val="2"/>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8"/>
      <name val="Arial"/>
      <family val="2"/>
    </font>
    <font>
      <b/>
      <sz val="10"/>
      <name val="Arial"/>
      <family val="2"/>
    </font>
    <font>
      <b/>
      <sz val="9"/>
      <name val="Arial"/>
      <family val="2"/>
    </font>
    <font>
      <i/>
      <sz val="10"/>
      <color indexed="23"/>
      <name val="Arial"/>
      <family val="2"/>
    </font>
    <font>
      <b/>
      <sz val="14"/>
      <color indexed="9"/>
      <name val="Arial"/>
      <family val="2"/>
    </font>
    <font>
      <b/>
      <sz val="14"/>
      <name val="Arial"/>
      <family val="2"/>
    </font>
    <font>
      <b/>
      <sz val="12"/>
      <color indexed="9"/>
      <name val="Arial"/>
      <family val="2"/>
    </font>
    <font>
      <b/>
      <sz val="12"/>
      <name val="Arial"/>
      <family val="2"/>
    </font>
    <font>
      <b/>
      <sz val="10"/>
      <name val="Arial"/>
      <family val="2"/>
    </font>
    <font>
      <b/>
      <sz val="10"/>
      <color indexed="9"/>
      <name val="Arial"/>
      <family val="2"/>
    </font>
    <font>
      <b/>
      <i/>
      <sz val="8"/>
      <color indexed="9"/>
      <name val="Arial"/>
      <family val="2"/>
    </font>
    <font>
      <b/>
      <sz val="8"/>
      <name val="Arial"/>
      <family val="2"/>
    </font>
    <font>
      <sz val="10"/>
      <color indexed="10"/>
      <name val="Arial"/>
      <family val="2"/>
    </font>
    <font>
      <sz val="10"/>
      <color rgb="FF0000FF"/>
      <name val="Arial"/>
      <family val="2"/>
    </font>
    <font>
      <u/>
      <sz val="8.5"/>
      <color theme="10"/>
      <name val="Arial"/>
      <family val="2"/>
    </font>
    <font>
      <u/>
      <sz val="11"/>
      <color theme="10"/>
      <name val="Calibri"/>
      <family val="2"/>
    </font>
    <font>
      <u/>
      <sz val="10"/>
      <color theme="10"/>
      <name val="Arial"/>
      <family val="2"/>
    </font>
    <font>
      <sz val="10"/>
      <color indexed="8"/>
      <name val="Arial"/>
      <family val="2"/>
    </font>
    <font>
      <sz val="11"/>
      <color theme="0"/>
      <name val="Calibri"/>
      <family val="2"/>
      <scheme val="minor"/>
    </font>
    <font>
      <sz val="10"/>
      <color indexed="9"/>
      <name val="Arial"/>
      <family val="2"/>
    </font>
    <font>
      <sz val="10"/>
      <color rgb="FFFF6600"/>
      <name val="Arial"/>
      <family val="2"/>
    </font>
    <font>
      <sz val="11"/>
      <color rgb="FF9C0006"/>
      <name val="Calibri"/>
      <family val="2"/>
      <scheme val="minor"/>
    </font>
    <font>
      <sz val="10"/>
      <color indexed="20"/>
      <name val="Arial"/>
      <family val="2"/>
    </font>
    <font>
      <b/>
      <sz val="11"/>
      <color rgb="FFFA7D00"/>
      <name val="Calibri"/>
      <family val="2"/>
      <scheme val="minor"/>
    </font>
    <font>
      <b/>
      <sz val="10"/>
      <color indexed="52"/>
      <name val="Arial"/>
      <family val="2"/>
    </font>
    <font>
      <b/>
      <sz val="11"/>
      <color theme="0"/>
      <name val="Calibri"/>
      <family val="2"/>
      <scheme val="minor"/>
    </font>
    <font>
      <sz val="11"/>
      <color indexed="8"/>
      <name val="Calibri"/>
      <family val="2"/>
    </font>
    <font>
      <sz val="12"/>
      <color indexed="8"/>
      <name val="Arial"/>
      <family val="2"/>
    </font>
    <font>
      <sz val="11"/>
      <color theme="1"/>
      <name val="Calibri"/>
      <family val="2"/>
    </font>
    <font>
      <sz val="12"/>
      <name val="Tms Rmn"/>
    </font>
    <font>
      <sz val="24"/>
      <name val="Arial"/>
      <family val="2"/>
    </font>
    <font>
      <sz val="10"/>
      <name val="Helv"/>
    </font>
    <font>
      <i/>
      <sz val="11"/>
      <color rgb="FF7F7F7F"/>
      <name val="Calibri"/>
      <family val="2"/>
      <scheme val="minor"/>
    </font>
    <font>
      <sz val="11"/>
      <color rgb="FF006100"/>
      <name val="Calibri"/>
      <family val="2"/>
      <scheme val="minor"/>
    </font>
    <font>
      <sz val="10"/>
      <color indexed="17"/>
      <name val="Arial"/>
      <family val="2"/>
    </font>
    <font>
      <sz val="10"/>
      <color rgb="FF660066"/>
      <name val="Arial"/>
      <family val="2"/>
    </font>
    <font>
      <b/>
      <sz val="11"/>
      <name val="Arial"/>
      <family val="2"/>
    </font>
    <font>
      <b/>
      <sz val="15"/>
      <color theme="3"/>
      <name val="Calibri"/>
      <family val="2"/>
      <scheme val="minor"/>
    </font>
    <font>
      <b/>
      <sz val="15"/>
      <color indexed="56"/>
      <name val="Arial"/>
      <family val="2"/>
    </font>
    <font>
      <b/>
      <sz val="13"/>
      <color theme="3"/>
      <name val="Calibri"/>
      <family val="2"/>
      <scheme val="minor"/>
    </font>
    <font>
      <b/>
      <sz val="13"/>
      <color indexed="56"/>
      <name val="Arial"/>
      <family val="2"/>
    </font>
    <font>
      <b/>
      <sz val="11"/>
      <color theme="3"/>
      <name val="Calibri"/>
      <family val="2"/>
      <scheme val="minor"/>
    </font>
    <font>
      <b/>
      <sz val="11"/>
      <color indexed="56"/>
      <name val="Arial"/>
      <family val="2"/>
    </font>
    <font>
      <sz val="11"/>
      <color rgb="FF3F3F76"/>
      <name val="Calibri"/>
      <family val="2"/>
      <scheme val="minor"/>
    </font>
    <font>
      <sz val="10"/>
      <color indexed="62"/>
      <name val="Arial"/>
      <family val="2"/>
    </font>
    <font>
      <b/>
      <sz val="12"/>
      <name val="Tms Rmn"/>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sz val="11"/>
      <color theme="1"/>
      <name val="Arial"/>
      <family val="2"/>
    </font>
    <font>
      <sz val="12"/>
      <name val="Arial MT"/>
    </font>
    <font>
      <b/>
      <sz val="11"/>
      <color rgb="FF3F3F3F"/>
      <name val="Calibri"/>
      <family val="2"/>
      <scheme val="minor"/>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9.75"/>
      <name val="Arial"/>
      <family val="2"/>
    </font>
    <font>
      <sz val="10"/>
      <name val="MS Sans Serif"/>
      <family val="2"/>
    </font>
    <font>
      <b/>
      <sz val="10"/>
      <name val="MS Sans Serif"/>
      <family val="2"/>
    </font>
    <font>
      <u/>
      <sz val="10"/>
      <name val="Arial"/>
      <family val="2"/>
    </font>
    <font>
      <sz val="12"/>
      <color indexed="13"/>
      <name val="Tms Rmn"/>
    </font>
    <font>
      <b/>
      <sz val="18"/>
      <color indexed="56"/>
      <name val="Cambria"/>
      <family val="2"/>
    </font>
    <font>
      <b/>
      <sz val="11"/>
      <color theme="1"/>
      <name val="Calibri"/>
      <family val="2"/>
      <scheme val="minor"/>
    </font>
    <font>
      <b/>
      <sz val="10"/>
      <color indexed="8"/>
      <name val="Arial"/>
      <family val="2"/>
    </font>
    <font>
      <sz val="12"/>
      <color indexed="8"/>
      <name val="Arial MT"/>
    </font>
    <font>
      <sz val="11"/>
      <color rgb="FFFF0000"/>
      <name val="Calibri"/>
      <family val="2"/>
      <scheme val="minor"/>
    </font>
    <font>
      <sz val="10"/>
      <name val="Arial"/>
      <family val="2"/>
    </font>
    <font>
      <sz val="10"/>
      <name val="Times New Roman"/>
      <family val="1"/>
    </font>
    <font>
      <sz val="11"/>
      <name val="Garamond"/>
      <family val="1"/>
    </font>
    <font>
      <sz val="12"/>
      <name val="Times New Roman"/>
      <family val="1"/>
    </font>
    <font>
      <i/>
      <sz val="10"/>
      <name val="Arial"/>
      <family val="2"/>
    </font>
    <font>
      <b/>
      <sz val="8.5"/>
      <name val="Arial"/>
      <family val="2"/>
    </font>
  </fonts>
  <fills count="62">
    <fill>
      <patternFill patternType="none"/>
    </fill>
    <fill>
      <patternFill patternType="gray125"/>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3"/>
      </patternFill>
    </fill>
    <fill>
      <patternFill patternType="solid">
        <fgColor indexed="43"/>
      </patternFill>
    </fill>
    <fill>
      <patternFill patternType="mediumGray">
        <fgColor indexed="22"/>
      </patternFill>
    </fill>
    <fill>
      <patternFill patternType="solid">
        <fgColor indexed="12"/>
      </patternFill>
    </fill>
  </fills>
  <borders count="58">
    <border>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auto="1"/>
      </top>
      <bottom/>
      <diagonal/>
    </border>
    <border>
      <left style="thin">
        <color indexed="8"/>
      </left>
      <right style="thin">
        <color indexed="8"/>
      </right>
      <top style="thin">
        <color indexed="8"/>
      </top>
      <bottom style="thin">
        <color indexed="8"/>
      </bottom>
      <diagonal/>
    </border>
    <border>
      <left/>
      <right/>
      <top style="medium">
        <color indexed="8"/>
      </top>
      <bottom style="double">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bottom style="medium">
        <color indexed="8"/>
      </bottom>
      <diagonal/>
    </border>
    <border>
      <left/>
      <right/>
      <top style="medium">
        <color auto="1"/>
      </top>
      <bottom/>
      <diagonal/>
    </border>
    <border>
      <left style="thin">
        <color indexed="64"/>
      </left>
      <right/>
      <top style="thin">
        <color indexed="64"/>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right/>
      <top style="dashed">
        <color indexed="64"/>
      </top>
      <bottom/>
      <diagonal/>
    </border>
    <border>
      <left/>
      <right/>
      <top style="dashed">
        <color indexed="64"/>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medium">
        <color indexed="64"/>
      </bottom>
      <diagonal/>
    </border>
    <border>
      <left/>
      <right/>
      <top style="medium">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7551">
    <xf numFmtId="0" fontId="0" fillId="0" borderId="0"/>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9" fontId="19" fillId="0" borderId="0" applyFont="0" applyFill="0" applyBorder="0" applyAlignment="0" applyProtection="0"/>
    <xf numFmtId="0" fontId="25" fillId="2" borderId="0" applyNumberFormat="0" applyBorder="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3" borderId="0" applyNumberFormat="0" applyBorder="0" applyAlignment="0" applyProtection="0"/>
    <xf numFmtId="0" fontId="30" fillId="3" borderId="0" applyNumberFormat="0" applyBorder="0" applyProtection="0">
      <alignment horizontal="center"/>
    </xf>
    <xf numFmtId="0" fontId="31" fillId="3" borderId="0" applyNumberFormat="0" applyBorder="0" applyAlignment="0" applyProtection="0"/>
    <xf numFmtId="0" fontId="19" fillId="0" borderId="0" applyNumberFormat="0" applyFont="0" applyFill="0" applyBorder="0" applyProtection="0">
      <alignment horizontal="right"/>
    </xf>
    <xf numFmtId="0" fontId="19" fillId="0" borderId="0" applyNumberFormat="0" applyFont="0" applyFill="0" applyBorder="0" applyProtection="0">
      <alignment horizontal="left"/>
    </xf>
    <xf numFmtId="0" fontId="20" fillId="0" borderId="0" applyNumberFormat="0" applyFill="0" applyBorder="0" applyAlignment="0" applyProtection="0"/>
    <xf numFmtId="0" fontId="32" fillId="0" borderId="0" applyNumberFormat="0" applyFill="0" applyBorder="0" applyAlignment="0" applyProtection="0"/>
    <xf numFmtId="0" fontId="19" fillId="4" borderId="0" applyNumberFormat="0" applyFont="0" applyBorder="0" applyAlignment="0" applyProtection="0"/>
    <xf numFmtId="167" fontId="19" fillId="0" borderId="0" applyFont="0" applyFill="0" applyBorder="0" applyAlignment="0" applyProtection="0"/>
    <xf numFmtId="2" fontId="19" fillId="0" borderId="0" applyFont="0" applyFill="0" applyBorder="0" applyAlignment="0" applyProtection="0"/>
    <xf numFmtId="166" fontId="19" fillId="0" borderId="0" applyFont="0" applyFill="0" applyBorder="0" applyAlignment="0" applyProtection="0"/>
    <xf numFmtId="0" fontId="19" fillId="0" borderId="1" applyNumberFormat="0" applyFont="0" applyFill="0" applyAlignment="0" applyProtection="0"/>
    <xf numFmtId="0" fontId="18" fillId="0" borderId="0"/>
    <xf numFmtId="0" fontId="17" fillId="0" borderId="0"/>
    <xf numFmtId="0" fontId="17" fillId="0" borderId="0"/>
    <xf numFmtId="0" fontId="17" fillId="0" borderId="0"/>
    <xf numFmtId="44" fontId="17" fillId="0" borderId="0" applyFont="0" applyFill="0" applyBorder="0" applyAlignment="0" applyProtection="0"/>
    <xf numFmtId="0" fontId="16" fillId="0" borderId="0"/>
    <xf numFmtId="0" fontId="16" fillId="0" borderId="0"/>
    <xf numFmtId="0" fontId="17" fillId="0" borderId="0"/>
    <xf numFmtId="0" fontId="16" fillId="0" borderId="0"/>
    <xf numFmtId="0" fontId="22" fillId="0" borderId="0" applyNumberFormat="0" applyFill="0" applyBorder="0" applyAlignment="0" applyProtection="0"/>
    <xf numFmtId="0" fontId="21" fillId="0" borderId="0" applyNumberForma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35" fillId="0" borderId="0" applyNumberFormat="0" applyFill="0" applyBorder="0" applyAlignment="0" applyProtection="0">
      <alignment vertical="top"/>
      <protection locked="0"/>
    </xf>
    <xf numFmtId="0" fontId="19" fillId="0" borderId="0"/>
    <xf numFmtId="0" fontId="15" fillId="0" borderId="0"/>
    <xf numFmtId="0" fontId="16" fillId="0" borderId="0"/>
    <xf numFmtId="0" fontId="16" fillId="0" borderId="0"/>
    <xf numFmtId="44"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0" fontId="19" fillId="0" borderId="0"/>
    <xf numFmtId="42" fontId="19" fillId="0" borderId="0" applyFill="0" applyBorder="0" applyProtection="0">
      <alignment horizontal="left"/>
    </xf>
    <xf numFmtId="42" fontId="34" fillId="0" borderId="0" applyFill="0" applyBorder="0" applyAlignment="0" applyProtection="0"/>
    <xf numFmtId="44" fontId="15" fillId="0" borderId="0">
      <alignment horizontal="left"/>
    </xf>
    <xf numFmtId="168" fontId="19" fillId="0" borderId="14" applyBorder="0">
      <alignment horizontal="center"/>
    </xf>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8" fillId="3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8" fillId="3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8" fillId="40"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8" fillId="4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38" fillId="42"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38" fillId="4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38" fillId="4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38" fillId="45"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38" fillId="46"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38" fillId="41"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38" fillId="44"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38" fillId="4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40" fillId="48"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40" fillId="4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40" fillId="46"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40" fillId="49"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40" fillId="50"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40" fillId="51"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40" fillId="5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40" fillId="53"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40" fillId="54"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40" fillId="49"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40" fillId="50"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40" fillId="55" borderId="0" applyNumberFormat="0" applyBorder="0" applyAlignment="0" applyProtection="0"/>
    <xf numFmtId="43" fontId="15" fillId="0" borderId="0">
      <alignment horizontal="left"/>
    </xf>
    <xf numFmtId="169" fontId="15" fillId="0" borderId="0">
      <alignment horizontal="left"/>
    </xf>
    <xf numFmtId="37" fontId="19" fillId="0" borderId="0" applyNumberFormat="0" applyBorder="0" applyAlignment="0"/>
    <xf numFmtId="38" fontId="41" fillId="0" borderId="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39" borderId="0" applyNumberFormat="0" applyBorder="0" applyAlignment="0" applyProtection="0"/>
    <xf numFmtId="0" fontId="44" fillId="11" borderId="8" applyNumberFormat="0" applyAlignment="0" applyProtection="0"/>
    <xf numFmtId="0" fontId="44" fillId="11" borderId="8" applyNumberFormat="0" applyAlignment="0" applyProtection="0"/>
    <xf numFmtId="0" fontId="44" fillId="11" borderId="8" applyNumberFormat="0" applyAlignment="0" applyProtection="0"/>
    <xf numFmtId="0" fontId="44" fillId="11" borderId="8" applyNumberFormat="0" applyAlignment="0" applyProtection="0"/>
    <xf numFmtId="0" fontId="45" fillId="56" borderId="15" applyNumberFormat="0" applyAlignment="0" applyProtection="0"/>
    <xf numFmtId="0" fontId="46" fillId="12" borderId="11" applyNumberFormat="0" applyAlignment="0" applyProtection="0"/>
    <xf numFmtId="0" fontId="46" fillId="12" borderId="11" applyNumberFormat="0" applyAlignment="0" applyProtection="0"/>
    <xf numFmtId="0" fontId="46" fillId="12" borderId="11" applyNumberFormat="0" applyAlignment="0" applyProtection="0"/>
    <xf numFmtId="0" fontId="46" fillId="12" borderId="11" applyNumberFormat="0" applyAlignment="0" applyProtection="0"/>
    <xf numFmtId="0" fontId="30" fillId="57" borderId="16" applyNumberFormat="0" applyAlignment="0" applyProtection="0"/>
    <xf numFmtId="37" fontId="15" fillId="0" borderId="0">
      <alignment horizontal="center"/>
    </xf>
    <xf numFmtId="37" fontId="19" fillId="0" borderId="0" applyNumberFormat="0" applyFill="0" applyBorder="0" applyProtection="0">
      <alignment horizontal="centerContinuous"/>
    </xf>
    <xf numFmtId="37" fontId="15" fillId="0" borderId="2">
      <alignment horizontal="center"/>
    </xf>
    <xf numFmtId="37" fontId="15" fillId="0" borderId="2">
      <alignment horizontal="center"/>
    </xf>
    <xf numFmtId="4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8" fillId="0" borderId="0" applyFont="0" applyFill="0" applyBorder="0" applyAlignment="0" applyProtection="0"/>
    <xf numFmtId="43" fontId="47"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7" fillId="0" borderId="0" applyFont="0" applyFill="0" applyBorder="0" applyAlignment="0" applyProtection="0"/>
    <xf numFmtId="43" fontId="19"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8"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9"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9"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19"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19" fillId="0" borderId="0" applyNumberForma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 fontId="19" fillId="0" borderId="0" applyFont="0" applyFill="0" applyBorder="0" applyAlignment="0" applyProtection="0"/>
    <xf numFmtId="37" fontId="19" fillId="0" borderId="0" applyFill="0" applyBorder="0" applyAlignment="0" applyProtection="0"/>
    <xf numFmtId="0" fontId="19" fillId="0" borderId="0" applyNumberFormat="0" applyFill="0" applyBorder="0" applyAlignment="0" applyProtection="0"/>
    <xf numFmtId="4" fontId="23" fillId="0" borderId="1" applyFill="0" applyProtection="0">
      <alignment horizontal="center" vertical="center" wrapText="1"/>
    </xf>
    <xf numFmtId="0" fontId="19"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9" fillId="0" borderId="0" applyFont="0" applyFill="0" applyBorder="0" applyAlignment="0" applyProtection="0"/>
    <xf numFmtId="0" fontId="19"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9"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0" fontId="19" fillId="0" borderId="0" applyNumberForma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4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4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4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4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47" fillId="0" borderId="0" applyFont="0" applyFill="0" applyBorder="0" applyAlignment="0" applyProtection="0"/>
    <xf numFmtId="44" fontId="1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4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6"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6" fillId="0" borderId="0" applyFont="0" applyFill="0" applyBorder="0" applyAlignment="0" applyProtection="0"/>
    <xf numFmtId="44" fontId="47" fillId="0" borderId="0" applyFont="0" applyFill="0" applyBorder="0" applyAlignment="0" applyProtection="0"/>
    <xf numFmtId="44" fontId="19" fillId="0" borderId="0" applyFont="0" applyFill="0" applyBorder="0" applyAlignment="0" applyProtection="0"/>
    <xf numFmtId="44" fontId="47" fillId="0" borderId="0" applyFont="0" applyFill="0" applyBorder="0" applyAlignment="0" applyProtection="0"/>
    <xf numFmtId="44" fontId="15" fillId="0" borderId="0" applyFont="0" applyFill="0" applyBorder="0" applyAlignment="0" applyProtection="0"/>
    <xf numFmtId="44" fontId="47"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47"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1" fontId="19" fillId="0" borderId="0" applyFill="0" applyBorder="0" applyAlignment="0" applyProtection="0"/>
    <xf numFmtId="42" fontId="19" fillId="0" borderId="17"/>
    <xf numFmtId="42" fontId="19" fillId="0" borderId="17"/>
    <xf numFmtId="43" fontId="19" fillId="0" borderId="0" applyBorder="0">
      <alignment horizontal="left"/>
    </xf>
    <xf numFmtId="5" fontId="19" fillId="0" borderId="0" applyFill="0" applyBorder="0" applyAlignment="0" applyProtection="0"/>
    <xf numFmtId="0" fontId="50" fillId="0" borderId="0"/>
    <xf numFmtId="0" fontId="50" fillId="0" borderId="0"/>
    <xf numFmtId="0" fontId="50" fillId="0" borderId="18"/>
    <xf numFmtId="0" fontId="19" fillId="0" borderId="0" applyFont="0" applyFill="0" applyBorder="0" applyAlignment="0" applyProtection="0"/>
    <xf numFmtId="170" fontId="19" fillId="0" borderId="0"/>
    <xf numFmtId="7" fontId="51" fillId="0" borderId="19"/>
    <xf numFmtId="4" fontId="52" fillId="0" borderId="0" applyFont="0" applyBorder="0">
      <alignment horizontal="justify"/>
    </xf>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4" fillId="0" borderId="0" applyNumberFormat="0" applyFill="0" applyBorder="0" applyAlignment="0" applyProtection="0"/>
    <xf numFmtId="2" fontId="19" fillId="0" borderId="0" applyFont="0" applyFill="0" applyBorder="0" applyAlignment="0" applyProtection="0"/>
    <xf numFmtId="38" fontId="34" fillId="0" borderId="0"/>
    <xf numFmtId="171" fontId="19" fillId="0" borderId="0">
      <alignment horizontal="center"/>
    </xf>
    <xf numFmtId="0" fontId="54" fillId="7" borderId="0" applyNumberFormat="0" applyBorder="0" applyAlignment="0" applyProtection="0"/>
    <xf numFmtId="0" fontId="54" fillId="7" borderId="0" applyNumberFormat="0" applyBorder="0" applyAlignment="0" applyProtection="0"/>
    <xf numFmtId="0" fontId="54" fillId="7" borderId="0" applyNumberFormat="0" applyBorder="0" applyAlignment="0" applyProtection="0"/>
    <xf numFmtId="0" fontId="54" fillId="7" borderId="0" applyNumberFormat="0" applyBorder="0" applyAlignment="0" applyProtection="0"/>
    <xf numFmtId="0" fontId="55" fillId="40" borderId="0" applyNumberFormat="0" applyBorder="0" applyAlignment="0" applyProtection="0"/>
    <xf numFmtId="38" fontId="56" fillId="0" borderId="0"/>
    <xf numFmtId="49" fontId="57" fillId="0" borderId="0" applyNumberFormat="0" applyFill="0" applyBorder="0" applyProtection="0">
      <alignment horizontal="centerContinuous"/>
    </xf>
    <xf numFmtId="0" fontId="58" fillId="0" borderId="5" applyNumberFormat="0" applyFill="0" applyAlignment="0" applyProtection="0"/>
    <xf numFmtId="0" fontId="58" fillId="0" borderId="5" applyNumberFormat="0" applyFill="0" applyAlignment="0" applyProtection="0"/>
    <xf numFmtId="0" fontId="58" fillId="0" borderId="5" applyNumberFormat="0" applyFill="0" applyAlignment="0" applyProtection="0"/>
    <xf numFmtId="0" fontId="58" fillId="0" borderId="5" applyNumberFormat="0" applyFill="0" applyAlignment="0" applyProtection="0"/>
    <xf numFmtId="0" fontId="59" fillId="0" borderId="20" applyNumberFormat="0" applyFill="0" applyAlignment="0" applyProtection="0"/>
    <xf numFmtId="0" fontId="60" fillId="0" borderId="6" applyNumberFormat="0" applyFill="0" applyAlignment="0" applyProtection="0"/>
    <xf numFmtId="0" fontId="60" fillId="0" borderId="6" applyNumberFormat="0" applyFill="0" applyAlignment="0" applyProtection="0"/>
    <xf numFmtId="0" fontId="60" fillId="0" borderId="6" applyNumberFormat="0" applyFill="0" applyAlignment="0" applyProtection="0"/>
    <xf numFmtId="0" fontId="60" fillId="0" borderId="6" applyNumberFormat="0" applyFill="0" applyAlignment="0" applyProtection="0"/>
    <xf numFmtId="0" fontId="61" fillId="0" borderId="21" applyNumberFormat="0" applyFill="0" applyAlignment="0" applyProtection="0"/>
    <xf numFmtId="0" fontId="62" fillId="0" borderId="7" applyNumberFormat="0" applyFill="0" applyAlignment="0" applyProtection="0"/>
    <xf numFmtId="0" fontId="62" fillId="0" borderId="7" applyNumberFormat="0" applyFill="0" applyAlignment="0" applyProtection="0"/>
    <xf numFmtId="0" fontId="62" fillId="0" borderId="7" applyNumberFormat="0" applyFill="0" applyAlignment="0" applyProtection="0"/>
    <xf numFmtId="0" fontId="62" fillId="0" borderId="7" applyNumberFormat="0" applyFill="0" applyAlignment="0" applyProtection="0"/>
    <xf numFmtId="0" fontId="63" fillId="0" borderId="22"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9" fillId="0" borderId="0" applyNumberFormat="0" applyFill="0" applyBorder="0" applyProtection="0">
      <alignment wrapText="1"/>
    </xf>
    <xf numFmtId="0" fontId="19" fillId="0" borderId="0" applyNumberFormat="0" applyFill="0" applyBorder="0" applyProtection="0">
      <alignment wrapText="1"/>
    </xf>
    <xf numFmtId="0" fontId="19" fillId="0" borderId="0" applyNumberFormat="0" applyFill="0" applyBorder="0" applyProtection="0">
      <alignment wrapText="1"/>
    </xf>
    <xf numFmtId="0" fontId="19" fillId="0" borderId="0" applyNumberFormat="0" applyFill="0" applyBorder="0" applyProtection="0">
      <alignment wrapText="1"/>
    </xf>
    <xf numFmtId="0" fontId="19" fillId="0" borderId="0" applyNumberFormat="0" applyFill="0" applyBorder="0" applyProtection="0">
      <alignment wrapText="1"/>
    </xf>
    <xf numFmtId="0" fontId="19" fillId="0" borderId="0" applyNumberFormat="0" applyFill="0" applyBorder="0" applyProtection="0">
      <alignment wrapText="1"/>
    </xf>
    <xf numFmtId="0" fontId="19" fillId="0" borderId="0" applyNumberFormat="0" applyFill="0" applyBorder="0" applyProtection="0">
      <alignment wrapText="1"/>
    </xf>
    <xf numFmtId="0" fontId="19" fillId="0" borderId="0" applyNumberFormat="0" applyFill="0" applyBorder="0" applyProtection="0">
      <alignment wrapText="1"/>
    </xf>
    <xf numFmtId="0" fontId="19" fillId="0" borderId="0" applyNumberFormat="0" applyFill="0" applyBorder="0" applyProtection="0">
      <alignment wrapText="1"/>
    </xf>
    <xf numFmtId="0" fontId="19" fillId="0" borderId="0" applyNumberFormat="0" applyFill="0" applyBorder="0" applyProtection="0">
      <alignment wrapText="1"/>
    </xf>
    <xf numFmtId="0" fontId="19" fillId="0" borderId="0" applyNumberFormat="0" applyFill="0" applyBorder="0" applyProtection="0">
      <alignment wrapText="1"/>
    </xf>
    <xf numFmtId="0" fontId="19" fillId="0" borderId="0" applyNumberFormat="0" applyFill="0" applyBorder="0" applyProtection="0">
      <alignment wrapText="1"/>
    </xf>
    <xf numFmtId="0" fontId="19" fillId="0" borderId="0" applyNumberFormat="0" applyFill="0" applyBorder="0" applyProtection="0">
      <alignment wrapText="1"/>
    </xf>
    <xf numFmtId="0" fontId="19" fillId="0" borderId="0" applyNumberFormat="0" applyFill="0" applyBorder="0" applyProtection="0">
      <alignment wrapText="1"/>
    </xf>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0" fontId="19" fillId="0" borderId="0" applyNumberFormat="0" applyFill="0" applyBorder="0" applyProtection="0">
      <alignment horizontal="justify" vertical="top" wrapText="1"/>
    </xf>
    <xf numFmtId="0" fontId="19" fillId="0" borderId="0" applyNumberFormat="0" applyFill="0" applyBorder="0" applyProtection="0">
      <alignment horizontal="justify" vertical="top" wrapText="1"/>
    </xf>
    <xf numFmtId="0" fontId="19" fillId="0" borderId="0" applyNumberFormat="0" applyFill="0" applyBorder="0" applyProtection="0">
      <alignment horizontal="justify" vertical="top" wrapText="1"/>
    </xf>
    <xf numFmtId="0" fontId="19" fillId="0" borderId="0" applyNumberFormat="0" applyFill="0" applyBorder="0" applyProtection="0">
      <alignment horizontal="justify" vertical="top" wrapText="1"/>
    </xf>
    <xf numFmtId="0" fontId="19" fillId="0" borderId="0" applyNumberFormat="0" applyFill="0" applyBorder="0" applyProtection="0">
      <alignment horizontal="justify" vertical="top" wrapText="1"/>
    </xf>
    <xf numFmtId="0" fontId="19" fillId="0" borderId="0" applyNumberFormat="0" applyFill="0" applyBorder="0" applyProtection="0">
      <alignment horizontal="justify" vertical="top" wrapText="1"/>
    </xf>
    <xf numFmtId="0" fontId="19" fillId="0" borderId="0" applyNumberFormat="0" applyFill="0" applyBorder="0" applyProtection="0">
      <alignment horizontal="justify" vertical="top" wrapText="1"/>
    </xf>
    <xf numFmtId="0" fontId="19" fillId="0" borderId="0" applyNumberFormat="0" applyFill="0" applyBorder="0" applyProtection="0">
      <alignment horizontal="justify" vertical="top" wrapText="1"/>
    </xf>
    <xf numFmtId="0" fontId="19" fillId="0" borderId="0" applyNumberFormat="0" applyFill="0" applyBorder="0" applyProtection="0">
      <alignment horizontal="justify" vertical="top" wrapText="1"/>
    </xf>
    <xf numFmtId="0" fontId="19" fillId="0" borderId="0" applyNumberFormat="0" applyFill="0" applyBorder="0" applyProtection="0">
      <alignment horizontal="justify" vertical="top" wrapText="1"/>
    </xf>
    <xf numFmtId="0" fontId="19" fillId="0" borderId="0" applyNumberFormat="0" applyFill="0" applyBorder="0" applyProtection="0">
      <alignment horizontal="justify" vertical="top" wrapText="1"/>
    </xf>
    <xf numFmtId="0" fontId="19" fillId="0" borderId="0" applyNumberFormat="0" applyFill="0" applyBorder="0" applyProtection="0">
      <alignment horizontal="justify" vertical="top" wrapText="1"/>
    </xf>
    <xf numFmtId="0" fontId="19" fillId="0" borderId="0" applyNumberFormat="0" applyFill="0" applyBorder="0" applyProtection="0">
      <alignment horizontal="justify" vertical="top" wrapText="1"/>
    </xf>
    <xf numFmtId="0" fontId="19" fillId="0" borderId="0" applyNumberFormat="0" applyFill="0" applyBorder="0" applyProtection="0">
      <alignment horizontal="justify" vertical="top" wrapText="1"/>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48" fillId="6" borderId="0"/>
    <xf numFmtId="0" fontId="48" fillId="6" borderId="0"/>
    <xf numFmtId="0" fontId="64" fillId="10" borderId="8" applyNumberFormat="0" applyAlignment="0" applyProtection="0"/>
    <xf numFmtId="0" fontId="64" fillId="10" borderId="8" applyNumberFormat="0" applyAlignment="0" applyProtection="0"/>
    <xf numFmtId="0" fontId="64" fillId="10" borderId="8" applyNumberFormat="0" applyAlignment="0" applyProtection="0"/>
    <xf numFmtId="0" fontId="64" fillId="10" borderId="8" applyNumberFormat="0" applyAlignment="0" applyProtection="0"/>
    <xf numFmtId="0" fontId="65" fillId="43" borderId="15" applyNumberFormat="0" applyAlignment="0" applyProtection="0"/>
    <xf numFmtId="0" fontId="66" fillId="58" borderId="18"/>
    <xf numFmtId="37" fontId="20" fillId="0" borderId="0" applyBorder="0" applyAlignment="0" applyProtection="0"/>
    <xf numFmtId="0" fontId="20" fillId="5" borderId="0"/>
    <xf numFmtId="41" fontId="34" fillId="0" borderId="0" applyFill="0" applyBorder="0" applyAlignment="0" applyProtection="0"/>
    <xf numFmtId="0" fontId="67" fillId="0" borderId="10" applyNumberFormat="0" applyFill="0" applyAlignment="0" applyProtection="0"/>
    <xf numFmtId="0" fontId="67" fillId="0" borderId="10" applyNumberFormat="0" applyFill="0" applyAlignment="0" applyProtection="0"/>
    <xf numFmtId="0" fontId="67" fillId="0" borderId="10" applyNumberFormat="0" applyFill="0" applyAlignment="0" applyProtection="0"/>
    <xf numFmtId="0" fontId="67" fillId="0" borderId="10" applyNumberFormat="0" applyFill="0" applyAlignment="0" applyProtection="0"/>
    <xf numFmtId="0" fontId="68" fillId="0" borderId="23" applyNumberFormat="0" applyFill="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70" fillId="59"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9" fillId="0" borderId="0"/>
    <xf numFmtId="0" fontId="15" fillId="0" borderId="0"/>
    <xf numFmtId="0" fontId="16" fillId="0" borderId="0"/>
    <xf numFmtId="0" fontId="15" fillId="0" borderId="0"/>
    <xf numFmtId="0" fontId="15" fillId="0" borderId="0"/>
    <xf numFmtId="0" fontId="19" fillId="0" borderId="0"/>
    <xf numFmtId="0" fontId="15" fillId="0" borderId="0"/>
    <xf numFmtId="0" fontId="15" fillId="0" borderId="0"/>
    <xf numFmtId="0" fontId="15" fillId="0" borderId="0"/>
    <xf numFmtId="0" fontId="16" fillId="0" borderId="0"/>
    <xf numFmtId="0" fontId="15" fillId="0" borderId="0"/>
    <xf numFmtId="0" fontId="15" fillId="0" borderId="0"/>
    <xf numFmtId="0" fontId="15" fillId="0" borderId="0"/>
    <xf numFmtId="0" fontId="16"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5" fillId="0" borderId="0"/>
    <xf numFmtId="0" fontId="16" fillId="0" borderId="0"/>
    <xf numFmtId="0" fontId="15" fillId="0" borderId="0"/>
    <xf numFmtId="0" fontId="19" fillId="0" borderId="0"/>
    <xf numFmtId="0" fontId="16" fillId="0" borderId="0"/>
    <xf numFmtId="0" fontId="15" fillId="0" borderId="0"/>
    <xf numFmtId="0" fontId="16" fillId="0" borderId="0"/>
    <xf numFmtId="0" fontId="16" fillId="0" borderId="0"/>
    <xf numFmtId="0" fontId="15" fillId="0" borderId="0"/>
    <xf numFmtId="0" fontId="16" fillId="0" borderId="0"/>
    <xf numFmtId="0" fontId="15" fillId="0" borderId="0"/>
    <xf numFmtId="0" fontId="16" fillId="0" borderId="0"/>
    <xf numFmtId="0" fontId="16" fillId="0" borderId="0"/>
    <xf numFmtId="0" fontId="15" fillId="0" borderId="0"/>
    <xf numFmtId="0" fontId="1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5" fillId="0" borderId="0"/>
    <xf numFmtId="0" fontId="16" fillId="0" borderId="0"/>
    <xf numFmtId="0" fontId="15" fillId="0" borderId="0"/>
    <xf numFmtId="0" fontId="19" fillId="0" borderId="0"/>
    <xf numFmtId="0" fontId="15" fillId="0" borderId="0"/>
    <xf numFmtId="0" fontId="15" fillId="0" borderId="0"/>
    <xf numFmtId="0" fontId="1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5"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9" fillId="0" borderId="0"/>
    <xf numFmtId="0" fontId="19" fillId="0" borderId="0"/>
    <xf numFmtId="0" fontId="15" fillId="0" borderId="0"/>
    <xf numFmtId="0" fontId="16" fillId="0" borderId="0"/>
    <xf numFmtId="0" fontId="16" fillId="0" borderId="0"/>
    <xf numFmtId="0" fontId="16" fillId="0" borderId="0"/>
    <xf numFmtId="0" fontId="19" fillId="0" borderId="0"/>
    <xf numFmtId="0" fontId="16"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5" fillId="0" borderId="0"/>
    <xf numFmtId="0" fontId="19" fillId="0" borderId="0"/>
    <xf numFmtId="0" fontId="16" fillId="0" borderId="0"/>
    <xf numFmtId="0" fontId="15" fillId="0" borderId="0"/>
    <xf numFmtId="0" fontId="19" fillId="0" borderId="0"/>
    <xf numFmtId="0" fontId="19" fillId="0" borderId="0"/>
    <xf numFmtId="0" fontId="16" fillId="0" borderId="0"/>
    <xf numFmtId="0" fontId="15" fillId="0" borderId="0"/>
    <xf numFmtId="0" fontId="16" fillId="0" borderId="0"/>
    <xf numFmtId="0" fontId="19" fillId="0" borderId="0"/>
    <xf numFmtId="0" fontId="15" fillId="0" borderId="0"/>
    <xf numFmtId="0" fontId="15" fillId="0" borderId="0"/>
    <xf numFmtId="0" fontId="15" fillId="0" borderId="0"/>
    <xf numFmtId="0" fontId="15" fillId="0" borderId="0"/>
    <xf numFmtId="0" fontId="15" fillId="0" borderId="0"/>
    <xf numFmtId="0" fontId="16" fillId="0" borderId="0"/>
    <xf numFmtId="0" fontId="15" fillId="0" borderId="0"/>
    <xf numFmtId="0" fontId="15" fillId="0" borderId="0"/>
    <xf numFmtId="0" fontId="15" fillId="0" borderId="0"/>
    <xf numFmtId="0" fontId="15" fillId="0" borderId="0"/>
    <xf numFmtId="0" fontId="16" fillId="0" borderId="0"/>
    <xf numFmtId="0" fontId="16" fillId="0" borderId="0"/>
    <xf numFmtId="0" fontId="15" fillId="0" borderId="0"/>
    <xf numFmtId="0" fontId="16" fillId="0" borderId="0"/>
    <xf numFmtId="0" fontId="15" fillId="0" borderId="0"/>
    <xf numFmtId="0" fontId="15" fillId="0" borderId="0"/>
    <xf numFmtId="0" fontId="15" fillId="0" borderId="0"/>
    <xf numFmtId="0" fontId="15" fillId="0" borderId="0"/>
    <xf numFmtId="0" fontId="19" fillId="0" borderId="0"/>
    <xf numFmtId="0" fontId="15" fillId="0" borderId="0"/>
    <xf numFmtId="0" fontId="15" fillId="0" borderId="0"/>
    <xf numFmtId="0" fontId="19" fillId="0" borderId="0"/>
    <xf numFmtId="0" fontId="19" fillId="0" borderId="0"/>
    <xf numFmtId="0" fontId="19" fillId="0" borderId="0"/>
    <xf numFmtId="0" fontId="16" fillId="0" borderId="0"/>
    <xf numFmtId="0" fontId="19" fillId="0" borderId="0"/>
    <xf numFmtId="0" fontId="16" fillId="0" borderId="0"/>
    <xf numFmtId="0" fontId="19" fillId="0" borderId="0"/>
    <xf numFmtId="0" fontId="19"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9" fillId="0" borderId="0"/>
    <xf numFmtId="0" fontId="49" fillId="0" borderId="0"/>
    <xf numFmtId="0" fontId="49" fillId="0" borderId="0"/>
    <xf numFmtId="0" fontId="19" fillId="0" borderId="0"/>
    <xf numFmtId="0" fontId="16" fillId="0" borderId="0"/>
    <xf numFmtId="0" fontId="16" fillId="0" borderId="0"/>
    <xf numFmtId="0" fontId="16" fillId="0" borderId="0"/>
    <xf numFmtId="0" fontId="4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16" fillId="0" borderId="0"/>
    <xf numFmtId="0" fontId="16" fillId="0" borderId="0"/>
    <xf numFmtId="0" fontId="16" fillId="0" borderId="0"/>
    <xf numFmtId="0" fontId="15"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16" fillId="0" borderId="0"/>
    <xf numFmtId="0" fontId="19" fillId="0" borderId="0"/>
    <xf numFmtId="0" fontId="16" fillId="0" borderId="0"/>
    <xf numFmtId="0" fontId="1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49" fillId="0" borderId="0"/>
    <xf numFmtId="0" fontId="49" fillId="0" borderId="0"/>
    <xf numFmtId="0" fontId="49" fillId="0" borderId="0"/>
    <xf numFmtId="0" fontId="16"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9"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5"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6" fillId="0" borderId="0"/>
    <xf numFmtId="0" fontId="15" fillId="0" borderId="0"/>
    <xf numFmtId="0" fontId="19" fillId="0" borderId="0"/>
    <xf numFmtId="0" fontId="19" fillId="0" borderId="0"/>
    <xf numFmtId="0" fontId="16" fillId="0" borderId="0"/>
    <xf numFmtId="0" fontId="15" fillId="0" borderId="0"/>
    <xf numFmtId="0" fontId="16" fillId="0" borderId="0"/>
    <xf numFmtId="0" fontId="16"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5"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6" fillId="0" borderId="0"/>
    <xf numFmtId="0" fontId="16" fillId="0" borderId="0"/>
    <xf numFmtId="0" fontId="16"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6" fillId="0" borderId="0"/>
    <xf numFmtId="0" fontId="16" fillId="0" borderId="0"/>
    <xf numFmtId="0" fontId="16"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9"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49" fillId="0" borderId="0"/>
    <xf numFmtId="0" fontId="15" fillId="0" borderId="0"/>
    <xf numFmtId="0" fontId="19" fillId="0" borderId="0" applyNumberFormat="0" applyFill="0" applyBorder="0" applyAlignment="0" applyProtection="0"/>
    <xf numFmtId="0" fontId="16" fillId="0" borderId="0"/>
    <xf numFmtId="0" fontId="71" fillId="0" borderId="0"/>
    <xf numFmtId="0" fontId="16" fillId="0" borderId="0"/>
    <xf numFmtId="0" fontId="19" fillId="0" borderId="0"/>
    <xf numFmtId="0" fontId="19" fillId="0" borderId="0"/>
    <xf numFmtId="0" fontId="19" fillId="0" borderId="0"/>
    <xf numFmtId="0" fontId="19" fillId="0" borderId="0"/>
    <xf numFmtId="0" fontId="15" fillId="0" borderId="0"/>
    <xf numFmtId="0" fontId="15" fillId="0" borderId="0"/>
    <xf numFmtId="0" fontId="19" fillId="0" borderId="0"/>
    <xf numFmtId="0" fontId="19" fillId="0" borderId="0"/>
    <xf numFmtId="0" fontId="15" fillId="0" borderId="0"/>
    <xf numFmtId="0" fontId="15" fillId="0" borderId="0"/>
    <xf numFmtId="0" fontId="19" fillId="0" borderId="0"/>
    <xf numFmtId="0" fontId="19" fillId="0" borderId="0"/>
    <xf numFmtId="0" fontId="15" fillId="0" borderId="0"/>
    <xf numFmtId="0" fontId="15" fillId="0" borderId="0"/>
    <xf numFmtId="0" fontId="19" fillId="0" borderId="0" applyNumberFormat="0" applyFill="0" applyBorder="0" applyAlignment="0" applyProtection="0"/>
    <xf numFmtId="0" fontId="19" fillId="0" borderId="0" applyNumberFormat="0" applyFill="0" applyBorder="0" applyAlignment="0" applyProtection="0"/>
    <xf numFmtId="0" fontId="15" fillId="0" borderId="0"/>
    <xf numFmtId="0" fontId="15" fillId="0" borderId="0"/>
    <xf numFmtId="0" fontId="19" fillId="0" borderId="0"/>
    <xf numFmtId="0" fontId="19" fillId="0" borderId="0"/>
    <xf numFmtId="0" fontId="15" fillId="0" borderId="0"/>
    <xf numFmtId="0" fontId="15" fillId="0" borderId="0"/>
    <xf numFmtId="0" fontId="19" fillId="0" borderId="0" applyNumberFormat="0" applyFill="0" applyBorder="0" applyAlignment="0" applyProtection="0"/>
    <xf numFmtId="0" fontId="19" fillId="0" borderId="0" applyNumberFormat="0" applyFill="0" applyBorder="0" applyAlignment="0" applyProtection="0"/>
    <xf numFmtId="0" fontId="15" fillId="0" borderId="0"/>
    <xf numFmtId="0" fontId="15" fillId="0" borderId="0"/>
    <xf numFmtId="0" fontId="19" fillId="0" borderId="0" applyNumberFormat="0" applyFill="0" applyBorder="0" applyAlignment="0" applyProtection="0"/>
    <xf numFmtId="0" fontId="19" fillId="0" borderId="0" applyNumberFormat="0" applyFill="0" applyBorder="0" applyAlignment="0" applyProtection="0"/>
    <xf numFmtId="0" fontId="15" fillId="0" borderId="0"/>
    <xf numFmtId="0" fontId="15" fillId="0" borderId="0"/>
    <xf numFmtId="0" fontId="19" fillId="0" borderId="0" applyNumberFormat="0" applyFill="0" applyBorder="0" applyAlignment="0" applyProtection="0"/>
    <xf numFmtId="0" fontId="19" fillId="0" borderId="0" applyNumberFormat="0" applyFill="0" applyBorder="0" applyAlignment="0" applyProtection="0"/>
    <xf numFmtId="0" fontId="15" fillId="0" borderId="0"/>
    <xf numFmtId="0" fontId="15" fillId="0" borderId="0"/>
    <xf numFmtId="0" fontId="19" fillId="0" borderId="0" applyNumberFormat="0" applyFill="0" applyBorder="0" applyAlignment="0" applyProtection="0"/>
    <xf numFmtId="0" fontId="19" fillId="0" borderId="0" applyNumberFormat="0" applyFill="0" applyBorder="0" applyAlignment="0" applyProtection="0"/>
    <xf numFmtId="0" fontId="15" fillId="0" borderId="0"/>
    <xf numFmtId="0" fontId="15"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49" fillId="0" borderId="0"/>
    <xf numFmtId="0" fontId="15" fillId="0" borderId="0"/>
    <xf numFmtId="0" fontId="19" fillId="0" borderId="0"/>
    <xf numFmtId="0" fontId="15" fillId="0" borderId="0"/>
    <xf numFmtId="0" fontId="15" fillId="0" borderId="0"/>
    <xf numFmtId="0" fontId="4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5"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15" fillId="0" borderId="0"/>
    <xf numFmtId="0" fontId="49" fillId="0" borderId="0"/>
    <xf numFmtId="0" fontId="19"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49" fillId="0" borderId="0"/>
    <xf numFmtId="0" fontId="49" fillId="0" borderId="0"/>
    <xf numFmtId="0" fontId="1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applyNumberFormat="0" applyFill="0" applyBorder="0" applyAlignment="0" applyProtection="0"/>
    <xf numFmtId="0" fontId="15"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 fillId="0" borderId="0"/>
    <xf numFmtId="0" fontId="15" fillId="0" borderId="0"/>
    <xf numFmtId="0" fontId="19" fillId="0" borderId="0"/>
    <xf numFmtId="0" fontId="19"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5"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applyNumberFormat="0" applyFill="0" applyBorder="0" applyAlignment="0" applyProtection="0"/>
    <xf numFmtId="0" fontId="19" fillId="0" borderId="0" applyNumberFormat="0" applyFill="0" applyBorder="0" applyAlignment="0" applyProtection="0"/>
    <xf numFmtId="0" fontId="1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5" fillId="0" borderId="0"/>
    <xf numFmtId="0" fontId="19" fillId="0" borderId="0"/>
    <xf numFmtId="0" fontId="19" fillId="0" borderId="0"/>
    <xf numFmtId="0" fontId="15"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 fillId="0" borderId="0"/>
    <xf numFmtId="0" fontId="15" fillId="0" borderId="0"/>
    <xf numFmtId="0" fontId="15" fillId="0" borderId="0"/>
    <xf numFmtId="0" fontId="15" fillId="0" borderId="0"/>
    <xf numFmtId="0" fontId="19" fillId="0" borderId="0"/>
    <xf numFmtId="0" fontId="19" fillId="0" borderId="0"/>
    <xf numFmtId="0" fontId="15"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applyNumberFormat="0" applyFill="0" applyBorder="0" applyAlignment="0" applyProtection="0"/>
    <xf numFmtId="0" fontId="1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5" fillId="0" borderId="0"/>
    <xf numFmtId="0" fontId="19" fillId="0" borderId="0" applyNumberFormat="0" applyFill="0" applyBorder="0" applyAlignment="0" applyProtection="0"/>
    <xf numFmtId="0" fontId="4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5" fillId="0" borderId="0"/>
    <xf numFmtId="0" fontId="1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9" fillId="0" borderId="0"/>
    <xf numFmtId="0" fontId="72" fillId="0" borderId="0"/>
    <xf numFmtId="0" fontId="72" fillId="0" borderId="0"/>
    <xf numFmtId="0" fontId="15" fillId="0" borderId="0"/>
    <xf numFmtId="0" fontId="72" fillId="0" borderId="0"/>
    <xf numFmtId="0" fontId="72" fillId="0" borderId="0"/>
    <xf numFmtId="0" fontId="72" fillId="0" borderId="0"/>
    <xf numFmtId="0" fontId="7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5"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5" fillId="0" borderId="0"/>
    <xf numFmtId="0" fontId="1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applyNumberFormat="0" applyFill="0" applyBorder="0" applyAlignment="0" applyProtection="0"/>
    <xf numFmtId="0" fontId="15" fillId="0" borderId="0"/>
    <xf numFmtId="0" fontId="19" fillId="0" borderId="0"/>
    <xf numFmtId="0" fontId="19" fillId="0" borderId="0"/>
    <xf numFmtId="0" fontId="1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applyNumberFormat="0" applyFill="0" applyBorder="0" applyAlignment="0" applyProtection="0"/>
    <xf numFmtId="0" fontId="15" fillId="0" borderId="0"/>
    <xf numFmtId="0" fontId="19" fillId="0" borderId="0"/>
    <xf numFmtId="0" fontId="19" fillId="0" borderId="0"/>
    <xf numFmtId="0" fontId="1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applyNumberFormat="0" applyFill="0" applyBorder="0" applyAlignment="0" applyProtection="0"/>
    <xf numFmtId="0" fontId="15" fillId="0" borderId="0"/>
    <xf numFmtId="0" fontId="19" fillId="0" borderId="0"/>
    <xf numFmtId="0" fontId="19" fillId="0" borderId="0"/>
    <xf numFmtId="0" fontId="1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5" fillId="0" borderId="0"/>
    <xf numFmtId="0" fontId="15" fillId="0" borderId="0"/>
    <xf numFmtId="0" fontId="19" fillId="0" borderId="0" applyNumberFormat="0" applyFill="0" applyBorder="0" applyAlignment="0" applyProtection="0"/>
    <xf numFmtId="0" fontId="15" fillId="0" borderId="0"/>
    <xf numFmtId="0" fontId="19" fillId="0" borderId="0"/>
    <xf numFmtId="0" fontId="19" fillId="0" borderId="0"/>
    <xf numFmtId="0" fontId="1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5" fillId="0" borderId="0"/>
    <xf numFmtId="0" fontId="15" fillId="0" borderId="0"/>
    <xf numFmtId="0" fontId="19" fillId="0" borderId="0"/>
    <xf numFmtId="0" fontId="19" fillId="0" borderId="0"/>
    <xf numFmtId="0" fontId="19" fillId="0" borderId="0"/>
    <xf numFmtId="0" fontId="19" fillId="0" borderId="0"/>
    <xf numFmtId="0" fontId="15" fillId="0" borderId="0"/>
    <xf numFmtId="0" fontId="15" fillId="0" borderId="0"/>
    <xf numFmtId="0" fontId="15" fillId="0" borderId="0"/>
    <xf numFmtId="0" fontId="19" fillId="0" borderId="0" applyNumberFormat="0" applyFill="0" applyBorder="0" applyAlignment="0" applyProtection="0"/>
    <xf numFmtId="0" fontId="19" fillId="0" borderId="0"/>
    <xf numFmtId="0" fontId="19"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6"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5" fillId="0" borderId="0"/>
    <xf numFmtId="0" fontId="15" fillId="0" borderId="0"/>
    <xf numFmtId="0" fontId="15" fillId="0" borderId="0"/>
    <xf numFmtId="0" fontId="15" fillId="0" borderId="0"/>
    <xf numFmtId="0" fontId="15"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5"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9" fillId="0" borderId="0"/>
    <xf numFmtId="0" fontId="19"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49" fillId="0" borderId="0"/>
    <xf numFmtId="0" fontId="4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applyNumberFormat="0" applyFill="0" applyBorder="0" applyAlignment="0" applyProtection="0"/>
    <xf numFmtId="0" fontId="15" fillId="0" borderId="0"/>
    <xf numFmtId="0" fontId="15" fillId="0" borderId="0"/>
    <xf numFmtId="0" fontId="15" fillId="0" borderId="0"/>
    <xf numFmtId="0" fontId="15" fillId="0" borderId="0"/>
    <xf numFmtId="0" fontId="1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9" fillId="0" borderId="0"/>
    <xf numFmtId="0" fontId="49" fillId="0" borderId="0"/>
    <xf numFmtId="0" fontId="19" fillId="0" borderId="0"/>
    <xf numFmtId="0" fontId="15" fillId="0" borderId="0"/>
    <xf numFmtId="0" fontId="15" fillId="0" borderId="0"/>
    <xf numFmtId="0" fontId="15" fillId="0" borderId="0"/>
    <xf numFmtId="0" fontId="19" fillId="0" borderId="0"/>
    <xf numFmtId="0" fontId="1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5" fillId="0" borderId="0"/>
    <xf numFmtId="0" fontId="15" fillId="0" borderId="0"/>
    <xf numFmtId="0" fontId="15"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5" fillId="0" borderId="0"/>
    <xf numFmtId="0" fontId="19" fillId="0" borderId="0"/>
    <xf numFmtId="0" fontId="4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ill="0" applyBorder="0" applyAlignment="0" applyProtection="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7" fontId="19" fillId="0" borderId="0" applyFill="0" applyBorder="0" applyAlignment="0" applyProtection="0"/>
    <xf numFmtId="37" fontId="19" fillId="0" borderId="0" applyFill="0" applyBorder="0" applyProtection="0"/>
    <xf numFmtId="37" fontId="19" fillId="0" borderId="0" applyBorder="0" applyAlignment="0" applyProtection="0"/>
    <xf numFmtId="0" fontId="47" fillId="13" borderId="12" applyNumberFormat="0" applyFont="0" applyAlignment="0" applyProtection="0"/>
    <xf numFmtId="0" fontId="16" fillId="13" borderId="12" applyNumberFormat="0" applyFont="0" applyAlignment="0" applyProtection="0"/>
    <xf numFmtId="0" fontId="16" fillId="13" borderId="12" applyNumberFormat="0" applyFont="0" applyAlignment="0" applyProtection="0"/>
    <xf numFmtId="0" fontId="16" fillId="13" borderId="12" applyNumberFormat="0" applyFont="0" applyAlignment="0" applyProtection="0"/>
    <xf numFmtId="0" fontId="16" fillId="13" borderId="12" applyNumberFormat="0" applyFont="0" applyAlignment="0" applyProtection="0"/>
    <xf numFmtId="0" fontId="16" fillId="13" borderId="12" applyNumberFormat="0" applyFont="0" applyAlignment="0" applyProtection="0"/>
    <xf numFmtId="0" fontId="16" fillId="13" borderId="12" applyNumberFormat="0" applyFont="0" applyAlignment="0" applyProtection="0"/>
    <xf numFmtId="0" fontId="73" fillId="11" borderId="9" applyNumberFormat="0" applyAlignment="0" applyProtection="0"/>
    <xf numFmtId="0" fontId="73" fillId="11" borderId="9" applyNumberFormat="0" applyAlignment="0" applyProtection="0"/>
    <xf numFmtId="0" fontId="73" fillId="11" borderId="9" applyNumberFormat="0" applyAlignment="0" applyProtection="0"/>
    <xf numFmtId="0" fontId="73" fillId="11" borderId="9" applyNumberFormat="0" applyAlignment="0" applyProtection="0"/>
    <xf numFmtId="0" fontId="74" fillId="56" borderId="24" applyNumberFormat="0" applyAlignment="0" applyProtection="0"/>
    <xf numFmtId="40" fontId="75" fillId="6" borderId="0">
      <alignment horizontal="right"/>
    </xf>
    <xf numFmtId="0" fontId="76" fillId="6" borderId="0">
      <alignment horizontal="right"/>
    </xf>
    <xf numFmtId="0" fontId="77" fillId="6" borderId="3"/>
    <xf numFmtId="0" fontId="77" fillId="0" borderId="0" applyBorder="0">
      <alignment horizontal="centerContinuous"/>
    </xf>
    <xf numFmtId="0" fontId="78" fillId="0" borderId="0" applyBorder="0">
      <alignment horizontal="centerContinuous"/>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7"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47"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9"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9"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9"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3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5" fillId="0" borderId="0" applyFont="0" applyFill="0" applyBorder="0" applyAlignment="0" applyProtection="0"/>
    <xf numFmtId="9" fontId="7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9" fillId="0" borderId="0" applyFont="0" applyFill="0" applyBorder="0" applyAlignment="0" applyProtection="0"/>
    <xf numFmtId="9" fontId="15" fillId="0" borderId="0" applyFont="0" applyFill="0" applyBorder="0" applyAlignment="0" applyProtection="0"/>
    <xf numFmtId="9" fontId="79" fillId="0" borderId="0" applyFont="0" applyFill="0" applyBorder="0" applyAlignment="0" applyProtection="0"/>
    <xf numFmtId="9" fontId="15" fillId="0" borderId="0" applyFont="0" applyFill="0" applyBorder="0" applyAlignment="0" applyProtection="0"/>
    <xf numFmtId="9" fontId="7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 fontId="23" fillId="0" borderId="1" applyFill="0" applyProtection="0">
      <alignment horizontal="center" vertical="center" wrapText="1"/>
    </xf>
    <xf numFmtId="9" fontId="1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6" fillId="0" borderId="0" applyFont="0" applyFill="0" applyBorder="0" applyAlignment="0" applyProtection="0"/>
    <xf numFmtId="9" fontId="4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9"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1"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9" fillId="0" borderId="0" applyFont="0" applyFill="0" applyBorder="0" applyAlignment="0" applyProtection="0"/>
    <xf numFmtId="9" fontId="47" fillId="0" borderId="0" applyFont="0" applyFill="0" applyBorder="0" applyAlignment="0" applyProtection="0"/>
    <xf numFmtId="9" fontId="49" fillId="0" borderId="0" applyFont="0" applyFill="0" applyBorder="0" applyAlignment="0" applyProtection="0"/>
    <xf numFmtId="9" fontId="4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7"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9" fontId="16" fillId="0" borderId="0" applyFont="0" applyFill="0" applyBorder="0" applyAlignment="0" applyProtection="0"/>
    <xf numFmtId="9" fontId="4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9" fillId="0" borderId="0" applyFont="0" applyFill="0" applyBorder="0" applyAlignment="0" applyProtection="0"/>
    <xf numFmtId="37" fontId="20" fillId="0" borderId="0" applyNumberFormat="0" applyBorder="0" applyAlignment="0"/>
    <xf numFmtId="0" fontId="80" fillId="0" borderId="0" applyNumberFormat="0" applyFont="0" applyFill="0" applyBorder="0" applyAlignment="0" applyProtection="0">
      <alignment horizontal="left"/>
    </xf>
    <xf numFmtId="15" fontId="80" fillId="0" borderId="0" applyFont="0" applyFill="0" applyBorder="0" applyAlignment="0" applyProtection="0"/>
    <xf numFmtId="4" fontId="80" fillId="0" borderId="0" applyFont="0" applyFill="0" applyBorder="0" applyAlignment="0" applyProtection="0"/>
    <xf numFmtId="0" fontId="81" fillId="0" borderId="1">
      <alignment horizontal="center"/>
    </xf>
    <xf numFmtId="3" fontId="80" fillId="0" borderId="0" applyFont="0" applyFill="0" applyBorder="0" applyAlignment="0" applyProtection="0"/>
    <xf numFmtId="0" fontId="80" fillId="60" borderId="0" applyNumberFormat="0" applyFont="0" applyBorder="0" applyAlignment="0" applyProtection="0"/>
    <xf numFmtId="0" fontId="50" fillId="0" borderId="0"/>
    <xf numFmtId="0" fontId="50" fillId="0" borderId="0"/>
    <xf numFmtId="49" fontId="19" fillId="0" borderId="0">
      <alignment horizontal="left" wrapText="1"/>
    </xf>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Protection="0">
      <alignment horizontal="center"/>
    </xf>
    <xf numFmtId="0" fontId="30" fillId="3" borderId="0" applyNumberFormat="0" applyBorder="0" applyProtection="0">
      <alignment horizontal="center"/>
    </xf>
    <xf numFmtId="0" fontId="30" fillId="3" borderId="0" applyNumberFormat="0" applyBorder="0" applyProtection="0">
      <alignment horizontal="center"/>
    </xf>
    <xf numFmtId="0" fontId="30" fillId="3" borderId="0" applyNumberFormat="0" applyBorder="0" applyProtection="0">
      <alignment horizontal="center"/>
    </xf>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19" fillId="0" borderId="0" applyNumberFormat="0" applyFont="0" applyFill="0" applyBorder="0" applyProtection="0">
      <alignment horizontal="right"/>
    </xf>
    <xf numFmtId="0" fontId="19" fillId="0" borderId="0" applyNumberFormat="0" applyFont="0" applyFill="0" applyBorder="0" applyProtection="0">
      <alignment horizontal="right"/>
    </xf>
    <xf numFmtId="0" fontId="19" fillId="0" borderId="0" applyNumberFormat="0" applyFont="0" applyFill="0" applyBorder="0" applyProtection="0">
      <alignment horizontal="right"/>
    </xf>
    <xf numFmtId="0" fontId="19" fillId="0" borderId="0" applyNumberFormat="0" applyFont="0" applyFill="0" applyBorder="0" applyProtection="0">
      <alignment horizontal="right"/>
    </xf>
    <xf numFmtId="0" fontId="19" fillId="0" borderId="0" applyNumberFormat="0" applyFont="0" applyFill="0" applyBorder="0" applyProtection="0">
      <alignment horizontal="right"/>
    </xf>
    <xf numFmtId="0" fontId="19" fillId="0" borderId="0" applyNumberFormat="0" applyFont="0" applyFill="0" applyBorder="0" applyProtection="0">
      <alignment horizontal="right"/>
    </xf>
    <xf numFmtId="0" fontId="19" fillId="0" borderId="0" applyNumberFormat="0" applyFont="0" applyFill="0" applyBorder="0" applyProtection="0">
      <alignment horizontal="right"/>
    </xf>
    <xf numFmtId="0" fontId="19" fillId="0" borderId="0" applyNumberFormat="0" applyFont="0" applyFill="0" applyBorder="0" applyProtection="0">
      <alignment horizontal="right"/>
    </xf>
    <xf numFmtId="0" fontId="19" fillId="0" borderId="0" applyNumberFormat="0" applyFont="0" applyFill="0" applyBorder="0" applyProtection="0">
      <alignment horizontal="right"/>
    </xf>
    <xf numFmtId="0" fontId="19" fillId="0" borderId="0" applyNumberFormat="0" applyFont="0" applyFill="0" applyBorder="0" applyProtection="0">
      <alignment horizontal="right"/>
    </xf>
    <xf numFmtId="0" fontId="19" fillId="0" borderId="0" applyNumberFormat="0" applyFont="0" applyFill="0" applyBorder="0" applyProtection="0">
      <alignment horizontal="right"/>
    </xf>
    <xf numFmtId="0" fontId="19" fillId="0" borderId="0" applyNumberFormat="0" applyFont="0" applyFill="0" applyBorder="0" applyProtection="0">
      <alignment horizontal="right"/>
    </xf>
    <xf numFmtId="0" fontId="19" fillId="0" borderId="0" applyNumberFormat="0" applyFont="0" applyFill="0" applyBorder="0" applyProtection="0">
      <alignment horizontal="right"/>
    </xf>
    <xf numFmtId="0" fontId="19" fillId="0" borderId="0" applyNumberFormat="0" applyFont="0" applyFill="0" applyBorder="0" applyProtection="0">
      <alignment horizontal="right"/>
    </xf>
    <xf numFmtId="0" fontId="19" fillId="0" borderId="0" applyNumberFormat="0" applyFont="0" applyFill="0" applyBorder="0" applyProtection="0">
      <alignment horizontal="right"/>
    </xf>
    <xf numFmtId="0" fontId="19" fillId="0" borderId="0" applyNumberFormat="0" applyFont="0" applyFill="0" applyBorder="0" applyProtection="0">
      <alignment horizontal="left"/>
    </xf>
    <xf numFmtId="0" fontId="19" fillId="0" borderId="0" applyNumberFormat="0" applyFont="0" applyFill="0" applyBorder="0" applyProtection="0">
      <alignment horizontal="left"/>
    </xf>
    <xf numFmtId="0" fontId="19" fillId="0" borderId="0" applyNumberFormat="0" applyFont="0" applyFill="0" applyBorder="0" applyProtection="0">
      <alignment horizontal="left"/>
    </xf>
    <xf numFmtId="0" fontId="19" fillId="0" borderId="0" applyNumberFormat="0" applyFont="0" applyFill="0" applyBorder="0" applyProtection="0">
      <alignment horizontal="left"/>
    </xf>
    <xf numFmtId="0" fontId="19" fillId="0" borderId="0" applyNumberFormat="0" applyFont="0" applyFill="0" applyBorder="0" applyProtection="0">
      <alignment horizontal="left"/>
    </xf>
    <xf numFmtId="0" fontId="19" fillId="0" borderId="0" applyNumberFormat="0" applyFont="0" applyFill="0" applyBorder="0" applyProtection="0">
      <alignment horizontal="left"/>
    </xf>
    <xf numFmtId="0" fontId="19" fillId="0" borderId="0" applyNumberFormat="0" applyFont="0" applyFill="0" applyBorder="0" applyProtection="0">
      <alignment horizontal="left"/>
    </xf>
    <xf numFmtId="0" fontId="19" fillId="0" borderId="0" applyNumberFormat="0" applyFont="0" applyFill="0" applyBorder="0" applyProtection="0">
      <alignment horizontal="left"/>
    </xf>
    <xf numFmtId="0" fontId="19" fillId="0" borderId="0" applyNumberFormat="0" applyFont="0" applyFill="0" applyBorder="0" applyProtection="0">
      <alignment horizontal="left"/>
    </xf>
    <xf numFmtId="0" fontId="19" fillId="0" borderId="0" applyNumberFormat="0" applyFont="0" applyFill="0" applyBorder="0" applyProtection="0">
      <alignment horizontal="left"/>
    </xf>
    <xf numFmtId="0" fontId="19" fillId="0" borderId="0" applyNumberFormat="0" applyFont="0" applyFill="0" applyBorder="0" applyProtection="0">
      <alignment horizontal="left"/>
    </xf>
    <xf numFmtId="0" fontId="19" fillId="0" borderId="0" applyNumberFormat="0" applyFont="0" applyFill="0" applyBorder="0" applyProtection="0">
      <alignment horizontal="left"/>
    </xf>
    <xf numFmtId="0" fontId="19" fillId="0" borderId="0" applyNumberFormat="0" applyFont="0" applyFill="0" applyBorder="0" applyProtection="0">
      <alignment horizontal="left"/>
    </xf>
    <xf numFmtId="0" fontId="19" fillId="0" borderId="0" applyNumberFormat="0" applyFont="0" applyFill="0" applyBorder="0" applyProtection="0">
      <alignment horizontal="left"/>
    </xf>
    <xf numFmtId="0" fontId="19" fillId="0" borderId="0" applyNumberFormat="0" applyFont="0" applyFill="0" applyBorder="0" applyProtection="0">
      <alignment horizontal="left"/>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9" fillId="4" borderId="0" applyNumberFormat="0" applyFont="0" applyBorder="0" applyAlignment="0" applyProtection="0"/>
    <xf numFmtId="0" fontId="19" fillId="4" borderId="0" applyNumberFormat="0" applyFont="0" applyBorder="0" applyAlignment="0" applyProtection="0"/>
    <xf numFmtId="0" fontId="19" fillId="4" borderId="0" applyNumberFormat="0" applyFont="0" applyBorder="0" applyAlignment="0" applyProtection="0"/>
    <xf numFmtId="0" fontId="19" fillId="4" borderId="0" applyNumberFormat="0" applyFont="0" applyBorder="0" applyAlignment="0" applyProtection="0"/>
    <xf numFmtId="0" fontId="19" fillId="4" borderId="0" applyNumberFormat="0" applyFont="0" applyBorder="0" applyAlignment="0" applyProtection="0"/>
    <xf numFmtId="0" fontId="19" fillId="4" borderId="0" applyNumberFormat="0" applyFont="0" applyBorder="0" applyAlignment="0" applyProtection="0"/>
    <xf numFmtId="0" fontId="19" fillId="4" borderId="0" applyNumberFormat="0" applyFont="0" applyBorder="0" applyAlignment="0" applyProtection="0"/>
    <xf numFmtId="0" fontId="19" fillId="4" borderId="0" applyNumberFormat="0" applyFont="0" applyBorder="0" applyAlignment="0" applyProtection="0"/>
    <xf numFmtId="0" fontId="19" fillId="4" borderId="0" applyNumberFormat="0" applyFont="0" applyBorder="0" applyAlignment="0" applyProtection="0"/>
    <xf numFmtId="0" fontId="19" fillId="4" borderId="0" applyNumberFormat="0" applyFont="0" applyBorder="0" applyAlignment="0" applyProtection="0"/>
    <xf numFmtId="0" fontId="19" fillId="4" borderId="0" applyNumberFormat="0" applyFont="0" applyBorder="0" applyAlignment="0" applyProtection="0"/>
    <xf numFmtId="0" fontId="19" fillId="4" borderId="0" applyNumberFormat="0" applyFont="0" applyBorder="0" applyAlignment="0" applyProtection="0"/>
    <xf numFmtId="0" fontId="19" fillId="4" borderId="0" applyNumberFormat="0" applyFont="0" applyBorder="0" applyAlignment="0" applyProtection="0"/>
    <xf numFmtId="0" fontId="19" fillId="4" borderId="0" applyNumberFormat="0" applyFont="0" applyBorder="0" applyAlignment="0" applyProtection="0"/>
    <xf numFmtId="0" fontId="19" fillId="4" borderId="0" applyNumberFormat="0" applyFont="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19" fillId="0" borderId="1" applyNumberFormat="0" applyFont="0" applyFill="0" applyAlignment="0" applyProtection="0"/>
    <xf numFmtId="0" fontId="50" fillId="0" borderId="18"/>
    <xf numFmtId="0" fontId="50" fillId="0" borderId="18"/>
    <xf numFmtId="37" fontId="82" fillId="0" borderId="0">
      <alignment horizontal="left"/>
    </xf>
    <xf numFmtId="37" fontId="19" fillId="0" borderId="0">
      <alignment horizontal="left" indent="1"/>
    </xf>
    <xf numFmtId="37" fontId="19" fillId="0" borderId="0">
      <alignment horizontal="left" indent="2"/>
    </xf>
    <xf numFmtId="37" fontId="19" fillId="0" borderId="0">
      <alignment horizontal="left" indent="3"/>
    </xf>
    <xf numFmtId="37" fontId="82" fillId="0" borderId="0">
      <alignment horizontal="left"/>
    </xf>
    <xf numFmtId="37" fontId="82" fillId="0" borderId="0">
      <alignment horizontal="left" indent="1"/>
    </xf>
    <xf numFmtId="49" fontId="15" fillId="0" borderId="0">
      <alignment horizontal="left" vertical="center" wrapText="1" indent="1"/>
    </xf>
    <xf numFmtId="0" fontId="83" fillId="61" borderId="0"/>
    <xf numFmtId="0" fontId="83" fillId="61" borderId="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13" applyNumberFormat="0" applyFill="0" applyAlignment="0" applyProtection="0"/>
    <xf numFmtId="0" fontId="85" fillId="0" borderId="13" applyNumberFormat="0" applyFill="0" applyAlignment="0" applyProtection="0"/>
    <xf numFmtId="0" fontId="85" fillId="0" borderId="13" applyNumberFormat="0" applyFill="0" applyAlignment="0" applyProtection="0"/>
    <xf numFmtId="0" fontId="85" fillId="0" borderId="13" applyNumberFormat="0" applyFill="0" applyAlignment="0" applyProtection="0"/>
    <xf numFmtId="0" fontId="86" fillId="0" borderId="25" applyNumberFormat="0" applyFill="0" applyAlignment="0" applyProtection="0"/>
    <xf numFmtId="0" fontId="66" fillId="0" borderId="26"/>
    <xf numFmtId="0" fontId="66" fillId="0" borderId="26"/>
    <xf numFmtId="0" fontId="66" fillId="0" borderId="18"/>
    <xf numFmtId="0" fontId="66" fillId="0" borderId="18"/>
    <xf numFmtId="172" fontId="87" fillId="0" borderId="0"/>
    <xf numFmtId="39" fontId="51" fillId="0" borderId="27"/>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33" fillId="0" borderId="0" applyNumberFormat="0" applyFill="0" applyBorder="0" applyAlignment="0" applyProtection="0"/>
    <xf numFmtId="0" fontId="14" fillId="0" borderId="0"/>
    <xf numFmtId="9" fontId="14"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43" fontId="19" fillId="0" borderId="0" applyFont="0" applyFill="0" applyBorder="0" applyAlignment="0" applyProtection="0"/>
    <xf numFmtId="0" fontId="19" fillId="0" borderId="0" applyNumberFormat="0" applyFill="0" applyBorder="0" applyAlignment="0" applyProtection="0"/>
    <xf numFmtId="0" fontId="16" fillId="0" borderId="0"/>
    <xf numFmtId="0" fontId="19" fillId="0" borderId="0"/>
    <xf numFmtId="9" fontId="19" fillId="0" borderId="0" applyFont="0" applyFill="0" applyBorder="0" applyAlignment="0" applyProtection="0"/>
    <xf numFmtId="0" fontId="12" fillId="0" borderId="0"/>
    <xf numFmtId="9" fontId="11" fillId="0" borderId="0" applyFont="0" applyFill="0" applyBorder="0" applyAlignment="0" applyProtection="0"/>
    <xf numFmtId="0" fontId="11" fillId="0" borderId="0"/>
    <xf numFmtId="9" fontId="12" fillId="0" borderId="0" applyFont="0" applyFill="0" applyBorder="0" applyAlignment="0" applyProtection="0"/>
    <xf numFmtId="0" fontId="12" fillId="0" borderId="0"/>
    <xf numFmtId="0" fontId="19" fillId="0" borderId="0"/>
    <xf numFmtId="0" fontId="11" fillId="0" borderId="0"/>
    <xf numFmtId="0" fontId="11" fillId="0" borderId="0"/>
    <xf numFmtId="0" fontId="11" fillId="0" borderId="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1" fillId="0" borderId="0"/>
    <xf numFmtId="0" fontId="11" fillId="0" borderId="0"/>
    <xf numFmtId="0" fontId="12" fillId="0" borderId="0"/>
    <xf numFmtId="0" fontId="12" fillId="0" borderId="0"/>
    <xf numFmtId="0" fontId="11" fillId="0" borderId="0"/>
    <xf numFmtId="0" fontId="11" fillId="0" borderId="0"/>
    <xf numFmtId="0" fontId="11" fillId="0" borderId="0"/>
    <xf numFmtId="0" fontId="12" fillId="0" borderId="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0" fillId="0" borderId="0"/>
    <xf numFmtId="0" fontId="89" fillId="0" borderId="0"/>
    <xf numFmtId="9" fontId="10" fillId="0" borderId="0" applyFont="0" applyFill="0" applyBorder="0" applyAlignment="0" applyProtection="0"/>
    <xf numFmtId="0" fontId="19" fillId="0" borderId="0"/>
    <xf numFmtId="0" fontId="10" fillId="0" borderId="0"/>
    <xf numFmtId="0" fontId="90" fillId="0" borderId="0"/>
    <xf numFmtId="0" fontId="12" fillId="0" borderId="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2" fillId="0" borderId="0"/>
    <xf numFmtId="9" fontId="10" fillId="0" borderId="0" applyFont="0" applyFill="0" applyBorder="0" applyAlignment="0" applyProtection="0"/>
    <xf numFmtId="0" fontId="12" fillId="0" borderId="0"/>
    <xf numFmtId="9" fontId="10" fillId="0" borderId="0" applyFont="0" applyFill="0" applyBorder="0" applyAlignment="0" applyProtection="0"/>
    <xf numFmtId="9" fontId="10" fillId="0" borderId="0" applyFont="0" applyFill="0" applyBorder="0" applyAlignment="0" applyProtection="0"/>
    <xf numFmtId="0" fontId="12"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8" fillId="0" borderId="0"/>
    <xf numFmtId="0" fontId="91" fillId="0" borderId="0"/>
    <xf numFmtId="0" fontId="92" fillId="0" borderId="0"/>
    <xf numFmtId="44" fontId="92" fillId="0" borderId="0" applyFont="0" applyFill="0" applyBorder="0" applyAlignment="0" applyProtection="0"/>
    <xf numFmtId="9" fontId="7" fillId="0" borderId="0" applyFont="0" applyFill="0" applyBorder="0" applyAlignment="0" applyProtection="0"/>
    <xf numFmtId="0" fontId="6"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4" fillId="0" borderId="0"/>
    <xf numFmtId="0" fontId="3" fillId="0" borderId="0"/>
    <xf numFmtId="0" fontId="4" fillId="0" borderId="0"/>
    <xf numFmtId="9" fontId="3" fillId="0" borderId="0" applyFont="0" applyFill="0" applyBorder="0" applyAlignment="0" applyProtection="0"/>
    <xf numFmtId="0" fontId="4" fillId="0" borderId="0"/>
    <xf numFmtId="0" fontId="4"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cellStyleXfs>
  <cellXfs count="215">
    <xf numFmtId="0" fontId="0" fillId="0" borderId="0" xfId="0"/>
    <xf numFmtId="0" fontId="19" fillId="0" borderId="0" xfId="0" applyFont="1" applyAlignment="1">
      <alignment horizontal="center"/>
    </xf>
    <xf numFmtId="0" fontId="0" fillId="0" borderId="0" xfId="0" applyAlignment="1">
      <alignment horizontal="right"/>
    </xf>
    <xf numFmtId="0" fontId="0" fillId="0" borderId="0" xfId="0" applyAlignment="1">
      <alignment horizontal="centerContinuous"/>
    </xf>
    <xf numFmtId="165" fontId="0" fillId="0" borderId="0" xfId="0" applyNumberFormat="1" applyAlignment="1">
      <alignment horizontal="center"/>
    </xf>
    <xf numFmtId="10" fontId="0" fillId="0" borderId="0" xfId="3" applyNumberFormat="1" applyFont="1" applyAlignment="1">
      <alignment horizontal="center"/>
    </xf>
    <xf numFmtId="0" fontId="19" fillId="0" borderId="0" xfId="36" applyFont="1" applyAlignment="1">
      <alignment horizontal="right"/>
    </xf>
    <xf numFmtId="0" fontId="19" fillId="0" borderId="0" xfId="0" applyFont="1" applyAlignment="1">
      <alignment horizontal="centerContinuous"/>
    </xf>
    <xf numFmtId="0" fontId="19" fillId="0" borderId="0" xfId="2813"/>
    <xf numFmtId="0" fontId="19" fillId="0" borderId="0" xfId="0" applyFont="1"/>
    <xf numFmtId="10" fontId="0" fillId="0" borderId="0" xfId="0" applyNumberFormat="1" applyAlignment="1">
      <alignment horizontal="center"/>
    </xf>
    <xf numFmtId="165" fontId="38" fillId="0" borderId="0" xfId="2721" applyNumberFormat="1" applyFont="1"/>
    <xf numFmtId="0" fontId="19" fillId="0" borderId="0" xfId="0" quotePrefix="1" applyFont="1"/>
    <xf numFmtId="0" fontId="15" fillId="0" borderId="0" xfId="36" applyAlignment="1">
      <alignment horizontal="center"/>
    </xf>
    <xf numFmtId="10" fontId="0" fillId="0" borderId="0" xfId="3" applyNumberFormat="1" applyFont="1" applyBorder="1" applyAlignment="1">
      <alignment horizontal="center"/>
    </xf>
    <xf numFmtId="0" fontId="0" fillId="0" borderId="0" xfId="0" applyAlignment="1">
      <alignment horizontal="center"/>
    </xf>
    <xf numFmtId="0" fontId="19" fillId="0" borderId="0" xfId="3157" applyAlignment="1">
      <alignment horizontal="centerContinuous"/>
    </xf>
    <xf numFmtId="0" fontId="19" fillId="0" borderId="0" xfId="3157"/>
    <xf numFmtId="0" fontId="19" fillId="0" borderId="0" xfId="3157" applyAlignment="1">
      <alignment horizontal="center"/>
    </xf>
    <xf numFmtId="0" fontId="19" fillId="0" borderId="0" xfId="3157" quotePrefix="1" applyAlignment="1">
      <alignment horizontal="center"/>
    </xf>
    <xf numFmtId="10" fontId="19" fillId="0" borderId="0" xfId="6062" applyNumberFormat="1" applyFont="1" applyAlignment="1">
      <alignment horizontal="center"/>
    </xf>
    <xf numFmtId="0" fontId="19" fillId="0" borderId="0" xfId="2813" applyAlignment="1">
      <alignment horizontal="center"/>
    </xf>
    <xf numFmtId="0" fontId="19" fillId="0" borderId="28" xfId="3157" applyBorder="1"/>
    <xf numFmtId="0" fontId="19" fillId="0" borderId="28" xfId="3157" applyBorder="1" applyAlignment="1">
      <alignment horizontal="center"/>
    </xf>
    <xf numFmtId="10" fontId="19" fillId="0" borderId="0" xfId="6062" applyNumberFormat="1" applyFont="1" applyBorder="1" applyAlignment="1">
      <alignment horizontal="center"/>
    </xf>
    <xf numFmtId="0" fontId="19" fillId="0" borderId="4" xfId="3157" applyBorder="1"/>
    <xf numFmtId="10" fontId="19" fillId="0" borderId="4" xfId="6062" applyNumberFormat="1" applyFont="1" applyBorder="1" applyAlignment="1">
      <alignment horizontal="center"/>
    </xf>
    <xf numFmtId="0" fontId="19" fillId="0" borderId="0" xfId="4277" applyAlignment="1">
      <alignment horizontal="left"/>
    </xf>
    <xf numFmtId="0" fontId="19" fillId="0" borderId="17" xfId="3157" applyBorder="1" applyAlignment="1">
      <alignment horizontal="center"/>
    </xf>
    <xf numFmtId="10" fontId="12" fillId="0" borderId="17" xfId="3157" applyNumberFormat="1" applyFont="1" applyBorder="1" applyAlignment="1">
      <alignment horizontal="center"/>
    </xf>
    <xf numFmtId="0" fontId="19" fillId="0" borderId="1" xfId="3157" applyBorder="1" applyAlignment="1">
      <alignment horizontal="center"/>
    </xf>
    <xf numFmtId="10" fontId="12" fillId="0" borderId="1" xfId="3157" applyNumberFormat="1" applyFont="1" applyBorder="1" applyAlignment="1">
      <alignment horizontal="center"/>
    </xf>
    <xf numFmtId="0" fontId="12" fillId="0" borderId="0" xfId="7514" applyFont="1"/>
    <xf numFmtId="0" fontId="22" fillId="0" borderId="0" xfId="7515" applyFont="1" applyAlignment="1">
      <alignment horizontal="center" vertical="center" wrapText="1"/>
    </xf>
    <xf numFmtId="0" fontId="12" fillId="0" borderId="0" xfId="7514" applyFont="1" applyAlignment="1">
      <alignment horizontal="center" wrapText="1"/>
    </xf>
    <xf numFmtId="0" fontId="12" fillId="0" borderId="0" xfId="7514" applyFont="1" applyAlignment="1">
      <alignment horizontal="center" vertical="center"/>
    </xf>
    <xf numFmtId="10" fontId="12" fillId="0" borderId="0" xfId="7514" applyNumberFormat="1" applyFont="1" applyAlignment="1">
      <alignment horizontal="center"/>
    </xf>
    <xf numFmtId="0" fontId="19" fillId="0" borderId="17" xfId="7520" applyFont="1" applyBorder="1" applyAlignment="1">
      <alignment horizontal="left" vertical="center"/>
    </xf>
    <xf numFmtId="0" fontId="12" fillId="0" borderId="17" xfId="7514" applyFont="1" applyBorder="1" applyAlignment="1">
      <alignment horizontal="center"/>
    </xf>
    <xf numFmtId="0" fontId="22" fillId="0" borderId="17" xfId="7514" applyFont="1" applyBorder="1" applyAlignment="1">
      <alignment horizontal="center"/>
    </xf>
    <xf numFmtId="0" fontId="12" fillId="0" borderId="17" xfId="7514" applyFont="1" applyBorder="1"/>
    <xf numFmtId="10" fontId="19" fillId="0" borderId="17" xfId="7521" applyNumberFormat="1" applyFont="1" applyBorder="1" applyAlignment="1">
      <alignment horizontal="center"/>
    </xf>
    <xf numFmtId="10" fontId="12" fillId="0" borderId="0" xfId="7519" applyNumberFormat="1" applyFont="1" applyBorder="1" applyAlignment="1">
      <alignment horizontal="center"/>
    </xf>
    <xf numFmtId="0" fontId="19" fillId="0" borderId="0" xfId="7520" applyFont="1"/>
    <xf numFmtId="0" fontId="19" fillId="0" borderId="0" xfId="7520" applyFont="1" applyAlignment="1">
      <alignment horizontal="center"/>
    </xf>
    <xf numFmtId="3" fontId="12" fillId="0" borderId="0" xfId="7514" applyNumberFormat="1" applyFont="1"/>
    <xf numFmtId="173" fontId="12" fillId="0" borderId="0" xfId="7518" applyNumberFormat="1" applyFont="1"/>
    <xf numFmtId="0" fontId="12" fillId="0" borderId="0" xfId="7522" applyAlignment="1">
      <alignment horizontal="center"/>
    </xf>
    <xf numFmtId="43" fontId="12" fillId="0" borderId="0" xfId="7514" applyNumberFormat="1" applyFont="1"/>
    <xf numFmtId="10" fontId="12" fillId="0" borderId="0" xfId="7517" applyNumberFormat="1" applyFont="1"/>
    <xf numFmtId="0" fontId="12" fillId="0" borderId="0" xfId="7514" applyFont="1" applyAlignment="1">
      <alignment horizontal="left"/>
    </xf>
    <xf numFmtId="4" fontId="19" fillId="0" borderId="0" xfId="7518" applyNumberFormat="1" applyFont="1" applyAlignment="1">
      <alignment horizontal="center"/>
    </xf>
    <xf numFmtId="10" fontId="19" fillId="0" borderId="0" xfId="6062" applyNumberFormat="1" applyAlignment="1">
      <alignment horizontal="center"/>
    </xf>
    <xf numFmtId="0" fontId="12" fillId="0" borderId="0" xfId="7520"/>
    <xf numFmtId="0" fontId="12" fillId="0" borderId="0" xfId="7514" applyFont="1" applyAlignment="1">
      <alignment horizontal="center"/>
    </xf>
    <xf numFmtId="0" fontId="22" fillId="0" borderId="0" xfId="7514" applyFont="1" applyAlignment="1">
      <alignment horizontal="center"/>
    </xf>
    <xf numFmtId="0" fontId="22" fillId="0" borderId="0" xfId="7515" applyFont="1"/>
    <xf numFmtId="0" fontId="12" fillId="0" borderId="0" xfId="7520" applyAlignment="1">
      <alignment horizontal="centerContinuous"/>
    </xf>
    <xf numFmtId="0" fontId="38" fillId="0" borderId="0" xfId="7520" applyFont="1"/>
    <xf numFmtId="0" fontId="0" fillId="0" borderId="1" xfId="0" applyBorder="1"/>
    <xf numFmtId="0" fontId="19" fillId="0" borderId="1" xfId="0" applyFont="1" applyBorder="1" applyAlignment="1">
      <alignment horizontal="center"/>
    </xf>
    <xf numFmtId="2" fontId="19" fillId="0" borderId="0" xfId="3" applyNumberFormat="1" applyFont="1" applyFill="1" applyBorder="1" applyAlignment="1">
      <alignment horizontal="center"/>
    </xf>
    <xf numFmtId="10" fontId="19" fillId="0" borderId="0" xfId="3" applyNumberFormat="1" applyFont="1" applyFill="1" applyBorder="1" applyAlignment="1">
      <alignment horizontal="center"/>
    </xf>
    <xf numFmtId="0" fontId="19" fillId="0" borderId="0" xfId="3157" applyAlignment="1">
      <alignment horizontal="left"/>
    </xf>
    <xf numFmtId="164" fontId="19" fillId="0" borderId="0" xfId="3" applyNumberFormat="1" applyFont="1" applyFill="1" applyBorder="1" applyAlignment="1">
      <alignment horizontal="center"/>
    </xf>
    <xf numFmtId="0" fontId="19" fillId="0" borderId="1" xfId="0" applyFont="1" applyBorder="1"/>
    <xf numFmtId="0" fontId="15" fillId="0" borderId="1" xfId="36" applyBorder="1" applyAlignment="1">
      <alignment horizontal="center"/>
    </xf>
    <xf numFmtId="10" fontId="0" fillId="0" borderId="1" xfId="3" applyNumberFormat="1" applyFont="1" applyBorder="1" applyAlignment="1">
      <alignment horizontal="center"/>
    </xf>
    <xf numFmtId="165" fontId="0" fillId="0" borderId="1" xfId="0" applyNumberFormat="1" applyBorder="1" applyAlignment="1">
      <alignment horizontal="center"/>
    </xf>
    <xf numFmtId="8" fontId="15" fillId="0" borderId="1" xfId="36" applyNumberFormat="1" applyBorder="1" applyAlignment="1">
      <alignment horizontal="center"/>
    </xf>
    <xf numFmtId="0" fontId="19" fillId="0" borderId="0" xfId="7514" applyFont="1" applyAlignment="1">
      <alignment horizontal="left"/>
    </xf>
    <xf numFmtId="10" fontId="12" fillId="0" borderId="0" xfId="3" applyNumberFormat="1" applyFont="1" applyFill="1"/>
    <xf numFmtId="10" fontId="0" fillId="0" borderId="0" xfId="3" applyNumberFormat="1" applyFont="1" applyFill="1" applyBorder="1"/>
    <xf numFmtId="10" fontId="0" fillId="0" borderId="32" xfId="3" applyNumberFormat="1" applyFont="1" applyFill="1" applyBorder="1" applyAlignment="1">
      <alignment horizontal="right"/>
    </xf>
    <xf numFmtId="10" fontId="19" fillId="0" borderId="37" xfId="3" applyNumberFormat="1" applyFont="1" applyFill="1" applyBorder="1" applyAlignment="1">
      <alignment horizontal="center" wrapText="1"/>
    </xf>
    <xf numFmtId="10" fontId="0" fillId="0" borderId="41" xfId="3" applyNumberFormat="1" applyFont="1" applyFill="1" applyBorder="1" applyAlignment="1">
      <alignment horizontal="right"/>
    </xf>
    <xf numFmtId="10" fontId="0" fillId="0" borderId="43" xfId="3" applyNumberFormat="1" applyFont="1" applyFill="1" applyBorder="1" applyAlignment="1">
      <alignment horizontal="right"/>
    </xf>
    <xf numFmtId="10" fontId="0" fillId="0" borderId="45" xfId="3" applyNumberFormat="1" applyFont="1" applyFill="1" applyBorder="1" applyAlignment="1">
      <alignment horizontal="right"/>
    </xf>
    <xf numFmtId="10" fontId="0" fillId="0" borderId="35" xfId="3" applyNumberFormat="1" applyFont="1" applyFill="1" applyBorder="1" applyAlignment="1">
      <alignment horizontal="right"/>
    </xf>
    <xf numFmtId="0" fontId="19" fillId="0" borderId="0" xfId="7522" applyFont="1" applyAlignment="1">
      <alignment horizontal="center"/>
    </xf>
    <xf numFmtId="0" fontId="19" fillId="0" borderId="0" xfId="0" applyFont="1" applyAlignment="1">
      <alignment horizontal="right"/>
    </xf>
    <xf numFmtId="0" fontId="0" fillId="0" borderId="0" xfId="0" applyAlignment="1">
      <alignment horizontal="center" wrapText="1"/>
    </xf>
    <xf numFmtId="0" fontId="19" fillId="0" borderId="0" xfId="0" applyFont="1" applyAlignment="1">
      <alignment horizontal="center" wrapText="1"/>
    </xf>
    <xf numFmtId="0" fontId="12" fillId="0" borderId="0" xfId="7527" applyFont="1"/>
    <xf numFmtId="0" fontId="12" fillId="0" borderId="0" xfId="7527" applyFont="1" applyAlignment="1">
      <alignment horizontal="center"/>
    </xf>
    <xf numFmtId="0" fontId="12" fillId="0" borderId="0" xfId="7527" applyFont="1" applyAlignment="1">
      <alignment horizontal="center" wrapText="1"/>
    </xf>
    <xf numFmtId="10" fontId="19" fillId="0" borderId="0" xfId="3" applyNumberFormat="1" applyFill="1" applyAlignment="1">
      <alignment horizontal="center"/>
    </xf>
    <xf numFmtId="2" fontId="0" fillId="0" borderId="0" xfId="0" applyNumberFormat="1" applyAlignment="1">
      <alignment horizontal="center"/>
    </xf>
    <xf numFmtId="10" fontId="19" fillId="0" borderId="0" xfId="3" applyNumberFormat="1" applyFill="1" applyBorder="1" applyAlignment="1">
      <alignment horizontal="center"/>
    </xf>
    <xf numFmtId="10" fontId="19" fillId="0" borderId="0" xfId="3" applyNumberFormat="1" applyFont="1" applyFill="1" applyAlignment="1">
      <alignment horizontal="center"/>
    </xf>
    <xf numFmtId="0" fontId="0" fillId="0" borderId="47" xfId="0" applyBorder="1" applyAlignment="1">
      <alignment horizontal="center"/>
    </xf>
    <xf numFmtId="0" fontId="0" fillId="0" borderId="47" xfId="0" applyBorder="1" applyAlignment="1">
      <alignment horizontal="center" wrapText="1"/>
    </xf>
    <xf numFmtId="10" fontId="0" fillId="0" borderId="0" xfId="0" applyNumberFormat="1"/>
    <xf numFmtId="0" fontId="19" fillId="0" borderId="48" xfId="0" applyFont="1" applyBorder="1"/>
    <xf numFmtId="0" fontId="19" fillId="0" borderId="47" xfId="0" applyFont="1" applyBorder="1" applyAlignment="1">
      <alignment horizontal="center" wrapText="1"/>
    </xf>
    <xf numFmtId="10" fontId="0" fillId="0" borderId="4" xfId="0" applyNumberFormat="1" applyBorder="1" applyAlignment="1">
      <alignment horizontal="center"/>
    </xf>
    <xf numFmtId="0" fontId="0" fillId="0" borderId="48" xfId="0" applyBorder="1"/>
    <xf numFmtId="10" fontId="19" fillId="0" borderId="48" xfId="3" applyNumberFormat="1" applyFont="1" applyFill="1" applyBorder="1" applyAlignment="1">
      <alignment horizontal="center"/>
    </xf>
    <xf numFmtId="10" fontId="19" fillId="0" borderId="48" xfId="3" applyNumberFormat="1" applyFill="1" applyBorder="1" applyAlignment="1">
      <alignment horizontal="center"/>
    </xf>
    <xf numFmtId="10" fontId="19" fillId="0" borderId="0" xfId="6062" applyNumberFormat="1" applyFill="1" applyBorder="1" applyAlignment="1">
      <alignment horizontal="center"/>
    </xf>
    <xf numFmtId="3" fontId="19" fillId="0" borderId="0" xfId="6062" applyNumberFormat="1" applyFill="1" applyBorder="1" applyAlignment="1">
      <alignment horizontal="center"/>
    </xf>
    <xf numFmtId="3" fontId="19" fillId="0" borderId="0" xfId="7518" applyNumberFormat="1" applyFont="1" applyFill="1" applyBorder="1" applyAlignment="1">
      <alignment horizontal="center"/>
    </xf>
    <xf numFmtId="10" fontId="19" fillId="0" borderId="48" xfId="6062" applyNumberFormat="1" applyFill="1" applyBorder="1" applyAlignment="1">
      <alignment horizontal="center"/>
    </xf>
    <xf numFmtId="3" fontId="19" fillId="0" borderId="48" xfId="6062" applyNumberFormat="1" applyFill="1" applyBorder="1" applyAlignment="1">
      <alignment horizontal="center"/>
    </xf>
    <xf numFmtId="10" fontId="12" fillId="0" borderId="0" xfId="7519" applyNumberFormat="1" applyFont="1" applyFill="1" applyBorder="1" applyAlignment="1">
      <alignment horizontal="center"/>
    </xf>
    <xf numFmtId="0" fontId="0" fillId="0" borderId="47" xfId="0" applyBorder="1"/>
    <xf numFmtId="0" fontId="19" fillId="0" borderId="47" xfId="0" applyFont="1" applyBorder="1" applyAlignment="1">
      <alignment horizontal="center"/>
    </xf>
    <xf numFmtId="0" fontId="38" fillId="0" borderId="48" xfId="2721" applyFont="1" applyBorder="1"/>
    <xf numFmtId="10" fontId="19" fillId="0" borderId="47" xfId="3" applyNumberFormat="1" applyFont="1" applyFill="1" applyBorder="1" applyAlignment="1">
      <alignment horizontal="center" wrapText="1"/>
    </xf>
    <xf numFmtId="0" fontId="12" fillId="0" borderId="47" xfId="7516" applyBorder="1" applyAlignment="1">
      <alignment horizontal="center"/>
    </xf>
    <xf numFmtId="0" fontId="12" fillId="0" borderId="47" xfId="7527" applyFont="1" applyBorder="1" applyAlignment="1">
      <alignment horizontal="center" wrapText="1"/>
    </xf>
    <xf numFmtId="0" fontId="19" fillId="0" borderId="48" xfId="0" applyFont="1" applyBorder="1" applyAlignment="1">
      <alignment horizontal="center"/>
    </xf>
    <xf numFmtId="2" fontId="0" fillId="0" borderId="48" xfId="0" applyNumberFormat="1" applyBorder="1" applyAlignment="1">
      <alignment horizontal="center"/>
    </xf>
    <xf numFmtId="0" fontId="19" fillId="0" borderId="47" xfId="3157" applyBorder="1"/>
    <xf numFmtId="0" fontId="19" fillId="0" borderId="47" xfId="3157" applyBorder="1" applyAlignment="1">
      <alignment horizontal="center" wrapText="1"/>
    </xf>
    <xf numFmtId="0" fontId="19" fillId="0" borderId="48" xfId="3157" applyBorder="1"/>
    <xf numFmtId="0" fontId="19" fillId="0" borderId="48" xfId="3157" applyBorder="1" applyAlignment="1">
      <alignment horizontal="center"/>
    </xf>
    <xf numFmtId="10" fontId="19" fillId="0" borderId="48" xfId="6062" applyNumberFormat="1" applyFont="1" applyBorder="1" applyAlignment="1">
      <alignment horizontal="center"/>
    </xf>
    <xf numFmtId="0" fontId="19" fillId="0" borderId="48" xfId="4277" applyBorder="1" applyAlignment="1">
      <alignment horizontal="left"/>
    </xf>
    <xf numFmtId="0" fontId="0" fillId="0" borderId="40" xfId="0" applyBorder="1"/>
    <xf numFmtId="0" fontId="0" fillId="0" borderId="32" xfId="0" applyBorder="1" applyAlignment="1">
      <alignment horizontal="center"/>
    </xf>
    <xf numFmtId="2" fontId="0" fillId="0" borderId="32" xfId="0" applyNumberFormat="1" applyBorder="1"/>
    <xf numFmtId="2" fontId="0" fillId="0" borderId="32" xfId="0" applyNumberFormat="1" applyBorder="1" applyAlignment="1">
      <alignment horizontal="right"/>
    </xf>
    <xf numFmtId="4" fontId="0" fillId="0" borderId="32" xfId="0" applyNumberFormat="1" applyBorder="1" applyAlignment="1">
      <alignment horizontal="right"/>
    </xf>
    <xf numFmtId="0" fontId="0" fillId="0" borderId="42" xfId="0" applyBorder="1"/>
    <xf numFmtId="0" fontId="0" fillId="0" borderId="33" xfId="0" applyBorder="1" applyAlignment="1">
      <alignment horizontal="center"/>
    </xf>
    <xf numFmtId="2" fontId="0" fillId="0" borderId="33" xfId="0" applyNumberFormat="1" applyBorder="1" applyAlignment="1">
      <alignment horizontal="right"/>
    </xf>
    <xf numFmtId="0" fontId="0" fillId="0" borderId="44" xfId="0" applyBorder="1"/>
    <xf numFmtId="0" fontId="0" fillId="0" borderId="34" xfId="0" applyBorder="1" applyAlignment="1">
      <alignment horizontal="center"/>
    </xf>
    <xf numFmtId="2" fontId="0" fillId="0" borderId="34" xfId="0" applyNumberFormat="1" applyBorder="1" applyAlignment="1">
      <alignment horizontal="right"/>
    </xf>
    <xf numFmtId="0" fontId="0" fillId="0" borderId="46" xfId="0" applyBorder="1"/>
    <xf numFmtId="0" fontId="0" fillId="0" borderId="35" xfId="0" applyBorder="1" applyAlignment="1">
      <alignment horizontal="center"/>
    </xf>
    <xf numFmtId="2" fontId="0" fillId="0" borderId="35" xfId="0" applyNumberFormat="1" applyBorder="1" applyAlignment="1">
      <alignment horizontal="right"/>
    </xf>
    <xf numFmtId="4" fontId="0" fillId="0" borderId="35" xfId="0" applyNumberFormat="1" applyBorder="1" applyAlignment="1">
      <alignment horizontal="right"/>
    </xf>
    <xf numFmtId="0" fontId="38" fillId="0" borderId="0" xfId="0" applyFont="1"/>
    <xf numFmtId="0" fontId="12" fillId="0" borderId="0" xfId="7423"/>
    <xf numFmtId="10" fontId="38" fillId="0" borderId="29" xfId="41" applyNumberFormat="1" applyFont="1" applyFill="1" applyBorder="1" applyAlignment="1">
      <alignment horizontal="centerContinuous"/>
    </xf>
    <xf numFmtId="9" fontId="12" fillId="0" borderId="31" xfId="41" applyFont="1" applyFill="1" applyBorder="1" applyAlignment="1">
      <alignment horizontal="centerContinuous"/>
    </xf>
    <xf numFmtId="9" fontId="12" fillId="0" borderId="30" xfId="41" applyFont="1" applyFill="1" applyBorder="1" applyAlignment="1">
      <alignment horizontal="centerContinuous"/>
    </xf>
    <xf numFmtId="10" fontId="38" fillId="0" borderId="29" xfId="7520" applyNumberFormat="1" applyFont="1" applyBorder="1" applyAlignment="1">
      <alignment horizontal="centerContinuous"/>
    </xf>
    <xf numFmtId="0" fontId="12" fillId="0" borderId="31" xfId="7520" applyBorder="1" applyAlignment="1">
      <alignment horizontal="centerContinuous"/>
    </xf>
    <xf numFmtId="0" fontId="12" fillId="0" borderId="30" xfId="7520" applyBorder="1" applyAlignment="1">
      <alignment horizontal="centerContinuous"/>
    </xf>
    <xf numFmtId="10" fontId="38" fillId="0" borderId="29" xfId="7529" applyNumberFormat="1" applyFont="1" applyFill="1" applyBorder="1" applyAlignment="1">
      <alignment horizontal="centerContinuous"/>
    </xf>
    <xf numFmtId="10" fontId="38" fillId="0" borderId="0" xfId="7529" applyNumberFormat="1" applyFont="1" applyFill="1" applyBorder="1" applyAlignment="1">
      <alignment horizontal="centerContinuous"/>
    </xf>
    <xf numFmtId="0" fontId="38" fillId="0" borderId="48" xfId="0" applyFont="1" applyBorder="1"/>
    <xf numFmtId="10" fontId="38" fillId="0" borderId="0" xfId="0" applyNumberFormat="1" applyFont="1" applyAlignment="1">
      <alignment horizontal="center"/>
    </xf>
    <xf numFmtId="0" fontId="19" fillId="0" borderId="36" xfId="0" applyFont="1" applyBorder="1" applyAlignment="1">
      <alignment horizontal="center"/>
    </xf>
    <xf numFmtId="0" fontId="0" fillId="0" borderId="38" xfId="0" applyBorder="1"/>
    <xf numFmtId="10" fontId="0" fillId="0" borderId="39" xfId="3" applyNumberFormat="1" applyFont="1" applyFill="1" applyBorder="1"/>
    <xf numFmtId="0" fontId="19" fillId="0" borderId="33" xfId="0" applyFont="1" applyBorder="1" applyAlignment="1">
      <alignment horizontal="center"/>
    </xf>
    <xf numFmtId="2" fontId="19" fillId="0" borderId="33" xfId="0" applyNumberFormat="1" applyFont="1" applyBorder="1" applyAlignment="1">
      <alignment horizontal="right"/>
    </xf>
    <xf numFmtId="4" fontId="19" fillId="0" borderId="32" xfId="0" applyNumberFormat="1" applyFont="1" applyBorder="1" applyAlignment="1">
      <alignment horizontal="right"/>
    </xf>
    <xf numFmtId="0" fontId="93" fillId="0" borderId="47" xfId="0" applyFont="1" applyBorder="1" applyAlignment="1">
      <alignment horizontal="center"/>
    </xf>
    <xf numFmtId="0" fontId="93" fillId="0" borderId="47" xfId="0" applyFont="1" applyBorder="1" applyAlignment="1">
      <alignment horizontal="centerContinuous"/>
    </xf>
    <xf numFmtId="10" fontId="19" fillId="0" borderId="0" xfId="6062" applyNumberFormat="1" applyFont="1" applyFill="1" applyBorder="1" applyAlignment="1">
      <alignment horizontal="center"/>
    </xf>
    <xf numFmtId="0" fontId="4" fillId="0" borderId="0" xfId="7514" applyFont="1" applyAlignment="1">
      <alignment horizontal="left"/>
    </xf>
    <xf numFmtId="164" fontId="4" fillId="0" borderId="0" xfId="7514" applyNumberFormat="1" applyFont="1" applyAlignment="1">
      <alignment horizontal="center"/>
    </xf>
    <xf numFmtId="2" fontId="0" fillId="0" borderId="0" xfId="0" applyNumberFormat="1"/>
    <xf numFmtId="164" fontId="0" fillId="0" borderId="0" xfId="0" applyNumberFormat="1"/>
    <xf numFmtId="0" fontId="19" fillId="0" borderId="4" xfId="0" applyFont="1" applyBorder="1"/>
    <xf numFmtId="10" fontId="0" fillId="0" borderId="0" xfId="7550" applyNumberFormat="1" applyFont="1"/>
    <xf numFmtId="0" fontId="19" fillId="0" borderId="4" xfId="0" applyFont="1" applyBorder="1" applyAlignment="1">
      <alignment horizontal="center"/>
    </xf>
    <xf numFmtId="10" fontId="0" fillId="0" borderId="1" xfId="0" applyNumberFormat="1" applyBorder="1" applyAlignment="1">
      <alignment horizontal="center"/>
    </xf>
    <xf numFmtId="10" fontId="0" fillId="0" borderId="48" xfId="0" applyNumberFormat="1" applyBorder="1" applyAlignment="1">
      <alignment horizontal="center"/>
    </xf>
    <xf numFmtId="0" fontId="0" fillId="0" borderId="49" xfId="0" applyBorder="1" applyAlignment="1">
      <alignment horizontal="center" vertical="center" wrapText="1"/>
    </xf>
    <xf numFmtId="0" fontId="19" fillId="0" borderId="17" xfId="0" applyFont="1" applyBorder="1"/>
    <xf numFmtId="0" fontId="19" fillId="0" borderId="17" xfId="7522" applyFont="1" applyBorder="1" applyAlignment="1">
      <alignment horizontal="center"/>
    </xf>
    <xf numFmtId="10" fontId="0" fillId="0" borderId="17" xfId="3" applyNumberFormat="1" applyFont="1" applyBorder="1" applyAlignment="1">
      <alignment horizontal="center"/>
    </xf>
    <xf numFmtId="0" fontId="19" fillId="0" borderId="48" xfId="7522" applyFont="1" applyBorder="1" applyAlignment="1">
      <alignment horizontal="center"/>
    </xf>
    <xf numFmtId="10" fontId="0" fillId="0" borderId="48" xfId="3" applyNumberFormat="1" applyFont="1" applyBorder="1" applyAlignment="1">
      <alignment horizontal="center"/>
    </xf>
    <xf numFmtId="0" fontId="93" fillId="0" borderId="49" xfId="0" applyFont="1" applyBorder="1" applyAlignment="1">
      <alignment horizontal="center" vertical="center" wrapText="1"/>
    </xf>
    <xf numFmtId="165" fontId="19" fillId="0" borderId="0" xfId="0" applyNumberFormat="1" applyFont="1" applyAlignment="1">
      <alignment horizontal="center"/>
    </xf>
    <xf numFmtId="10" fontId="19" fillId="0" borderId="0" xfId="3" applyNumberFormat="1" applyFont="1" applyBorder="1" applyAlignment="1">
      <alignment horizontal="center"/>
    </xf>
    <xf numFmtId="10" fontId="19" fillId="0" borderId="0" xfId="3" applyNumberFormat="1" applyFont="1" applyAlignment="1">
      <alignment horizontal="center"/>
    </xf>
    <xf numFmtId="0" fontId="2" fillId="0" borderId="47" xfId="7527" applyFont="1" applyBorder="1" applyAlignment="1">
      <alignment horizontal="center" wrapText="1"/>
    </xf>
    <xf numFmtId="0" fontId="0" fillId="0" borderId="0" xfId="0" applyFill="1"/>
    <xf numFmtId="0" fontId="0" fillId="0" borderId="0" xfId="0" applyFill="1" applyAlignment="1">
      <alignment horizontal="centerContinuous"/>
    </xf>
    <xf numFmtId="0" fontId="0" fillId="0" borderId="0" xfId="0" applyFill="1" applyAlignment="1">
      <alignment horizontal="center"/>
    </xf>
    <xf numFmtId="0" fontId="19" fillId="0" borderId="47" xfId="0" applyFont="1" applyFill="1" applyBorder="1" applyAlignment="1">
      <alignment horizontal="center" wrapText="1"/>
    </xf>
    <xf numFmtId="10" fontId="0" fillId="0" borderId="1" xfId="3" applyNumberFormat="1" applyFont="1" applyFill="1" applyBorder="1" applyAlignment="1">
      <alignment horizontal="center"/>
    </xf>
    <xf numFmtId="10" fontId="0" fillId="0" borderId="0" xfId="3" applyNumberFormat="1" applyFont="1" applyFill="1" applyAlignment="1">
      <alignment horizontal="center"/>
    </xf>
    <xf numFmtId="0" fontId="19" fillId="0" borderId="0" xfId="0" applyFont="1" applyFill="1" applyAlignment="1">
      <alignment horizontal="center" wrapText="1"/>
    </xf>
    <xf numFmtId="0" fontId="1" fillId="0" borderId="47" xfId="7514" applyFont="1" applyBorder="1" applyAlignment="1">
      <alignment horizontal="center" wrapText="1"/>
    </xf>
    <xf numFmtId="0" fontId="93" fillId="0" borderId="29" xfId="0" applyFont="1" applyBorder="1" applyAlignment="1">
      <alignment horizontal="center" vertical="center"/>
    </xf>
    <xf numFmtId="0" fontId="93" fillId="0" borderId="31" xfId="0" applyFont="1" applyBorder="1" applyAlignment="1">
      <alignment horizontal="center" vertical="center"/>
    </xf>
    <xf numFmtId="0" fontId="93" fillId="0" borderId="30" xfId="0" applyFont="1" applyBorder="1" applyAlignment="1">
      <alignment horizontal="center" vertical="center"/>
    </xf>
    <xf numFmtId="0" fontId="22" fillId="0" borderId="50" xfId="0" applyFont="1" applyBorder="1" applyAlignment="1">
      <alignment horizontal="center" vertical="center" wrapText="1"/>
    </xf>
    <xf numFmtId="0" fontId="22" fillId="0" borderId="57" xfId="0" applyFont="1" applyBorder="1" applyAlignment="1">
      <alignment horizontal="center" vertical="center" wrapText="1"/>
    </xf>
    <xf numFmtId="0" fontId="22" fillId="0" borderId="51" xfId="0" applyFont="1" applyBorder="1" applyAlignment="1">
      <alignment horizontal="center" vertical="center" wrapText="1"/>
    </xf>
    <xf numFmtId="0" fontId="0" fillId="0" borderId="54"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19" fillId="0" borderId="54"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6" xfId="0" applyFont="1" applyBorder="1" applyAlignment="1">
      <alignment horizontal="center" vertical="center" wrapText="1"/>
    </xf>
    <xf numFmtId="0" fontId="93" fillId="0" borderId="50" xfId="0" applyFont="1" applyBorder="1" applyAlignment="1">
      <alignment horizontal="center" vertical="top" wrapText="1"/>
    </xf>
    <xf numFmtId="0" fontId="93" fillId="0" borderId="57" xfId="0" applyFont="1" applyBorder="1" applyAlignment="1">
      <alignment horizontal="center" vertical="top"/>
    </xf>
    <xf numFmtId="0" fontId="93" fillId="0" borderId="51" xfId="0" applyFont="1" applyBorder="1" applyAlignment="1">
      <alignment horizontal="center" vertical="top"/>
    </xf>
    <xf numFmtId="0" fontId="22" fillId="0" borderId="29"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0" xfId="0" applyFont="1" applyBorder="1" applyAlignment="1">
      <alignment horizontal="center" vertical="center" wrapText="1"/>
    </xf>
    <xf numFmtId="0" fontId="93" fillId="0" borderId="50" xfId="0" applyFont="1" applyBorder="1" applyAlignment="1">
      <alignment horizontal="center" vertical="center" wrapText="1"/>
    </xf>
    <xf numFmtId="0" fontId="93" fillId="0" borderId="51" xfId="0" applyFont="1"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22" fillId="0" borderId="49" xfId="0" applyFont="1" applyBorder="1" applyAlignment="1">
      <alignment horizontal="center" vertical="center" wrapText="1"/>
    </xf>
    <xf numFmtId="0" fontId="0" fillId="0" borderId="49" xfId="0" applyBorder="1" applyAlignment="1">
      <alignment horizontal="center" vertical="center" wrapText="1"/>
    </xf>
    <xf numFmtId="0" fontId="38" fillId="0" borderId="0" xfId="7520" applyFont="1" applyAlignment="1">
      <alignment horizontal="center"/>
    </xf>
    <xf numFmtId="0" fontId="12" fillId="0" borderId="0" xfId="7527" applyFont="1" applyAlignment="1">
      <alignment horizontal="center"/>
    </xf>
    <xf numFmtId="0" fontId="0" fillId="0" borderId="0" xfId="7548" applyFont="1" applyAlignment="1">
      <alignment horizontal="center"/>
    </xf>
    <xf numFmtId="0" fontId="19" fillId="0" borderId="0" xfId="3157" applyAlignment="1">
      <alignment horizontal="center"/>
    </xf>
    <xf numFmtId="0" fontId="12" fillId="0" borderId="0" xfId="7514" applyFont="1" applyAlignment="1">
      <alignment horizontal="center"/>
    </xf>
  </cellXfs>
  <cellStyles count="7551">
    <cellStyle name="$ Currency" xfId="43" xr:uid="{00000000-0005-0000-0000-000000000000}"/>
    <cellStyle name="$ Linked Amount" xfId="44" xr:uid="{00000000-0005-0000-0000-000001000000}"/>
    <cellStyle name="$Currency x2" xfId="45" xr:uid="{00000000-0005-0000-0000-000002000000}"/>
    <cellStyle name="$Gas Cost x5" xfId="46" xr:uid="{00000000-0005-0000-0000-000003000000}"/>
    <cellStyle name="20% - Accent1 2" xfId="47" xr:uid="{00000000-0005-0000-0000-000004000000}"/>
    <cellStyle name="20% - Accent1 2 2" xfId="48" xr:uid="{00000000-0005-0000-0000-000005000000}"/>
    <cellStyle name="20% - Accent1 2 3" xfId="49" xr:uid="{00000000-0005-0000-0000-000006000000}"/>
    <cellStyle name="20% - Accent1 2 4" xfId="7432" xr:uid="{00000000-0005-0000-0000-000007000000}"/>
    <cellStyle name="20% - Accent1 3" xfId="50" xr:uid="{00000000-0005-0000-0000-000008000000}"/>
    <cellStyle name="20% - Accent1 3 2" xfId="51" xr:uid="{00000000-0005-0000-0000-000009000000}"/>
    <cellStyle name="20% - Accent1 3 3" xfId="7433" xr:uid="{00000000-0005-0000-0000-00000A000000}"/>
    <cellStyle name="20% - Accent1 4" xfId="52" xr:uid="{00000000-0005-0000-0000-00000B000000}"/>
    <cellStyle name="20% - Accent1 4 2" xfId="53" xr:uid="{00000000-0005-0000-0000-00000C000000}"/>
    <cellStyle name="20% - Accent1 4 3" xfId="7434" xr:uid="{00000000-0005-0000-0000-00000D000000}"/>
    <cellStyle name="20% - Accent1 5" xfId="54" xr:uid="{00000000-0005-0000-0000-00000E000000}"/>
    <cellStyle name="20% - Accent1 5 2" xfId="55" xr:uid="{00000000-0005-0000-0000-00000F000000}"/>
    <cellStyle name="20% - Accent1 5 3" xfId="7435" xr:uid="{00000000-0005-0000-0000-000010000000}"/>
    <cellStyle name="20% - Accent1 6" xfId="56" xr:uid="{00000000-0005-0000-0000-000011000000}"/>
    <cellStyle name="20% - Accent2 2" xfId="57" xr:uid="{00000000-0005-0000-0000-000012000000}"/>
    <cellStyle name="20% - Accent2 2 2" xfId="58" xr:uid="{00000000-0005-0000-0000-000013000000}"/>
    <cellStyle name="20% - Accent2 2 3" xfId="59" xr:uid="{00000000-0005-0000-0000-000014000000}"/>
    <cellStyle name="20% - Accent2 2 4" xfId="7436" xr:uid="{00000000-0005-0000-0000-000015000000}"/>
    <cellStyle name="20% - Accent2 3" xfId="60" xr:uid="{00000000-0005-0000-0000-000016000000}"/>
    <cellStyle name="20% - Accent2 3 2" xfId="61" xr:uid="{00000000-0005-0000-0000-000017000000}"/>
    <cellStyle name="20% - Accent2 3 3" xfId="7437" xr:uid="{00000000-0005-0000-0000-000018000000}"/>
    <cellStyle name="20% - Accent2 4" xfId="62" xr:uid="{00000000-0005-0000-0000-000019000000}"/>
    <cellStyle name="20% - Accent2 4 2" xfId="63" xr:uid="{00000000-0005-0000-0000-00001A000000}"/>
    <cellStyle name="20% - Accent2 4 3" xfId="7438" xr:uid="{00000000-0005-0000-0000-00001B000000}"/>
    <cellStyle name="20% - Accent2 5" xfId="64" xr:uid="{00000000-0005-0000-0000-00001C000000}"/>
    <cellStyle name="20% - Accent2 5 2" xfId="65" xr:uid="{00000000-0005-0000-0000-00001D000000}"/>
    <cellStyle name="20% - Accent2 5 3" xfId="7439" xr:uid="{00000000-0005-0000-0000-00001E000000}"/>
    <cellStyle name="20% - Accent2 6" xfId="66" xr:uid="{00000000-0005-0000-0000-00001F000000}"/>
    <cellStyle name="20% - Accent3 2" xfId="67" xr:uid="{00000000-0005-0000-0000-000020000000}"/>
    <cellStyle name="20% - Accent3 2 2" xfId="68" xr:uid="{00000000-0005-0000-0000-000021000000}"/>
    <cellStyle name="20% - Accent3 2 3" xfId="69" xr:uid="{00000000-0005-0000-0000-000022000000}"/>
    <cellStyle name="20% - Accent3 2 4" xfId="7440" xr:uid="{00000000-0005-0000-0000-000023000000}"/>
    <cellStyle name="20% - Accent3 3" xfId="70" xr:uid="{00000000-0005-0000-0000-000024000000}"/>
    <cellStyle name="20% - Accent3 3 2" xfId="71" xr:uid="{00000000-0005-0000-0000-000025000000}"/>
    <cellStyle name="20% - Accent3 3 3" xfId="7441" xr:uid="{00000000-0005-0000-0000-000026000000}"/>
    <cellStyle name="20% - Accent3 4" xfId="72" xr:uid="{00000000-0005-0000-0000-000027000000}"/>
    <cellStyle name="20% - Accent3 4 2" xfId="73" xr:uid="{00000000-0005-0000-0000-000028000000}"/>
    <cellStyle name="20% - Accent3 4 3" xfId="7442" xr:uid="{00000000-0005-0000-0000-000029000000}"/>
    <cellStyle name="20% - Accent3 5" xfId="74" xr:uid="{00000000-0005-0000-0000-00002A000000}"/>
    <cellStyle name="20% - Accent3 5 2" xfId="75" xr:uid="{00000000-0005-0000-0000-00002B000000}"/>
    <cellStyle name="20% - Accent3 5 3" xfId="7443" xr:uid="{00000000-0005-0000-0000-00002C000000}"/>
    <cellStyle name="20% - Accent3 6" xfId="76" xr:uid="{00000000-0005-0000-0000-00002D000000}"/>
    <cellStyle name="20% - Accent4 2" xfId="77" xr:uid="{00000000-0005-0000-0000-00002E000000}"/>
    <cellStyle name="20% - Accent4 2 2" xfId="78" xr:uid="{00000000-0005-0000-0000-00002F000000}"/>
    <cellStyle name="20% - Accent4 2 3" xfId="79" xr:uid="{00000000-0005-0000-0000-000030000000}"/>
    <cellStyle name="20% - Accent4 2 4" xfId="7444" xr:uid="{00000000-0005-0000-0000-000031000000}"/>
    <cellStyle name="20% - Accent4 3" xfId="80" xr:uid="{00000000-0005-0000-0000-000032000000}"/>
    <cellStyle name="20% - Accent4 3 2" xfId="81" xr:uid="{00000000-0005-0000-0000-000033000000}"/>
    <cellStyle name="20% - Accent4 3 3" xfId="7445" xr:uid="{00000000-0005-0000-0000-000034000000}"/>
    <cellStyle name="20% - Accent4 4" xfId="82" xr:uid="{00000000-0005-0000-0000-000035000000}"/>
    <cellStyle name="20% - Accent4 4 2" xfId="83" xr:uid="{00000000-0005-0000-0000-000036000000}"/>
    <cellStyle name="20% - Accent4 4 3" xfId="7446" xr:uid="{00000000-0005-0000-0000-000037000000}"/>
    <cellStyle name="20% - Accent4 5" xfId="84" xr:uid="{00000000-0005-0000-0000-000038000000}"/>
    <cellStyle name="20% - Accent4 5 2" xfId="85" xr:uid="{00000000-0005-0000-0000-000039000000}"/>
    <cellStyle name="20% - Accent4 5 3" xfId="7447" xr:uid="{00000000-0005-0000-0000-00003A000000}"/>
    <cellStyle name="20% - Accent4 6" xfId="86" xr:uid="{00000000-0005-0000-0000-00003B000000}"/>
    <cellStyle name="20% - Accent5 2" xfId="87" xr:uid="{00000000-0005-0000-0000-00003C000000}"/>
    <cellStyle name="20% - Accent5 2 2" xfId="88" xr:uid="{00000000-0005-0000-0000-00003D000000}"/>
    <cellStyle name="20% - Accent5 2 3" xfId="89" xr:uid="{00000000-0005-0000-0000-00003E000000}"/>
    <cellStyle name="20% - Accent5 2 4" xfId="7448" xr:uid="{00000000-0005-0000-0000-00003F000000}"/>
    <cellStyle name="20% - Accent5 3" xfId="90" xr:uid="{00000000-0005-0000-0000-000040000000}"/>
    <cellStyle name="20% - Accent5 3 2" xfId="91" xr:uid="{00000000-0005-0000-0000-000041000000}"/>
    <cellStyle name="20% - Accent5 3 3" xfId="7449" xr:uid="{00000000-0005-0000-0000-000042000000}"/>
    <cellStyle name="20% - Accent5 4" xfId="92" xr:uid="{00000000-0005-0000-0000-000043000000}"/>
    <cellStyle name="20% - Accent5 4 2" xfId="93" xr:uid="{00000000-0005-0000-0000-000044000000}"/>
    <cellStyle name="20% - Accent5 4 3" xfId="7450" xr:uid="{00000000-0005-0000-0000-000045000000}"/>
    <cellStyle name="20% - Accent5 5" xfId="94" xr:uid="{00000000-0005-0000-0000-000046000000}"/>
    <cellStyle name="20% - Accent5 5 2" xfId="95" xr:uid="{00000000-0005-0000-0000-000047000000}"/>
    <cellStyle name="20% - Accent5 5 3" xfId="7451" xr:uid="{00000000-0005-0000-0000-000048000000}"/>
    <cellStyle name="20% - Accent5 6" xfId="96" xr:uid="{00000000-0005-0000-0000-000049000000}"/>
    <cellStyle name="20% - Accent6 2" xfId="97" xr:uid="{00000000-0005-0000-0000-00004A000000}"/>
    <cellStyle name="20% - Accent6 2 2" xfId="98" xr:uid="{00000000-0005-0000-0000-00004B000000}"/>
    <cellStyle name="20% - Accent6 2 3" xfId="99" xr:uid="{00000000-0005-0000-0000-00004C000000}"/>
    <cellStyle name="20% - Accent6 2 4" xfId="7452" xr:uid="{00000000-0005-0000-0000-00004D000000}"/>
    <cellStyle name="20% - Accent6 3" xfId="100" xr:uid="{00000000-0005-0000-0000-00004E000000}"/>
    <cellStyle name="20% - Accent6 3 2" xfId="101" xr:uid="{00000000-0005-0000-0000-00004F000000}"/>
    <cellStyle name="20% - Accent6 3 3" xfId="7453" xr:uid="{00000000-0005-0000-0000-000050000000}"/>
    <cellStyle name="20% - Accent6 4" xfId="102" xr:uid="{00000000-0005-0000-0000-000051000000}"/>
    <cellStyle name="20% - Accent6 4 2" xfId="103" xr:uid="{00000000-0005-0000-0000-000052000000}"/>
    <cellStyle name="20% - Accent6 4 3" xfId="7454" xr:uid="{00000000-0005-0000-0000-000053000000}"/>
    <cellStyle name="20% - Accent6 5" xfId="104" xr:uid="{00000000-0005-0000-0000-000054000000}"/>
    <cellStyle name="20% - Accent6 5 2" xfId="105" xr:uid="{00000000-0005-0000-0000-000055000000}"/>
    <cellStyle name="20% - Accent6 5 3" xfId="7455" xr:uid="{00000000-0005-0000-0000-000056000000}"/>
    <cellStyle name="20% - Accent6 6" xfId="106" xr:uid="{00000000-0005-0000-0000-000057000000}"/>
    <cellStyle name="40% - Accent1 2" xfId="107" xr:uid="{00000000-0005-0000-0000-000058000000}"/>
    <cellStyle name="40% - Accent1 2 2" xfId="108" xr:uid="{00000000-0005-0000-0000-000059000000}"/>
    <cellStyle name="40% - Accent1 2 3" xfId="109" xr:uid="{00000000-0005-0000-0000-00005A000000}"/>
    <cellStyle name="40% - Accent1 2 4" xfId="7456" xr:uid="{00000000-0005-0000-0000-00005B000000}"/>
    <cellStyle name="40% - Accent1 3" xfId="110" xr:uid="{00000000-0005-0000-0000-00005C000000}"/>
    <cellStyle name="40% - Accent1 3 2" xfId="111" xr:uid="{00000000-0005-0000-0000-00005D000000}"/>
    <cellStyle name="40% - Accent1 3 3" xfId="7457" xr:uid="{00000000-0005-0000-0000-00005E000000}"/>
    <cellStyle name="40% - Accent1 4" xfId="112" xr:uid="{00000000-0005-0000-0000-00005F000000}"/>
    <cellStyle name="40% - Accent1 4 2" xfId="113" xr:uid="{00000000-0005-0000-0000-000060000000}"/>
    <cellStyle name="40% - Accent1 4 3" xfId="7458" xr:uid="{00000000-0005-0000-0000-000061000000}"/>
    <cellStyle name="40% - Accent1 5" xfId="114" xr:uid="{00000000-0005-0000-0000-000062000000}"/>
    <cellStyle name="40% - Accent1 5 2" xfId="115" xr:uid="{00000000-0005-0000-0000-000063000000}"/>
    <cellStyle name="40% - Accent1 5 3" xfId="7459" xr:uid="{00000000-0005-0000-0000-000064000000}"/>
    <cellStyle name="40% - Accent1 6" xfId="116" xr:uid="{00000000-0005-0000-0000-000065000000}"/>
    <cellStyle name="40% - Accent2 2" xfId="117" xr:uid="{00000000-0005-0000-0000-000066000000}"/>
    <cellStyle name="40% - Accent2 2 2" xfId="118" xr:uid="{00000000-0005-0000-0000-000067000000}"/>
    <cellStyle name="40% - Accent2 2 3" xfId="119" xr:uid="{00000000-0005-0000-0000-000068000000}"/>
    <cellStyle name="40% - Accent2 2 4" xfId="7460" xr:uid="{00000000-0005-0000-0000-000069000000}"/>
    <cellStyle name="40% - Accent2 3" xfId="120" xr:uid="{00000000-0005-0000-0000-00006A000000}"/>
    <cellStyle name="40% - Accent2 3 2" xfId="121" xr:uid="{00000000-0005-0000-0000-00006B000000}"/>
    <cellStyle name="40% - Accent2 3 3" xfId="7461" xr:uid="{00000000-0005-0000-0000-00006C000000}"/>
    <cellStyle name="40% - Accent2 4" xfId="122" xr:uid="{00000000-0005-0000-0000-00006D000000}"/>
    <cellStyle name="40% - Accent2 4 2" xfId="123" xr:uid="{00000000-0005-0000-0000-00006E000000}"/>
    <cellStyle name="40% - Accent2 4 3" xfId="7462" xr:uid="{00000000-0005-0000-0000-00006F000000}"/>
    <cellStyle name="40% - Accent2 5" xfId="124" xr:uid="{00000000-0005-0000-0000-000070000000}"/>
    <cellStyle name="40% - Accent2 5 2" xfId="125" xr:uid="{00000000-0005-0000-0000-000071000000}"/>
    <cellStyle name="40% - Accent2 5 3" xfId="7463" xr:uid="{00000000-0005-0000-0000-000072000000}"/>
    <cellStyle name="40% - Accent2 6" xfId="126" xr:uid="{00000000-0005-0000-0000-000073000000}"/>
    <cellStyle name="40% - Accent3 2" xfId="127" xr:uid="{00000000-0005-0000-0000-000074000000}"/>
    <cellStyle name="40% - Accent3 2 2" xfId="128" xr:uid="{00000000-0005-0000-0000-000075000000}"/>
    <cellStyle name="40% - Accent3 2 3" xfId="129" xr:uid="{00000000-0005-0000-0000-000076000000}"/>
    <cellStyle name="40% - Accent3 2 4" xfId="7464" xr:uid="{00000000-0005-0000-0000-000077000000}"/>
    <cellStyle name="40% - Accent3 3" xfId="130" xr:uid="{00000000-0005-0000-0000-000078000000}"/>
    <cellStyle name="40% - Accent3 3 2" xfId="131" xr:uid="{00000000-0005-0000-0000-000079000000}"/>
    <cellStyle name="40% - Accent3 3 3" xfId="7465" xr:uid="{00000000-0005-0000-0000-00007A000000}"/>
    <cellStyle name="40% - Accent3 4" xfId="132" xr:uid="{00000000-0005-0000-0000-00007B000000}"/>
    <cellStyle name="40% - Accent3 4 2" xfId="133" xr:uid="{00000000-0005-0000-0000-00007C000000}"/>
    <cellStyle name="40% - Accent3 4 3" xfId="7466" xr:uid="{00000000-0005-0000-0000-00007D000000}"/>
    <cellStyle name="40% - Accent3 5" xfId="134" xr:uid="{00000000-0005-0000-0000-00007E000000}"/>
    <cellStyle name="40% - Accent3 5 2" xfId="135" xr:uid="{00000000-0005-0000-0000-00007F000000}"/>
    <cellStyle name="40% - Accent3 5 3" xfId="7467" xr:uid="{00000000-0005-0000-0000-000080000000}"/>
    <cellStyle name="40% - Accent3 6" xfId="136" xr:uid="{00000000-0005-0000-0000-000081000000}"/>
    <cellStyle name="40% - Accent4 2" xfId="137" xr:uid="{00000000-0005-0000-0000-000082000000}"/>
    <cellStyle name="40% - Accent4 2 2" xfId="138" xr:uid="{00000000-0005-0000-0000-000083000000}"/>
    <cellStyle name="40% - Accent4 2 3" xfId="139" xr:uid="{00000000-0005-0000-0000-000084000000}"/>
    <cellStyle name="40% - Accent4 2 4" xfId="7468" xr:uid="{00000000-0005-0000-0000-000085000000}"/>
    <cellStyle name="40% - Accent4 3" xfId="140" xr:uid="{00000000-0005-0000-0000-000086000000}"/>
    <cellStyle name="40% - Accent4 3 2" xfId="141" xr:uid="{00000000-0005-0000-0000-000087000000}"/>
    <cellStyle name="40% - Accent4 3 3" xfId="7469" xr:uid="{00000000-0005-0000-0000-000088000000}"/>
    <cellStyle name="40% - Accent4 4" xfId="142" xr:uid="{00000000-0005-0000-0000-000089000000}"/>
    <cellStyle name="40% - Accent4 4 2" xfId="143" xr:uid="{00000000-0005-0000-0000-00008A000000}"/>
    <cellStyle name="40% - Accent4 4 3" xfId="7470" xr:uid="{00000000-0005-0000-0000-00008B000000}"/>
    <cellStyle name="40% - Accent4 5" xfId="144" xr:uid="{00000000-0005-0000-0000-00008C000000}"/>
    <cellStyle name="40% - Accent4 5 2" xfId="145" xr:uid="{00000000-0005-0000-0000-00008D000000}"/>
    <cellStyle name="40% - Accent4 5 3" xfId="7471" xr:uid="{00000000-0005-0000-0000-00008E000000}"/>
    <cellStyle name="40% - Accent4 6" xfId="146" xr:uid="{00000000-0005-0000-0000-00008F000000}"/>
    <cellStyle name="40% - Accent5 2" xfId="147" xr:uid="{00000000-0005-0000-0000-000090000000}"/>
    <cellStyle name="40% - Accent5 2 2" xfId="148" xr:uid="{00000000-0005-0000-0000-000091000000}"/>
    <cellStyle name="40% - Accent5 2 3" xfId="149" xr:uid="{00000000-0005-0000-0000-000092000000}"/>
    <cellStyle name="40% - Accent5 2 4" xfId="7472" xr:uid="{00000000-0005-0000-0000-000093000000}"/>
    <cellStyle name="40% - Accent5 3" xfId="150" xr:uid="{00000000-0005-0000-0000-000094000000}"/>
    <cellStyle name="40% - Accent5 3 2" xfId="151" xr:uid="{00000000-0005-0000-0000-000095000000}"/>
    <cellStyle name="40% - Accent5 3 3" xfId="7473" xr:uid="{00000000-0005-0000-0000-000096000000}"/>
    <cellStyle name="40% - Accent5 4" xfId="152" xr:uid="{00000000-0005-0000-0000-000097000000}"/>
    <cellStyle name="40% - Accent5 4 2" xfId="153" xr:uid="{00000000-0005-0000-0000-000098000000}"/>
    <cellStyle name="40% - Accent5 4 3" xfId="7474" xr:uid="{00000000-0005-0000-0000-000099000000}"/>
    <cellStyle name="40% - Accent5 5" xfId="154" xr:uid="{00000000-0005-0000-0000-00009A000000}"/>
    <cellStyle name="40% - Accent5 5 2" xfId="155" xr:uid="{00000000-0005-0000-0000-00009B000000}"/>
    <cellStyle name="40% - Accent5 5 3" xfId="7475" xr:uid="{00000000-0005-0000-0000-00009C000000}"/>
    <cellStyle name="40% - Accent5 6" xfId="156" xr:uid="{00000000-0005-0000-0000-00009D000000}"/>
    <cellStyle name="40% - Accent6 2" xfId="157" xr:uid="{00000000-0005-0000-0000-00009E000000}"/>
    <cellStyle name="40% - Accent6 2 2" xfId="158" xr:uid="{00000000-0005-0000-0000-00009F000000}"/>
    <cellStyle name="40% - Accent6 2 3" xfId="159" xr:uid="{00000000-0005-0000-0000-0000A0000000}"/>
    <cellStyle name="40% - Accent6 2 4" xfId="7476" xr:uid="{00000000-0005-0000-0000-0000A1000000}"/>
    <cellStyle name="40% - Accent6 3" xfId="160" xr:uid="{00000000-0005-0000-0000-0000A2000000}"/>
    <cellStyle name="40% - Accent6 3 2" xfId="161" xr:uid="{00000000-0005-0000-0000-0000A3000000}"/>
    <cellStyle name="40% - Accent6 3 3" xfId="7477" xr:uid="{00000000-0005-0000-0000-0000A4000000}"/>
    <cellStyle name="40% - Accent6 4" xfId="162" xr:uid="{00000000-0005-0000-0000-0000A5000000}"/>
    <cellStyle name="40% - Accent6 4 2" xfId="163" xr:uid="{00000000-0005-0000-0000-0000A6000000}"/>
    <cellStyle name="40% - Accent6 4 3" xfId="7478" xr:uid="{00000000-0005-0000-0000-0000A7000000}"/>
    <cellStyle name="40% - Accent6 5" xfId="164" xr:uid="{00000000-0005-0000-0000-0000A8000000}"/>
    <cellStyle name="40% - Accent6 5 2" xfId="165" xr:uid="{00000000-0005-0000-0000-0000A9000000}"/>
    <cellStyle name="40% - Accent6 5 3" xfId="7479" xr:uid="{00000000-0005-0000-0000-0000AA000000}"/>
    <cellStyle name="40% - Accent6 6" xfId="166" xr:uid="{00000000-0005-0000-0000-0000AB000000}"/>
    <cellStyle name="60% - Accent1 2" xfId="167" xr:uid="{00000000-0005-0000-0000-0000AC000000}"/>
    <cellStyle name="60% - Accent1 3" xfId="168" xr:uid="{00000000-0005-0000-0000-0000AD000000}"/>
    <cellStyle name="60% - Accent1 4" xfId="169" xr:uid="{00000000-0005-0000-0000-0000AE000000}"/>
    <cellStyle name="60% - Accent1 5" xfId="170" xr:uid="{00000000-0005-0000-0000-0000AF000000}"/>
    <cellStyle name="60% - Accent1 6" xfId="171" xr:uid="{00000000-0005-0000-0000-0000B0000000}"/>
    <cellStyle name="60% - Accent2 2" xfId="172" xr:uid="{00000000-0005-0000-0000-0000B1000000}"/>
    <cellStyle name="60% - Accent2 3" xfId="173" xr:uid="{00000000-0005-0000-0000-0000B2000000}"/>
    <cellStyle name="60% - Accent2 4" xfId="174" xr:uid="{00000000-0005-0000-0000-0000B3000000}"/>
    <cellStyle name="60% - Accent2 5" xfId="175" xr:uid="{00000000-0005-0000-0000-0000B4000000}"/>
    <cellStyle name="60% - Accent2 6" xfId="176" xr:uid="{00000000-0005-0000-0000-0000B5000000}"/>
    <cellStyle name="60% - Accent3 2" xfId="177" xr:uid="{00000000-0005-0000-0000-0000B6000000}"/>
    <cellStyle name="60% - Accent3 3" xfId="178" xr:uid="{00000000-0005-0000-0000-0000B7000000}"/>
    <cellStyle name="60% - Accent3 4" xfId="179" xr:uid="{00000000-0005-0000-0000-0000B8000000}"/>
    <cellStyle name="60% - Accent3 5" xfId="180" xr:uid="{00000000-0005-0000-0000-0000B9000000}"/>
    <cellStyle name="60% - Accent3 6" xfId="181" xr:uid="{00000000-0005-0000-0000-0000BA000000}"/>
    <cellStyle name="60% - Accent4 2" xfId="182" xr:uid="{00000000-0005-0000-0000-0000BB000000}"/>
    <cellStyle name="60% - Accent4 3" xfId="183" xr:uid="{00000000-0005-0000-0000-0000BC000000}"/>
    <cellStyle name="60% - Accent4 4" xfId="184" xr:uid="{00000000-0005-0000-0000-0000BD000000}"/>
    <cellStyle name="60% - Accent4 5" xfId="185" xr:uid="{00000000-0005-0000-0000-0000BE000000}"/>
    <cellStyle name="60% - Accent4 6" xfId="186" xr:uid="{00000000-0005-0000-0000-0000BF000000}"/>
    <cellStyle name="60% - Accent5 2" xfId="187" xr:uid="{00000000-0005-0000-0000-0000C0000000}"/>
    <cellStyle name="60% - Accent5 3" xfId="188" xr:uid="{00000000-0005-0000-0000-0000C1000000}"/>
    <cellStyle name="60% - Accent5 4" xfId="189" xr:uid="{00000000-0005-0000-0000-0000C2000000}"/>
    <cellStyle name="60% - Accent5 5" xfId="190" xr:uid="{00000000-0005-0000-0000-0000C3000000}"/>
    <cellStyle name="60% - Accent5 6" xfId="191" xr:uid="{00000000-0005-0000-0000-0000C4000000}"/>
    <cellStyle name="60% - Accent6 2" xfId="192" xr:uid="{00000000-0005-0000-0000-0000C5000000}"/>
    <cellStyle name="60% - Accent6 3" xfId="193" xr:uid="{00000000-0005-0000-0000-0000C6000000}"/>
    <cellStyle name="60% - Accent6 4" xfId="194" xr:uid="{00000000-0005-0000-0000-0000C7000000}"/>
    <cellStyle name="60% - Accent6 5" xfId="195" xr:uid="{00000000-0005-0000-0000-0000C8000000}"/>
    <cellStyle name="60% - Accent6 6" xfId="196" xr:uid="{00000000-0005-0000-0000-0000C9000000}"/>
    <cellStyle name="Accent1 2" xfId="197" xr:uid="{00000000-0005-0000-0000-0000CA000000}"/>
    <cellStyle name="Accent1 3" xfId="198" xr:uid="{00000000-0005-0000-0000-0000CB000000}"/>
    <cellStyle name="Accent1 4" xfId="199" xr:uid="{00000000-0005-0000-0000-0000CC000000}"/>
    <cellStyle name="Accent1 5" xfId="200" xr:uid="{00000000-0005-0000-0000-0000CD000000}"/>
    <cellStyle name="Accent1 6" xfId="201" xr:uid="{00000000-0005-0000-0000-0000CE000000}"/>
    <cellStyle name="Accent2 2" xfId="202" xr:uid="{00000000-0005-0000-0000-0000CF000000}"/>
    <cellStyle name="Accent2 3" xfId="203" xr:uid="{00000000-0005-0000-0000-0000D0000000}"/>
    <cellStyle name="Accent2 4" xfId="204" xr:uid="{00000000-0005-0000-0000-0000D1000000}"/>
    <cellStyle name="Accent2 5" xfId="205" xr:uid="{00000000-0005-0000-0000-0000D2000000}"/>
    <cellStyle name="Accent2 6" xfId="206" xr:uid="{00000000-0005-0000-0000-0000D3000000}"/>
    <cellStyle name="Accent3 2" xfId="207" xr:uid="{00000000-0005-0000-0000-0000D4000000}"/>
    <cellStyle name="Accent3 3" xfId="208" xr:uid="{00000000-0005-0000-0000-0000D5000000}"/>
    <cellStyle name="Accent3 4" xfId="209" xr:uid="{00000000-0005-0000-0000-0000D6000000}"/>
    <cellStyle name="Accent3 5" xfId="210" xr:uid="{00000000-0005-0000-0000-0000D7000000}"/>
    <cellStyle name="Accent3 6" xfId="211" xr:uid="{00000000-0005-0000-0000-0000D8000000}"/>
    <cellStyle name="Accent4 2" xfId="212" xr:uid="{00000000-0005-0000-0000-0000D9000000}"/>
    <cellStyle name="Accent4 3" xfId="213" xr:uid="{00000000-0005-0000-0000-0000DA000000}"/>
    <cellStyle name="Accent4 4" xfId="214" xr:uid="{00000000-0005-0000-0000-0000DB000000}"/>
    <cellStyle name="Accent4 5" xfId="215" xr:uid="{00000000-0005-0000-0000-0000DC000000}"/>
    <cellStyle name="Accent4 6" xfId="216" xr:uid="{00000000-0005-0000-0000-0000DD000000}"/>
    <cellStyle name="Accent5 2" xfId="217" xr:uid="{00000000-0005-0000-0000-0000DE000000}"/>
    <cellStyle name="Accent5 3" xfId="218" xr:uid="{00000000-0005-0000-0000-0000DF000000}"/>
    <cellStyle name="Accent5 4" xfId="219" xr:uid="{00000000-0005-0000-0000-0000E0000000}"/>
    <cellStyle name="Accent5 5" xfId="220" xr:uid="{00000000-0005-0000-0000-0000E1000000}"/>
    <cellStyle name="Accent5 6" xfId="221" xr:uid="{00000000-0005-0000-0000-0000E2000000}"/>
    <cellStyle name="Accent6 2" xfId="222" xr:uid="{00000000-0005-0000-0000-0000E3000000}"/>
    <cellStyle name="Accent6 3" xfId="223" xr:uid="{00000000-0005-0000-0000-0000E4000000}"/>
    <cellStyle name="Accent6 4" xfId="224" xr:uid="{00000000-0005-0000-0000-0000E5000000}"/>
    <cellStyle name="Accent6 5" xfId="225" xr:uid="{00000000-0005-0000-0000-0000E6000000}"/>
    <cellStyle name="Accent6 6" xfId="226" xr:uid="{00000000-0005-0000-0000-0000E7000000}"/>
    <cellStyle name="Account No." xfId="227" xr:uid="{00000000-0005-0000-0000-0000E8000000}"/>
    <cellStyle name="Account No. 2" xfId="228" xr:uid="{00000000-0005-0000-0000-0000E9000000}"/>
    <cellStyle name="adj detail" xfId="229" xr:uid="{00000000-0005-0000-0000-0000EA000000}"/>
    <cellStyle name="Allocated" xfId="230" xr:uid="{00000000-0005-0000-0000-0000EB000000}"/>
    <cellStyle name="Bad 2" xfId="231" xr:uid="{00000000-0005-0000-0000-0000EC000000}"/>
    <cellStyle name="Bad 3" xfId="232" xr:uid="{00000000-0005-0000-0000-0000ED000000}"/>
    <cellStyle name="Bad 4" xfId="233" xr:uid="{00000000-0005-0000-0000-0000EE000000}"/>
    <cellStyle name="Bad 5" xfId="234" xr:uid="{00000000-0005-0000-0000-0000EF000000}"/>
    <cellStyle name="Bad 6" xfId="235" xr:uid="{00000000-0005-0000-0000-0000F0000000}"/>
    <cellStyle name="Calculation 2" xfId="236" xr:uid="{00000000-0005-0000-0000-0000F1000000}"/>
    <cellStyle name="Calculation 3" xfId="237" xr:uid="{00000000-0005-0000-0000-0000F2000000}"/>
    <cellStyle name="Calculation 4" xfId="238" xr:uid="{00000000-0005-0000-0000-0000F3000000}"/>
    <cellStyle name="Calculation 5" xfId="239" xr:uid="{00000000-0005-0000-0000-0000F4000000}"/>
    <cellStyle name="Calculation 6" xfId="240" xr:uid="{00000000-0005-0000-0000-0000F5000000}"/>
    <cellStyle name="Check Cell 2" xfId="241" xr:uid="{00000000-0005-0000-0000-0000F6000000}"/>
    <cellStyle name="Check Cell 3" xfId="242" xr:uid="{00000000-0005-0000-0000-0000F7000000}"/>
    <cellStyle name="Check Cell 4" xfId="243" xr:uid="{00000000-0005-0000-0000-0000F8000000}"/>
    <cellStyle name="Check Cell 5" xfId="244" xr:uid="{00000000-0005-0000-0000-0000F9000000}"/>
    <cellStyle name="Check Cell 6" xfId="245" xr:uid="{00000000-0005-0000-0000-0000FA000000}"/>
    <cellStyle name="Col Cent" xfId="246" xr:uid="{00000000-0005-0000-0000-0000FB000000}"/>
    <cellStyle name="Col Cent Across" xfId="247" xr:uid="{00000000-0005-0000-0000-0000FC000000}"/>
    <cellStyle name="Col Head Cent" xfId="248" xr:uid="{00000000-0005-0000-0000-0000FD000000}"/>
    <cellStyle name="Col Head Cent 2" xfId="249" xr:uid="{00000000-0005-0000-0000-0000FE000000}"/>
    <cellStyle name="Comma [0] 2" xfId="250" xr:uid="{00000000-0005-0000-0000-0000FF000000}"/>
    <cellStyle name="Comma 10" xfId="251" xr:uid="{00000000-0005-0000-0000-000000010000}"/>
    <cellStyle name="Comma 11" xfId="252" xr:uid="{00000000-0005-0000-0000-000001010000}"/>
    <cellStyle name="Comma 12" xfId="253" xr:uid="{00000000-0005-0000-0000-000002010000}"/>
    <cellStyle name="Comma 13" xfId="254" xr:uid="{00000000-0005-0000-0000-000003010000}"/>
    <cellStyle name="Comma 14" xfId="255" xr:uid="{00000000-0005-0000-0000-000004010000}"/>
    <cellStyle name="Comma 15" xfId="256" xr:uid="{00000000-0005-0000-0000-000005010000}"/>
    <cellStyle name="Comma 16" xfId="257" xr:uid="{00000000-0005-0000-0000-000006010000}"/>
    <cellStyle name="Comma 17" xfId="258" xr:uid="{00000000-0005-0000-0000-000007010000}"/>
    <cellStyle name="Comma 18" xfId="259" xr:uid="{00000000-0005-0000-0000-000008010000}"/>
    <cellStyle name="Comma 18 2" xfId="260" xr:uid="{00000000-0005-0000-0000-000009010000}"/>
    <cellStyle name="Comma 18 3" xfId="261" xr:uid="{00000000-0005-0000-0000-00000A010000}"/>
    <cellStyle name="Comma 19" xfId="262" xr:uid="{00000000-0005-0000-0000-00000B010000}"/>
    <cellStyle name="Comma 2" xfId="32" xr:uid="{00000000-0005-0000-0000-00000C010000}"/>
    <cellStyle name="Comma 2 10" xfId="263" xr:uid="{00000000-0005-0000-0000-00000D010000}"/>
    <cellStyle name="Comma 2 10 2" xfId="264" xr:uid="{00000000-0005-0000-0000-00000E010000}"/>
    <cellStyle name="Comma 2 10 2 2" xfId="265" xr:uid="{00000000-0005-0000-0000-00000F010000}"/>
    <cellStyle name="Comma 2 10 3" xfId="266" xr:uid="{00000000-0005-0000-0000-000010010000}"/>
    <cellStyle name="Comma 2 100" xfId="267" xr:uid="{00000000-0005-0000-0000-000011010000}"/>
    <cellStyle name="Comma 2 101" xfId="268" xr:uid="{00000000-0005-0000-0000-000012010000}"/>
    <cellStyle name="Comma 2 102" xfId="269" xr:uid="{00000000-0005-0000-0000-000013010000}"/>
    <cellStyle name="Comma 2 103" xfId="270" xr:uid="{00000000-0005-0000-0000-000014010000}"/>
    <cellStyle name="Comma 2 104" xfId="271" xr:uid="{00000000-0005-0000-0000-000015010000}"/>
    <cellStyle name="Comma 2 105" xfId="272" xr:uid="{00000000-0005-0000-0000-000016010000}"/>
    <cellStyle name="Comma 2 106" xfId="273" xr:uid="{00000000-0005-0000-0000-000017010000}"/>
    <cellStyle name="Comma 2 107" xfId="274" xr:uid="{00000000-0005-0000-0000-000018010000}"/>
    <cellStyle name="Comma 2 108" xfId="275" xr:uid="{00000000-0005-0000-0000-000019010000}"/>
    <cellStyle name="Comma 2 109" xfId="276" xr:uid="{00000000-0005-0000-0000-00001A010000}"/>
    <cellStyle name="Comma 2 11" xfId="277" xr:uid="{00000000-0005-0000-0000-00001B010000}"/>
    <cellStyle name="Comma 2 11 2" xfId="278" xr:uid="{00000000-0005-0000-0000-00001C010000}"/>
    <cellStyle name="Comma 2 11 2 2" xfId="279" xr:uid="{00000000-0005-0000-0000-00001D010000}"/>
    <cellStyle name="Comma 2 11 3" xfId="280" xr:uid="{00000000-0005-0000-0000-00001E010000}"/>
    <cellStyle name="Comma 2 110" xfId="281" xr:uid="{00000000-0005-0000-0000-00001F010000}"/>
    <cellStyle name="Comma 2 111" xfId="282" xr:uid="{00000000-0005-0000-0000-000020010000}"/>
    <cellStyle name="Comma 2 112" xfId="283" xr:uid="{00000000-0005-0000-0000-000021010000}"/>
    <cellStyle name="Comma 2 113" xfId="284" xr:uid="{00000000-0005-0000-0000-000022010000}"/>
    <cellStyle name="Comma 2 114" xfId="285" xr:uid="{00000000-0005-0000-0000-000023010000}"/>
    <cellStyle name="Comma 2 115" xfId="286" xr:uid="{00000000-0005-0000-0000-000024010000}"/>
    <cellStyle name="Comma 2 116" xfId="287" xr:uid="{00000000-0005-0000-0000-000025010000}"/>
    <cellStyle name="Comma 2 117" xfId="288" xr:uid="{00000000-0005-0000-0000-000026010000}"/>
    <cellStyle name="Comma 2 118" xfId="289" xr:uid="{00000000-0005-0000-0000-000027010000}"/>
    <cellStyle name="Comma 2 119" xfId="290" xr:uid="{00000000-0005-0000-0000-000028010000}"/>
    <cellStyle name="Comma 2 12" xfId="291" xr:uid="{00000000-0005-0000-0000-000029010000}"/>
    <cellStyle name="Comma 2 12 2" xfId="292" xr:uid="{00000000-0005-0000-0000-00002A010000}"/>
    <cellStyle name="Comma 2 12 2 2" xfId="293" xr:uid="{00000000-0005-0000-0000-00002B010000}"/>
    <cellStyle name="Comma 2 12 3" xfId="294" xr:uid="{00000000-0005-0000-0000-00002C010000}"/>
    <cellStyle name="Comma 2 120" xfId="295" xr:uid="{00000000-0005-0000-0000-00002D010000}"/>
    <cellStyle name="Comma 2 121" xfId="296" xr:uid="{00000000-0005-0000-0000-00002E010000}"/>
    <cellStyle name="Comma 2 122" xfId="297" xr:uid="{00000000-0005-0000-0000-00002F010000}"/>
    <cellStyle name="Comma 2 123" xfId="298" xr:uid="{00000000-0005-0000-0000-000030010000}"/>
    <cellStyle name="Comma 2 124" xfId="299" xr:uid="{00000000-0005-0000-0000-000031010000}"/>
    <cellStyle name="Comma 2 125" xfId="300" xr:uid="{00000000-0005-0000-0000-000032010000}"/>
    <cellStyle name="Comma 2 126" xfId="301" xr:uid="{00000000-0005-0000-0000-000033010000}"/>
    <cellStyle name="Comma 2 127" xfId="302" xr:uid="{00000000-0005-0000-0000-000034010000}"/>
    <cellStyle name="Comma 2 128" xfId="303" xr:uid="{00000000-0005-0000-0000-000035010000}"/>
    <cellStyle name="Comma 2 129" xfId="304" xr:uid="{00000000-0005-0000-0000-000036010000}"/>
    <cellStyle name="Comma 2 13" xfId="305" xr:uid="{00000000-0005-0000-0000-000037010000}"/>
    <cellStyle name="Comma 2 13 2" xfId="306" xr:uid="{00000000-0005-0000-0000-000038010000}"/>
    <cellStyle name="Comma 2 13 2 2" xfId="307" xr:uid="{00000000-0005-0000-0000-000039010000}"/>
    <cellStyle name="Comma 2 13 3" xfId="308" xr:uid="{00000000-0005-0000-0000-00003A010000}"/>
    <cellStyle name="Comma 2 130" xfId="309" xr:uid="{00000000-0005-0000-0000-00003B010000}"/>
    <cellStyle name="Comma 2 131" xfId="310" xr:uid="{00000000-0005-0000-0000-00003C010000}"/>
    <cellStyle name="Comma 2 132" xfId="311" xr:uid="{00000000-0005-0000-0000-00003D010000}"/>
    <cellStyle name="Comma 2 133" xfId="312" xr:uid="{00000000-0005-0000-0000-00003E010000}"/>
    <cellStyle name="Comma 2 134" xfId="313" xr:uid="{00000000-0005-0000-0000-00003F010000}"/>
    <cellStyle name="Comma 2 135" xfId="314" xr:uid="{00000000-0005-0000-0000-000040010000}"/>
    <cellStyle name="Comma 2 136" xfId="315" xr:uid="{00000000-0005-0000-0000-000041010000}"/>
    <cellStyle name="Comma 2 137" xfId="316" xr:uid="{00000000-0005-0000-0000-000042010000}"/>
    <cellStyle name="Comma 2 138" xfId="317" xr:uid="{00000000-0005-0000-0000-000043010000}"/>
    <cellStyle name="Comma 2 139" xfId="318" xr:uid="{00000000-0005-0000-0000-000044010000}"/>
    <cellStyle name="Comma 2 14" xfId="319" xr:uid="{00000000-0005-0000-0000-000045010000}"/>
    <cellStyle name="Comma 2 14 2" xfId="320" xr:uid="{00000000-0005-0000-0000-000046010000}"/>
    <cellStyle name="Comma 2 14 2 2" xfId="321" xr:uid="{00000000-0005-0000-0000-000047010000}"/>
    <cellStyle name="Comma 2 14 3" xfId="322" xr:uid="{00000000-0005-0000-0000-000048010000}"/>
    <cellStyle name="Comma 2 140" xfId="323" xr:uid="{00000000-0005-0000-0000-000049010000}"/>
    <cellStyle name="Comma 2 141" xfId="324" xr:uid="{00000000-0005-0000-0000-00004A010000}"/>
    <cellStyle name="Comma 2 142" xfId="325" xr:uid="{00000000-0005-0000-0000-00004B010000}"/>
    <cellStyle name="Comma 2 143" xfId="326" xr:uid="{00000000-0005-0000-0000-00004C010000}"/>
    <cellStyle name="Comma 2 144" xfId="327" xr:uid="{00000000-0005-0000-0000-00004D010000}"/>
    <cellStyle name="Comma 2 145" xfId="328" xr:uid="{00000000-0005-0000-0000-00004E010000}"/>
    <cellStyle name="Comma 2 146" xfId="329" xr:uid="{00000000-0005-0000-0000-00004F010000}"/>
    <cellStyle name="Comma 2 147" xfId="330" xr:uid="{00000000-0005-0000-0000-000050010000}"/>
    <cellStyle name="Comma 2 148" xfId="331" xr:uid="{00000000-0005-0000-0000-000051010000}"/>
    <cellStyle name="Comma 2 149" xfId="332" xr:uid="{00000000-0005-0000-0000-000052010000}"/>
    <cellStyle name="Comma 2 15" xfId="333" xr:uid="{00000000-0005-0000-0000-000053010000}"/>
    <cellStyle name="Comma 2 15 2" xfId="334" xr:uid="{00000000-0005-0000-0000-000054010000}"/>
    <cellStyle name="Comma 2 15 2 2" xfId="335" xr:uid="{00000000-0005-0000-0000-000055010000}"/>
    <cellStyle name="Comma 2 15 3" xfId="336" xr:uid="{00000000-0005-0000-0000-000056010000}"/>
    <cellStyle name="Comma 2 150" xfId="337" xr:uid="{00000000-0005-0000-0000-000057010000}"/>
    <cellStyle name="Comma 2 151" xfId="338" xr:uid="{00000000-0005-0000-0000-000058010000}"/>
    <cellStyle name="Comma 2 152" xfId="339" xr:uid="{00000000-0005-0000-0000-000059010000}"/>
    <cellStyle name="Comma 2 153" xfId="340" xr:uid="{00000000-0005-0000-0000-00005A010000}"/>
    <cellStyle name="Comma 2 16" xfId="341" xr:uid="{00000000-0005-0000-0000-00005B010000}"/>
    <cellStyle name="Comma 2 16 2" xfId="342" xr:uid="{00000000-0005-0000-0000-00005C010000}"/>
    <cellStyle name="Comma 2 16 2 2" xfId="343" xr:uid="{00000000-0005-0000-0000-00005D010000}"/>
    <cellStyle name="Comma 2 16 3" xfId="344" xr:uid="{00000000-0005-0000-0000-00005E010000}"/>
    <cellStyle name="Comma 2 17" xfId="345" xr:uid="{00000000-0005-0000-0000-00005F010000}"/>
    <cellStyle name="Comma 2 17 2" xfId="346" xr:uid="{00000000-0005-0000-0000-000060010000}"/>
    <cellStyle name="Comma 2 18" xfId="347" xr:uid="{00000000-0005-0000-0000-000061010000}"/>
    <cellStyle name="Comma 2 18 2" xfId="348" xr:uid="{00000000-0005-0000-0000-000062010000}"/>
    <cellStyle name="Comma 2 19" xfId="349" xr:uid="{00000000-0005-0000-0000-000063010000}"/>
    <cellStyle name="Comma 2 19 2" xfId="350" xr:uid="{00000000-0005-0000-0000-000064010000}"/>
    <cellStyle name="Comma 2 2" xfId="351" xr:uid="{00000000-0005-0000-0000-000065010000}"/>
    <cellStyle name="Comma 2 2 10" xfId="352" xr:uid="{00000000-0005-0000-0000-000066010000}"/>
    <cellStyle name="Comma 2 2 10 2" xfId="353" xr:uid="{00000000-0005-0000-0000-000067010000}"/>
    <cellStyle name="Comma 2 2 11" xfId="354" xr:uid="{00000000-0005-0000-0000-000068010000}"/>
    <cellStyle name="Comma 2 2 11 2" xfId="355" xr:uid="{00000000-0005-0000-0000-000069010000}"/>
    <cellStyle name="Comma 2 2 12" xfId="356" xr:uid="{00000000-0005-0000-0000-00006A010000}"/>
    <cellStyle name="Comma 2 2 12 2" xfId="357" xr:uid="{00000000-0005-0000-0000-00006B010000}"/>
    <cellStyle name="Comma 2 2 12 2 2" xfId="358" xr:uid="{00000000-0005-0000-0000-00006C010000}"/>
    <cellStyle name="Comma 2 2 12 3" xfId="359" xr:uid="{00000000-0005-0000-0000-00006D010000}"/>
    <cellStyle name="Comma 2 2 13" xfId="360" xr:uid="{00000000-0005-0000-0000-00006E010000}"/>
    <cellStyle name="Comma 2 2 13 2" xfId="361" xr:uid="{00000000-0005-0000-0000-00006F010000}"/>
    <cellStyle name="Comma 2 2 14" xfId="362" xr:uid="{00000000-0005-0000-0000-000070010000}"/>
    <cellStyle name="Comma 2 2 14 2" xfId="363" xr:uid="{00000000-0005-0000-0000-000071010000}"/>
    <cellStyle name="Comma 2 2 14 2 2" xfId="364" xr:uid="{00000000-0005-0000-0000-000072010000}"/>
    <cellStyle name="Comma 2 2 14 3" xfId="365" xr:uid="{00000000-0005-0000-0000-000073010000}"/>
    <cellStyle name="Comma 2 2 15" xfId="366" xr:uid="{00000000-0005-0000-0000-000074010000}"/>
    <cellStyle name="Comma 2 2 15 2" xfId="367" xr:uid="{00000000-0005-0000-0000-000075010000}"/>
    <cellStyle name="Comma 2 2 15 2 2" xfId="368" xr:uid="{00000000-0005-0000-0000-000076010000}"/>
    <cellStyle name="Comma 2 2 15 3" xfId="369" xr:uid="{00000000-0005-0000-0000-000077010000}"/>
    <cellStyle name="Comma 2 2 16" xfId="370" xr:uid="{00000000-0005-0000-0000-000078010000}"/>
    <cellStyle name="Comma 2 2 16 2" xfId="371" xr:uid="{00000000-0005-0000-0000-000079010000}"/>
    <cellStyle name="Comma 2 2 16 2 2" xfId="372" xr:uid="{00000000-0005-0000-0000-00007A010000}"/>
    <cellStyle name="Comma 2 2 16 3" xfId="373" xr:uid="{00000000-0005-0000-0000-00007B010000}"/>
    <cellStyle name="Comma 2 2 17" xfId="374" xr:uid="{00000000-0005-0000-0000-00007C010000}"/>
    <cellStyle name="Comma 2 2 17 2" xfId="375" xr:uid="{00000000-0005-0000-0000-00007D010000}"/>
    <cellStyle name="Comma 2 2 17 2 2" xfId="376" xr:uid="{00000000-0005-0000-0000-00007E010000}"/>
    <cellStyle name="Comma 2 2 17 3" xfId="377" xr:uid="{00000000-0005-0000-0000-00007F010000}"/>
    <cellStyle name="Comma 2 2 18" xfId="378" xr:uid="{00000000-0005-0000-0000-000080010000}"/>
    <cellStyle name="Comma 2 2 18 2" xfId="379" xr:uid="{00000000-0005-0000-0000-000081010000}"/>
    <cellStyle name="Comma 2 2 19" xfId="380" xr:uid="{00000000-0005-0000-0000-000082010000}"/>
    <cellStyle name="Comma 2 2 2" xfId="381" xr:uid="{00000000-0005-0000-0000-000083010000}"/>
    <cellStyle name="Comma 2 2 2 10" xfId="382" xr:uid="{00000000-0005-0000-0000-000084010000}"/>
    <cellStyle name="Comma 2 2 2 11" xfId="383" xr:uid="{00000000-0005-0000-0000-000085010000}"/>
    <cellStyle name="Comma 2 2 2 12" xfId="384" xr:uid="{00000000-0005-0000-0000-000086010000}"/>
    <cellStyle name="Comma 2 2 2 13" xfId="385" xr:uid="{00000000-0005-0000-0000-000087010000}"/>
    <cellStyle name="Comma 2 2 2 14" xfId="386" xr:uid="{00000000-0005-0000-0000-000088010000}"/>
    <cellStyle name="Comma 2 2 2 15" xfId="387" xr:uid="{00000000-0005-0000-0000-000089010000}"/>
    <cellStyle name="Comma 2 2 2 16" xfId="388" xr:uid="{00000000-0005-0000-0000-00008A010000}"/>
    <cellStyle name="Comma 2 2 2 17" xfId="389" xr:uid="{00000000-0005-0000-0000-00008B010000}"/>
    <cellStyle name="Comma 2 2 2 18" xfId="390" xr:uid="{00000000-0005-0000-0000-00008C010000}"/>
    <cellStyle name="Comma 2 2 2 18 2" xfId="391" xr:uid="{00000000-0005-0000-0000-00008D010000}"/>
    <cellStyle name="Comma 2 2 2 19" xfId="392" xr:uid="{00000000-0005-0000-0000-00008E010000}"/>
    <cellStyle name="Comma 2 2 2 2" xfId="393" xr:uid="{00000000-0005-0000-0000-00008F010000}"/>
    <cellStyle name="Comma 2 2 2 2 10" xfId="394" xr:uid="{00000000-0005-0000-0000-000090010000}"/>
    <cellStyle name="Comma 2 2 2 2 10 2" xfId="395" xr:uid="{00000000-0005-0000-0000-000091010000}"/>
    <cellStyle name="Comma 2 2 2 2 10 2 2" xfId="396" xr:uid="{00000000-0005-0000-0000-000092010000}"/>
    <cellStyle name="Comma 2 2 2 2 10 3" xfId="397" xr:uid="{00000000-0005-0000-0000-000093010000}"/>
    <cellStyle name="Comma 2 2 2 2 11" xfId="398" xr:uid="{00000000-0005-0000-0000-000094010000}"/>
    <cellStyle name="Comma 2 2 2 2 11 2" xfId="399" xr:uid="{00000000-0005-0000-0000-000095010000}"/>
    <cellStyle name="Comma 2 2 2 2 11 2 2" xfId="400" xr:uid="{00000000-0005-0000-0000-000096010000}"/>
    <cellStyle name="Comma 2 2 2 2 11 3" xfId="401" xr:uid="{00000000-0005-0000-0000-000097010000}"/>
    <cellStyle name="Comma 2 2 2 2 12" xfId="402" xr:uid="{00000000-0005-0000-0000-000098010000}"/>
    <cellStyle name="Comma 2 2 2 2 12 2" xfId="403" xr:uid="{00000000-0005-0000-0000-000099010000}"/>
    <cellStyle name="Comma 2 2 2 2 12 2 2" xfId="404" xr:uid="{00000000-0005-0000-0000-00009A010000}"/>
    <cellStyle name="Comma 2 2 2 2 12 3" xfId="405" xr:uid="{00000000-0005-0000-0000-00009B010000}"/>
    <cellStyle name="Comma 2 2 2 2 13" xfId="406" xr:uid="{00000000-0005-0000-0000-00009C010000}"/>
    <cellStyle name="Comma 2 2 2 2 13 2" xfId="407" xr:uid="{00000000-0005-0000-0000-00009D010000}"/>
    <cellStyle name="Comma 2 2 2 2 13 2 2" xfId="408" xr:uid="{00000000-0005-0000-0000-00009E010000}"/>
    <cellStyle name="Comma 2 2 2 2 13 3" xfId="409" xr:uid="{00000000-0005-0000-0000-00009F010000}"/>
    <cellStyle name="Comma 2 2 2 2 14" xfId="410" xr:uid="{00000000-0005-0000-0000-0000A0010000}"/>
    <cellStyle name="Comma 2 2 2 2 14 2" xfId="411" xr:uid="{00000000-0005-0000-0000-0000A1010000}"/>
    <cellStyle name="Comma 2 2 2 2 14 2 2" xfId="412" xr:uid="{00000000-0005-0000-0000-0000A2010000}"/>
    <cellStyle name="Comma 2 2 2 2 14 3" xfId="413" xr:uid="{00000000-0005-0000-0000-0000A3010000}"/>
    <cellStyle name="Comma 2 2 2 2 15" xfId="414" xr:uid="{00000000-0005-0000-0000-0000A4010000}"/>
    <cellStyle name="Comma 2 2 2 2 15 2" xfId="415" xr:uid="{00000000-0005-0000-0000-0000A5010000}"/>
    <cellStyle name="Comma 2 2 2 2 15 2 2" xfId="416" xr:uid="{00000000-0005-0000-0000-0000A6010000}"/>
    <cellStyle name="Comma 2 2 2 2 15 3" xfId="417" xr:uid="{00000000-0005-0000-0000-0000A7010000}"/>
    <cellStyle name="Comma 2 2 2 2 16" xfId="418" xr:uid="{00000000-0005-0000-0000-0000A8010000}"/>
    <cellStyle name="Comma 2 2 2 2 16 2" xfId="419" xr:uid="{00000000-0005-0000-0000-0000A9010000}"/>
    <cellStyle name="Comma 2 2 2 2 16 2 2" xfId="420" xr:uid="{00000000-0005-0000-0000-0000AA010000}"/>
    <cellStyle name="Comma 2 2 2 2 16 3" xfId="421" xr:uid="{00000000-0005-0000-0000-0000AB010000}"/>
    <cellStyle name="Comma 2 2 2 2 17" xfId="422" xr:uid="{00000000-0005-0000-0000-0000AC010000}"/>
    <cellStyle name="Comma 2 2 2 2 17 2" xfId="423" xr:uid="{00000000-0005-0000-0000-0000AD010000}"/>
    <cellStyle name="Comma 2 2 2 2 17 2 2" xfId="424" xr:uid="{00000000-0005-0000-0000-0000AE010000}"/>
    <cellStyle name="Comma 2 2 2 2 17 3" xfId="425" xr:uid="{00000000-0005-0000-0000-0000AF010000}"/>
    <cellStyle name="Comma 2 2 2 2 2" xfId="426" xr:uid="{00000000-0005-0000-0000-0000B0010000}"/>
    <cellStyle name="Comma 2 2 2 2 2 2" xfId="427" xr:uid="{00000000-0005-0000-0000-0000B1010000}"/>
    <cellStyle name="Comma 2 2 2 2 2 2 2" xfId="428" xr:uid="{00000000-0005-0000-0000-0000B2010000}"/>
    <cellStyle name="Comma 2 2 2 2 2 2 2 2" xfId="429" xr:uid="{00000000-0005-0000-0000-0000B3010000}"/>
    <cellStyle name="Comma 2 2 2 2 2 2 2 2 2" xfId="430" xr:uid="{00000000-0005-0000-0000-0000B4010000}"/>
    <cellStyle name="Comma 2 2 2 2 2 2 2 3" xfId="431" xr:uid="{00000000-0005-0000-0000-0000B5010000}"/>
    <cellStyle name="Comma 2 2 2 2 2 2 3" xfId="432" xr:uid="{00000000-0005-0000-0000-0000B6010000}"/>
    <cellStyle name="Comma 2 2 2 2 2 2 3 2" xfId="433" xr:uid="{00000000-0005-0000-0000-0000B7010000}"/>
    <cellStyle name="Comma 2 2 2 2 2 2 3 2 2" xfId="434" xr:uid="{00000000-0005-0000-0000-0000B8010000}"/>
    <cellStyle name="Comma 2 2 2 2 2 2 3 3" xfId="435" xr:uid="{00000000-0005-0000-0000-0000B9010000}"/>
    <cellStyle name="Comma 2 2 2 2 2 2 4" xfId="436" xr:uid="{00000000-0005-0000-0000-0000BA010000}"/>
    <cellStyle name="Comma 2 2 2 2 2 2 4 2" xfId="437" xr:uid="{00000000-0005-0000-0000-0000BB010000}"/>
    <cellStyle name="Comma 2 2 2 2 2 2 4 2 2" xfId="438" xr:uid="{00000000-0005-0000-0000-0000BC010000}"/>
    <cellStyle name="Comma 2 2 2 2 2 2 4 3" xfId="439" xr:uid="{00000000-0005-0000-0000-0000BD010000}"/>
    <cellStyle name="Comma 2 2 2 2 2 2 5" xfId="440" xr:uid="{00000000-0005-0000-0000-0000BE010000}"/>
    <cellStyle name="Comma 2 2 2 2 2 2 5 2" xfId="441" xr:uid="{00000000-0005-0000-0000-0000BF010000}"/>
    <cellStyle name="Comma 2 2 2 2 2 2 5 2 2" xfId="442" xr:uid="{00000000-0005-0000-0000-0000C0010000}"/>
    <cellStyle name="Comma 2 2 2 2 2 2 5 3" xfId="443" xr:uid="{00000000-0005-0000-0000-0000C1010000}"/>
    <cellStyle name="Comma 2 2 2 2 2 3" xfId="444" xr:uid="{00000000-0005-0000-0000-0000C2010000}"/>
    <cellStyle name="Comma 2 2 2 2 2 4" xfId="445" xr:uid="{00000000-0005-0000-0000-0000C3010000}"/>
    <cellStyle name="Comma 2 2 2 2 2 5" xfId="446" xr:uid="{00000000-0005-0000-0000-0000C4010000}"/>
    <cellStyle name="Comma 2 2 2 2 2 6" xfId="447" xr:uid="{00000000-0005-0000-0000-0000C5010000}"/>
    <cellStyle name="Comma 2 2 2 2 2 6 2" xfId="448" xr:uid="{00000000-0005-0000-0000-0000C6010000}"/>
    <cellStyle name="Comma 2 2 2 2 2 7" xfId="449" xr:uid="{00000000-0005-0000-0000-0000C7010000}"/>
    <cellStyle name="Comma 2 2 2 2 3" xfId="450" xr:uid="{00000000-0005-0000-0000-0000C8010000}"/>
    <cellStyle name="Comma 2 2 2 2 3 2" xfId="451" xr:uid="{00000000-0005-0000-0000-0000C9010000}"/>
    <cellStyle name="Comma 2 2 2 2 3 2 2" xfId="452" xr:uid="{00000000-0005-0000-0000-0000CA010000}"/>
    <cellStyle name="Comma 2 2 2 2 3 3" xfId="453" xr:uid="{00000000-0005-0000-0000-0000CB010000}"/>
    <cellStyle name="Comma 2 2 2 2 4" xfId="454" xr:uid="{00000000-0005-0000-0000-0000CC010000}"/>
    <cellStyle name="Comma 2 2 2 2 4 2" xfId="455" xr:uid="{00000000-0005-0000-0000-0000CD010000}"/>
    <cellStyle name="Comma 2 2 2 2 4 2 2" xfId="456" xr:uid="{00000000-0005-0000-0000-0000CE010000}"/>
    <cellStyle name="Comma 2 2 2 2 4 3" xfId="457" xr:uid="{00000000-0005-0000-0000-0000CF010000}"/>
    <cellStyle name="Comma 2 2 2 2 5" xfId="458" xr:uid="{00000000-0005-0000-0000-0000D0010000}"/>
    <cellStyle name="Comma 2 2 2 2 5 2" xfId="459" xr:uid="{00000000-0005-0000-0000-0000D1010000}"/>
    <cellStyle name="Comma 2 2 2 2 5 2 2" xfId="460" xr:uid="{00000000-0005-0000-0000-0000D2010000}"/>
    <cellStyle name="Comma 2 2 2 2 5 3" xfId="461" xr:uid="{00000000-0005-0000-0000-0000D3010000}"/>
    <cellStyle name="Comma 2 2 2 2 6" xfId="462" xr:uid="{00000000-0005-0000-0000-0000D4010000}"/>
    <cellStyle name="Comma 2 2 2 2 6 2" xfId="463" xr:uid="{00000000-0005-0000-0000-0000D5010000}"/>
    <cellStyle name="Comma 2 2 2 2 6 2 2" xfId="464" xr:uid="{00000000-0005-0000-0000-0000D6010000}"/>
    <cellStyle name="Comma 2 2 2 2 6 3" xfId="465" xr:uid="{00000000-0005-0000-0000-0000D7010000}"/>
    <cellStyle name="Comma 2 2 2 2 7" xfId="466" xr:uid="{00000000-0005-0000-0000-0000D8010000}"/>
    <cellStyle name="Comma 2 2 2 2 7 2" xfId="467" xr:uid="{00000000-0005-0000-0000-0000D9010000}"/>
    <cellStyle name="Comma 2 2 2 2 7 2 2" xfId="468" xr:uid="{00000000-0005-0000-0000-0000DA010000}"/>
    <cellStyle name="Comma 2 2 2 2 7 3" xfId="469" xr:uid="{00000000-0005-0000-0000-0000DB010000}"/>
    <cellStyle name="Comma 2 2 2 2 8" xfId="470" xr:uid="{00000000-0005-0000-0000-0000DC010000}"/>
    <cellStyle name="Comma 2 2 2 2 8 2" xfId="471" xr:uid="{00000000-0005-0000-0000-0000DD010000}"/>
    <cellStyle name="Comma 2 2 2 2 8 2 2" xfId="472" xr:uid="{00000000-0005-0000-0000-0000DE010000}"/>
    <cellStyle name="Comma 2 2 2 2 8 3" xfId="473" xr:uid="{00000000-0005-0000-0000-0000DF010000}"/>
    <cellStyle name="Comma 2 2 2 2 9" xfId="474" xr:uid="{00000000-0005-0000-0000-0000E0010000}"/>
    <cellStyle name="Comma 2 2 2 2 9 2" xfId="475" xr:uid="{00000000-0005-0000-0000-0000E1010000}"/>
    <cellStyle name="Comma 2 2 2 2 9 2 2" xfId="476" xr:uid="{00000000-0005-0000-0000-0000E2010000}"/>
    <cellStyle name="Comma 2 2 2 2 9 3" xfId="477" xr:uid="{00000000-0005-0000-0000-0000E3010000}"/>
    <cellStyle name="Comma 2 2 2 3" xfId="478" xr:uid="{00000000-0005-0000-0000-0000E4010000}"/>
    <cellStyle name="Comma 2 2 2 4" xfId="479" xr:uid="{00000000-0005-0000-0000-0000E5010000}"/>
    <cellStyle name="Comma 2 2 2 5" xfId="480" xr:uid="{00000000-0005-0000-0000-0000E6010000}"/>
    <cellStyle name="Comma 2 2 2 6" xfId="481" xr:uid="{00000000-0005-0000-0000-0000E7010000}"/>
    <cellStyle name="Comma 2 2 2 7" xfId="482" xr:uid="{00000000-0005-0000-0000-0000E8010000}"/>
    <cellStyle name="Comma 2 2 2 8" xfId="483" xr:uid="{00000000-0005-0000-0000-0000E9010000}"/>
    <cellStyle name="Comma 2 2 2 9" xfId="484" xr:uid="{00000000-0005-0000-0000-0000EA010000}"/>
    <cellStyle name="Comma 2 2 20" xfId="485" xr:uid="{00000000-0005-0000-0000-0000EB010000}"/>
    <cellStyle name="Comma 2 2 20 2" xfId="486" xr:uid="{00000000-0005-0000-0000-0000EC010000}"/>
    <cellStyle name="Comma 2 2 21" xfId="7480" xr:uid="{00000000-0005-0000-0000-0000ED010000}"/>
    <cellStyle name="Comma 2 2 3" xfId="487" xr:uid="{00000000-0005-0000-0000-0000EE010000}"/>
    <cellStyle name="Comma 2 2 3 2" xfId="488" xr:uid="{00000000-0005-0000-0000-0000EF010000}"/>
    <cellStyle name="Comma 2 2 3 2 2" xfId="489" xr:uid="{00000000-0005-0000-0000-0000F0010000}"/>
    <cellStyle name="Comma 2 2 3 3" xfId="490" xr:uid="{00000000-0005-0000-0000-0000F1010000}"/>
    <cellStyle name="Comma 2 2 4" xfId="491" xr:uid="{00000000-0005-0000-0000-0000F2010000}"/>
    <cellStyle name="Comma 2 2 4 2" xfId="492" xr:uid="{00000000-0005-0000-0000-0000F3010000}"/>
    <cellStyle name="Comma 2 2 4 2 2" xfId="493" xr:uid="{00000000-0005-0000-0000-0000F4010000}"/>
    <cellStyle name="Comma 2 2 4 3" xfId="494" xr:uid="{00000000-0005-0000-0000-0000F5010000}"/>
    <cellStyle name="Comma 2 2 5" xfId="495" xr:uid="{00000000-0005-0000-0000-0000F6010000}"/>
    <cellStyle name="Comma 2 2 5 2" xfId="496" xr:uid="{00000000-0005-0000-0000-0000F7010000}"/>
    <cellStyle name="Comma 2 2 5 2 2" xfId="497" xr:uid="{00000000-0005-0000-0000-0000F8010000}"/>
    <cellStyle name="Comma 2 2 5 3" xfId="498" xr:uid="{00000000-0005-0000-0000-0000F9010000}"/>
    <cellStyle name="Comma 2 2 6" xfId="499" xr:uid="{00000000-0005-0000-0000-0000FA010000}"/>
    <cellStyle name="Comma 2 2 6 2" xfId="500" xr:uid="{00000000-0005-0000-0000-0000FB010000}"/>
    <cellStyle name="Comma 2 2 6 2 2" xfId="501" xr:uid="{00000000-0005-0000-0000-0000FC010000}"/>
    <cellStyle name="Comma 2 2 6 3" xfId="502" xr:uid="{00000000-0005-0000-0000-0000FD010000}"/>
    <cellStyle name="Comma 2 2 7" xfId="503" xr:uid="{00000000-0005-0000-0000-0000FE010000}"/>
    <cellStyle name="Comma 2 2 7 2" xfId="504" xr:uid="{00000000-0005-0000-0000-0000FF010000}"/>
    <cellStyle name="Comma 2 2 7 2 2" xfId="505" xr:uid="{00000000-0005-0000-0000-000000020000}"/>
    <cellStyle name="Comma 2 2 7 3" xfId="506" xr:uid="{00000000-0005-0000-0000-000001020000}"/>
    <cellStyle name="Comma 2 2 8" xfId="507" xr:uid="{00000000-0005-0000-0000-000002020000}"/>
    <cellStyle name="Comma 2 2 8 2" xfId="508" xr:uid="{00000000-0005-0000-0000-000003020000}"/>
    <cellStyle name="Comma 2 2 8 2 2" xfId="509" xr:uid="{00000000-0005-0000-0000-000004020000}"/>
    <cellStyle name="Comma 2 2 8 3" xfId="510" xr:uid="{00000000-0005-0000-0000-000005020000}"/>
    <cellStyle name="Comma 2 2 9" xfId="511" xr:uid="{00000000-0005-0000-0000-000006020000}"/>
    <cellStyle name="Comma 2 2 9 2" xfId="512" xr:uid="{00000000-0005-0000-0000-000007020000}"/>
    <cellStyle name="Comma 2 20" xfId="513" xr:uid="{00000000-0005-0000-0000-000008020000}"/>
    <cellStyle name="Comma 2 20 2" xfId="514" xr:uid="{00000000-0005-0000-0000-000009020000}"/>
    <cellStyle name="Comma 2 21" xfId="515" xr:uid="{00000000-0005-0000-0000-00000A020000}"/>
    <cellStyle name="Comma 2 21 2" xfId="516" xr:uid="{00000000-0005-0000-0000-00000B020000}"/>
    <cellStyle name="Comma 2 22" xfId="517" xr:uid="{00000000-0005-0000-0000-00000C020000}"/>
    <cellStyle name="Comma 2 22 2" xfId="518" xr:uid="{00000000-0005-0000-0000-00000D020000}"/>
    <cellStyle name="Comma 2 23" xfId="519" xr:uid="{00000000-0005-0000-0000-00000E020000}"/>
    <cellStyle name="Comma 2 23 2" xfId="520" xr:uid="{00000000-0005-0000-0000-00000F020000}"/>
    <cellStyle name="Comma 2 24" xfId="521" xr:uid="{00000000-0005-0000-0000-000010020000}"/>
    <cellStyle name="Comma 2 24 2" xfId="522" xr:uid="{00000000-0005-0000-0000-000011020000}"/>
    <cellStyle name="Comma 2 25" xfId="523" xr:uid="{00000000-0005-0000-0000-000012020000}"/>
    <cellStyle name="Comma 2 25 2" xfId="524" xr:uid="{00000000-0005-0000-0000-000013020000}"/>
    <cellStyle name="Comma 2 26" xfId="525" xr:uid="{00000000-0005-0000-0000-000014020000}"/>
    <cellStyle name="Comma 2 26 2" xfId="526" xr:uid="{00000000-0005-0000-0000-000015020000}"/>
    <cellStyle name="Comma 2 27" xfId="527" xr:uid="{00000000-0005-0000-0000-000016020000}"/>
    <cellStyle name="Comma 2 27 2" xfId="528" xr:uid="{00000000-0005-0000-0000-000017020000}"/>
    <cellStyle name="Comma 2 28" xfId="529" xr:uid="{00000000-0005-0000-0000-000018020000}"/>
    <cellStyle name="Comma 2 28 2" xfId="530" xr:uid="{00000000-0005-0000-0000-000019020000}"/>
    <cellStyle name="Comma 2 29" xfId="531" xr:uid="{00000000-0005-0000-0000-00001A020000}"/>
    <cellStyle name="Comma 2 29 2" xfId="532" xr:uid="{00000000-0005-0000-0000-00001B020000}"/>
    <cellStyle name="Comma 2 3" xfId="533" xr:uid="{00000000-0005-0000-0000-00001C020000}"/>
    <cellStyle name="Comma 2 3 2" xfId="534" xr:uid="{00000000-0005-0000-0000-00001D020000}"/>
    <cellStyle name="Comma 2 3 2 2" xfId="535" xr:uid="{00000000-0005-0000-0000-00001E020000}"/>
    <cellStyle name="Comma 2 3 3" xfId="536" xr:uid="{00000000-0005-0000-0000-00001F020000}"/>
    <cellStyle name="Comma 2 30" xfId="537" xr:uid="{00000000-0005-0000-0000-000020020000}"/>
    <cellStyle name="Comma 2 30 2" xfId="538" xr:uid="{00000000-0005-0000-0000-000021020000}"/>
    <cellStyle name="Comma 2 31" xfId="539" xr:uid="{00000000-0005-0000-0000-000022020000}"/>
    <cellStyle name="Comma 2 31 2" xfId="540" xr:uid="{00000000-0005-0000-0000-000023020000}"/>
    <cellStyle name="Comma 2 32" xfId="541" xr:uid="{00000000-0005-0000-0000-000024020000}"/>
    <cellStyle name="Comma 2 32 2" xfId="542" xr:uid="{00000000-0005-0000-0000-000025020000}"/>
    <cellStyle name="Comma 2 33" xfId="543" xr:uid="{00000000-0005-0000-0000-000026020000}"/>
    <cellStyle name="Comma 2 33 2" xfId="544" xr:uid="{00000000-0005-0000-0000-000027020000}"/>
    <cellStyle name="Comma 2 34" xfId="545" xr:uid="{00000000-0005-0000-0000-000028020000}"/>
    <cellStyle name="Comma 2 34 2" xfId="546" xr:uid="{00000000-0005-0000-0000-000029020000}"/>
    <cellStyle name="Comma 2 35" xfId="547" xr:uid="{00000000-0005-0000-0000-00002A020000}"/>
    <cellStyle name="Comma 2 35 2" xfId="548" xr:uid="{00000000-0005-0000-0000-00002B020000}"/>
    <cellStyle name="Comma 2 36" xfId="549" xr:uid="{00000000-0005-0000-0000-00002C020000}"/>
    <cellStyle name="Comma 2 36 2" xfId="550" xr:uid="{00000000-0005-0000-0000-00002D020000}"/>
    <cellStyle name="Comma 2 37" xfId="551" xr:uid="{00000000-0005-0000-0000-00002E020000}"/>
    <cellStyle name="Comma 2 37 2" xfId="552" xr:uid="{00000000-0005-0000-0000-00002F020000}"/>
    <cellStyle name="Comma 2 38" xfId="553" xr:uid="{00000000-0005-0000-0000-000030020000}"/>
    <cellStyle name="Comma 2 38 2" xfId="554" xr:uid="{00000000-0005-0000-0000-000031020000}"/>
    <cellStyle name="Comma 2 39" xfId="555" xr:uid="{00000000-0005-0000-0000-000032020000}"/>
    <cellStyle name="Comma 2 39 2" xfId="556" xr:uid="{00000000-0005-0000-0000-000033020000}"/>
    <cellStyle name="Comma 2 4" xfId="557" xr:uid="{00000000-0005-0000-0000-000034020000}"/>
    <cellStyle name="Comma 2 4 2" xfId="558" xr:uid="{00000000-0005-0000-0000-000035020000}"/>
    <cellStyle name="Comma 2 4 2 2" xfId="559" xr:uid="{00000000-0005-0000-0000-000036020000}"/>
    <cellStyle name="Comma 2 4 3" xfId="560" xr:uid="{00000000-0005-0000-0000-000037020000}"/>
    <cellStyle name="Comma 2 40" xfId="561" xr:uid="{00000000-0005-0000-0000-000038020000}"/>
    <cellStyle name="Comma 2 40 2" xfId="562" xr:uid="{00000000-0005-0000-0000-000039020000}"/>
    <cellStyle name="Comma 2 41" xfId="563" xr:uid="{00000000-0005-0000-0000-00003A020000}"/>
    <cellStyle name="Comma 2 41 2" xfId="564" xr:uid="{00000000-0005-0000-0000-00003B020000}"/>
    <cellStyle name="Comma 2 42" xfId="565" xr:uid="{00000000-0005-0000-0000-00003C020000}"/>
    <cellStyle name="Comma 2 42 2" xfId="566" xr:uid="{00000000-0005-0000-0000-00003D020000}"/>
    <cellStyle name="Comma 2 43" xfId="567" xr:uid="{00000000-0005-0000-0000-00003E020000}"/>
    <cellStyle name="Comma 2 43 2" xfId="568" xr:uid="{00000000-0005-0000-0000-00003F020000}"/>
    <cellStyle name="Comma 2 44" xfId="569" xr:uid="{00000000-0005-0000-0000-000040020000}"/>
    <cellStyle name="Comma 2 44 2" xfId="570" xr:uid="{00000000-0005-0000-0000-000041020000}"/>
    <cellStyle name="Comma 2 45" xfId="571" xr:uid="{00000000-0005-0000-0000-000042020000}"/>
    <cellStyle name="Comma 2 45 2" xfId="572" xr:uid="{00000000-0005-0000-0000-000043020000}"/>
    <cellStyle name="Comma 2 46" xfId="573" xr:uid="{00000000-0005-0000-0000-000044020000}"/>
    <cellStyle name="Comma 2 46 2" xfId="574" xr:uid="{00000000-0005-0000-0000-000045020000}"/>
    <cellStyle name="Comma 2 47" xfId="575" xr:uid="{00000000-0005-0000-0000-000046020000}"/>
    <cellStyle name="Comma 2 47 2" xfId="576" xr:uid="{00000000-0005-0000-0000-000047020000}"/>
    <cellStyle name="Comma 2 48" xfId="577" xr:uid="{00000000-0005-0000-0000-000048020000}"/>
    <cellStyle name="Comma 2 48 2" xfId="578" xr:uid="{00000000-0005-0000-0000-000049020000}"/>
    <cellStyle name="Comma 2 49" xfId="579" xr:uid="{00000000-0005-0000-0000-00004A020000}"/>
    <cellStyle name="Comma 2 49 2" xfId="580" xr:uid="{00000000-0005-0000-0000-00004B020000}"/>
    <cellStyle name="Comma 2 5" xfId="581" xr:uid="{00000000-0005-0000-0000-00004C020000}"/>
    <cellStyle name="Comma 2 5 2" xfId="582" xr:uid="{00000000-0005-0000-0000-00004D020000}"/>
    <cellStyle name="Comma 2 5 2 2" xfId="583" xr:uid="{00000000-0005-0000-0000-00004E020000}"/>
    <cellStyle name="Comma 2 5 3" xfId="584" xr:uid="{00000000-0005-0000-0000-00004F020000}"/>
    <cellStyle name="Comma 2 50" xfId="585" xr:uid="{00000000-0005-0000-0000-000050020000}"/>
    <cellStyle name="Comma 2 50 2" xfId="586" xr:uid="{00000000-0005-0000-0000-000051020000}"/>
    <cellStyle name="Comma 2 51" xfId="587" xr:uid="{00000000-0005-0000-0000-000052020000}"/>
    <cellStyle name="Comma 2 51 2" xfId="588" xr:uid="{00000000-0005-0000-0000-000053020000}"/>
    <cellStyle name="Comma 2 52" xfId="589" xr:uid="{00000000-0005-0000-0000-000054020000}"/>
    <cellStyle name="Comma 2 52 2" xfId="590" xr:uid="{00000000-0005-0000-0000-000055020000}"/>
    <cellStyle name="Comma 2 53" xfId="591" xr:uid="{00000000-0005-0000-0000-000056020000}"/>
    <cellStyle name="Comma 2 53 2" xfId="592" xr:uid="{00000000-0005-0000-0000-000057020000}"/>
    <cellStyle name="Comma 2 54" xfId="593" xr:uid="{00000000-0005-0000-0000-000058020000}"/>
    <cellStyle name="Comma 2 54 2" xfId="594" xr:uid="{00000000-0005-0000-0000-000059020000}"/>
    <cellStyle name="Comma 2 55" xfId="595" xr:uid="{00000000-0005-0000-0000-00005A020000}"/>
    <cellStyle name="Comma 2 55 2" xfId="596" xr:uid="{00000000-0005-0000-0000-00005B020000}"/>
    <cellStyle name="Comma 2 56" xfId="597" xr:uid="{00000000-0005-0000-0000-00005C020000}"/>
    <cellStyle name="Comma 2 56 2" xfId="598" xr:uid="{00000000-0005-0000-0000-00005D020000}"/>
    <cellStyle name="Comma 2 57" xfId="599" xr:uid="{00000000-0005-0000-0000-00005E020000}"/>
    <cellStyle name="Comma 2 57 2" xfId="600" xr:uid="{00000000-0005-0000-0000-00005F020000}"/>
    <cellStyle name="Comma 2 58" xfId="601" xr:uid="{00000000-0005-0000-0000-000060020000}"/>
    <cellStyle name="Comma 2 58 2" xfId="602" xr:uid="{00000000-0005-0000-0000-000061020000}"/>
    <cellStyle name="Comma 2 59" xfId="603" xr:uid="{00000000-0005-0000-0000-000062020000}"/>
    <cellStyle name="Comma 2 59 2" xfId="604" xr:uid="{00000000-0005-0000-0000-000063020000}"/>
    <cellStyle name="Comma 2 6" xfId="605" xr:uid="{00000000-0005-0000-0000-000064020000}"/>
    <cellStyle name="Comma 2 6 2" xfId="606" xr:uid="{00000000-0005-0000-0000-000065020000}"/>
    <cellStyle name="Comma 2 6 2 2" xfId="607" xr:uid="{00000000-0005-0000-0000-000066020000}"/>
    <cellStyle name="Comma 2 6 3" xfId="608" xr:uid="{00000000-0005-0000-0000-000067020000}"/>
    <cellStyle name="Comma 2 60" xfId="609" xr:uid="{00000000-0005-0000-0000-000068020000}"/>
    <cellStyle name="Comma 2 60 2" xfId="610" xr:uid="{00000000-0005-0000-0000-000069020000}"/>
    <cellStyle name="Comma 2 61" xfId="611" xr:uid="{00000000-0005-0000-0000-00006A020000}"/>
    <cellStyle name="Comma 2 61 2" xfId="612" xr:uid="{00000000-0005-0000-0000-00006B020000}"/>
    <cellStyle name="Comma 2 62" xfId="613" xr:uid="{00000000-0005-0000-0000-00006C020000}"/>
    <cellStyle name="Comma 2 63" xfId="614" xr:uid="{00000000-0005-0000-0000-00006D020000}"/>
    <cellStyle name="Comma 2 64" xfId="615" xr:uid="{00000000-0005-0000-0000-00006E020000}"/>
    <cellStyle name="Comma 2 65" xfId="616" xr:uid="{00000000-0005-0000-0000-00006F020000}"/>
    <cellStyle name="Comma 2 66" xfId="617" xr:uid="{00000000-0005-0000-0000-000070020000}"/>
    <cellStyle name="Comma 2 67" xfId="618" xr:uid="{00000000-0005-0000-0000-000071020000}"/>
    <cellStyle name="Comma 2 68" xfId="619" xr:uid="{00000000-0005-0000-0000-000072020000}"/>
    <cellStyle name="Comma 2 68 2" xfId="620" xr:uid="{00000000-0005-0000-0000-000073020000}"/>
    <cellStyle name="Comma 2 69" xfId="621" xr:uid="{00000000-0005-0000-0000-000074020000}"/>
    <cellStyle name="Comma 2 7" xfId="622" xr:uid="{00000000-0005-0000-0000-000075020000}"/>
    <cellStyle name="Comma 2 7 2" xfId="623" xr:uid="{00000000-0005-0000-0000-000076020000}"/>
    <cellStyle name="Comma 2 7 2 2" xfId="624" xr:uid="{00000000-0005-0000-0000-000077020000}"/>
    <cellStyle name="Comma 2 7 3" xfId="625" xr:uid="{00000000-0005-0000-0000-000078020000}"/>
    <cellStyle name="Comma 2 70" xfId="626" xr:uid="{00000000-0005-0000-0000-000079020000}"/>
    <cellStyle name="Comma 2 71" xfId="627" xr:uid="{00000000-0005-0000-0000-00007A020000}"/>
    <cellStyle name="Comma 2 72" xfId="628" xr:uid="{00000000-0005-0000-0000-00007B020000}"/>
    <cellStyle name="Comma 2 73" xfId="629" xr:uid="{00000000-0005-0000-0000-00007C020000}"/>
    <cellStyle name="Comma 2 74" xfId="630" xr:uid="{00000000-0005-0000-0000-00007D020000}"/>
    <cellStyle name="Comma 2 75" xfId="631" xr:uid="{00000000-0005-0000-0000-00007E020000}"/>
    <cellStyle name="Comma 2 76" xfId="632" xr:uid="{00000000-0005-0000-0000-00007F020000}"/>
    <cellStyle name="Comma 2 77" xfId="633" xr:uid="{00000000-0005-0000-0000-000080020000}"/>
    <cellStyle name="Comma 2 78" xfId="634" xr:uid="{00000000-0005-0000-0000-000081020000}"/>
    <cellStyle name="Comma 2 79" xfId="635" xr:uid="{00000000-0005-0000-0000-000082020000}"/>
    <cellStyle name="Comma 2 8" xfId="636" xr:uid="{00000000-0005-0000-0000-000083020000}"/>
    <cellStyle name="Comma 2 8 2" xfId="637" xr:uid="{00000000-0005-0000-0000-000084020000}"/>
    <cellStyle name="Comma 2 8 2 2" xfId="638" xr:uid="{00000000-0005-0000-0000-000085020000}"/>
    <cellStyle name="Comma 2 8 3" xfId="639" xr:uid="{00000000-0005-0000-0000-000086020000}"/>
    <cellStyle name="Comma 2 80" xfId="640" xr:uid="{00000000-0005-0000-0000-000087020000}"/>
    <cellStyle name="Comma 2 81" xfId="641" xr:uid="{00000000-0005-0000-0000-000088020000}"/>
    <cellStyle name="Comma 2 82" xfId="642" xr:uid="{00000000-0005-0000-0000-000089020000}"/>
    <cellStyle name="Comma 2 83" xfId="643" xr:uid="{00000000-0005-0000-0000-00008A020000}"/>
    <cellStyle name="Comma 2 84" xfId="644" xr:uid="{00000000-0005-0000-0000-00008B020000}"/>
    <cellStyle name="Comma 2 85" xfId="645" xr:uid="{00000000-0005-0000-0000-00008C020000}"/>
    <cellStyle name="Comma 2 86" xfId="646" xr:uid="{00000000-0005-0000-0000-00008D020000}"/>
    <cellStyle name="Comma 2 87" xfId="647" xr:uid="{00000000-0005-0000-0000-00008E020000}"/>
    <cellStyle name="Comma 2 88" xfId="648" xr:uid="{00000000-0005-0000-0000-00008F020000}"/>
    <cellStyle name="Comma 2 89" xfId="649" xr:uid="{00000000-0005-0000-0000-000090020000}"/>
    <cellStyle name="Comma 2 9" xfId="650" xr:uid="{00000000-0005-0000-0000-000091020000}"/>
    <cellStyle name="Comma 2 9 2" xfId="651" xr:uid="{00000000-0005-0000-0000-000092020000}"/>
    <cellStyle name="Comma 2 9 2 2" xfId="652" xr:uid="{00000000-0005-0000-0000-000093020000}"/>
    <cellStyle name="Comma 2 9 3" xfId="653" xr:uid="{00000000-0005-0000-0000-000094020000}"/>
    <cellStyle name="Comma 2 90" xfId="654" xr:uid="{00000000-0005-0000-0000-000095020000}"/>
    <cellStyle name="Comma 2 91" xfId="655" xr:uid="{00000000-0005-0000-0000-000096020000}"/>
    <cellStyle name="Comma 2 92" xfId="656" xr:uid="{00000000-0005-0000-0000-000097020000}"/>
    <cellStyle name="Comma 2 93" xfId="657" xr:uid="{00000000-0005-0000-0000-000098020000}"/>
    <cellStyle name="Comma 2 94" xfId="658" xr:uid="{00000000-0005-0000-0000-000099020000}"/>
    <cellStyle name="Comma 2 95" xfId="659" xr:uid="{00000000-0005-0000-0000-00009A020000}"/>
    <cellStyle name="Comma 2 96" xfId="660" xr:uid="{00000000-0005-0000-0000-00009B020000}"/>
    <cellStyle name="Comma 2 97" xfId="661" xr:uid="{00000000-0005-0000-0000-00009C020000}"/>
    <cellStyle name="Comma 2 98" xfId="662" xr:uid="{00000000-0005-0000-0000-00009D020000}"/>
    <cellStyle name="Comma 2 99" xfId="663" xr:uid="{00000000-0005-0000-0000-00009E020000}"/>
    <cellStyle name="Comma 20" xfId="664" xr:uid="{00000000-0005-0000-0000-00009F020000}"/>
    <cellStyle name="Comma 21" xfId="665" xr:uid="{00000000-0005-0000-0000-0000A0020000}"/>
    <cellStyle name="Comma 22" xfId="666" xr:uid="{00000000-0005-0000-0000-0000A1020000}"/>
    <cellStyle name="Comma 23" xfId="667" xr:uid="{00000000-0005-0000-0000-0000A2020000}"/>
    <cellStyle name="Comma 24" xfId="668" xr:uid="{00000000-0005-0000-0000-0000A3020000}"/>
    <cellStyle name="Comma 25" xfId="669" xr:uid="{00000000-0005-0000-0000-0000A4020000}"/>
    <cellStyle name="Comma 26" xfId="670" xr:uid="{00000000-0005-0000-0000-0000A5020000}"/>
    <cellStyle name="Comma 27" xfId="671" xr:uid="{00000000-0005-0000-0000-0000A6020000}"/>
    <cellStyle name="Comma 28" xfId="672" xr:uid="{00000000-0005-0000-0000-0000A7020000}"/>
    <cellStyle name="Comma 29" xfId="673" xr:uid="{00000000-0005-0000-0000-0000A8020000}"/>
    <cellStyle name="Comma 3" xfId="674" xr:uid="{00000000-0005-0000-0000-0000A9020000}"/>
    <cellStyle name="Comma 3 10" xfId="675" xr:uid="{00000000-0005-0000-0000-0000AA020000}"/>
    <cellStyle name="Comma 3 10 2" xfId="676" xr:uid="{00000000-0005-0000-0000-0000AB020000}"/>
    <cellStyle name="Comma 3 10 2 2" xfId="677" xr:uid="{00000000-0005-0000-0000-0000AC020000}"/>
    <cellStyle name="Comma 3 10 3" xfId="678" xr:uid="{00000000-0005-0000-0000-0000AD020000}"/>
    <cellStyle name="Comma 3 100" xfId="679" xr:uid="{00000000-0005-0000-0000-0000AE020000}"/>
    <cellStyle name="Comma 3 101" xfId="680" xr:uid="{00000000-0005-0000-0000-0000AF020000}"/>
    <cellStyle name="Comma 3 102" xfId="681" xr:uid="{00000000-0005-0000-0000-0000B0020000}"/>
    <cellStyle name="Comma 3 103" xfId="682" xr:uid="{00000000-0005-0000-0000-0000B1020000}"/>
    <cellStyle name="Comma 3 104" xfId="683" xr:uid="{00000000-0005-0000-0000-0000B2020000}"/>
    <cellStyle name="Comma 3 105" xfId="684" xr:uid="{00000000-0005-0000-0000-0000B3020000}"/>
    <cellStyle name="Comma 3 106" xfId="685" xr:uid="{00000000-0005-0000-0000-0000B4020000}"/>
    <cellStyle name="Comma 3 107" xfId="686" xr:uid="{00000000-0005-0000-0000-0000B5020000}"/>
    <cellStyle name="Comma 3 108" xfId="687" xr:uid="{00000000-0005-0000-0000-0000B6020000}"/>
    <cellStyle name="Comma 3 109" xfId="688" xr:uid="{00000000-0005-0000-0000-0000B7020000}"/>
    <cellStyle name="Comma 3 11" xfId="689" xr:uid="{00000000-0005-0000-0000-0000B8020000}"/>
    <cellStyle name="Comma 3 11 2" xfId="690" xr:uid="{00000000-0005-0000-0000-0000B9020000}"/>
    <cellStyle name="Comma 3 11 2 2" xfId="691" xr:uid="{00000000-0005-0000-0000-0000BA020000}"/>
    <cellStyle name="Comma 3 11 3" xfId="692" xr:uid="{00000000-0005-0000-0000-0000BB020000}"/>
    <cellStyle name="Comma 3 110" xfId="693" xr:uid="{00000000-0005-0000-0000-0000BC020000}"/>
    <cellStyle name="Comma 3 111" xfId="694" xr:uid="{00000000-0005-0000-0000-0000BD020000}"/>
    <cellStyle name="Comma 3 112" xfId="695" xr:uid="{00000000-0005-0000-0000-0000BE020000}"/>
    <cellStyle name="Comma 3 113" xfId="696" xr:uid="{00000000-0005-0000-0000-0000BF020000}"/>
    <cellStyle name="Comma 3 114" xfId="697" xr:uid="{00000000-0005-0000-0000-0000C0020000}"/>
    <cellStyle name="Comma 3 115" xfId="698" xr:uid="{00000000-0005-0000-0000-0000C1020000}"/>
    <cellStyle name="Comma 3 116" xfId="699" xr:uid="{00000000-0005-0000-0000-0000C2020000}"/>
    <cellStyle name="Comma 3 117" xfId="700" xr:uid="{00000000-0005-0000-0000-0000C3020000}"/>
    <cellStyle name="Comma 3 118" xfId="701" xr:uid="{00000000-0005-0000-0000-0000C4020000}"/>
    <cellStyle name="Comma 3 119" xfId="702" xr:uid="{00000000-0005-0000-0000-0000C5020000}"/>
    <cellStyle name="Comma 3 12" xfId="703" xr:uid="{00000000-0005-0000-0000-0000C6020000}"/>
    <cellStyle name="Comma 3 12 2" xfId="704" xr:uid="{00000000-0005-0000-0000-0000C7020000}"/>
    <cellStyle name="Comma 3 12 2 2" xfId="705" xr:uid="{00000000-0005-0000-0000-0000C8020000}"/>
    <cellStyle name="Comma 3 12 3" xfId="706" xr:uid="{00000000-0005-0000-0000-0000C9020000}"/>
    <cellStyle name="Comma 3 120" xfId="707" xr:uid="{00000000-0005-0000-0000-0000CA020000}"/>
    <cellStyle name="Comma 3 121" xfId="708" xr:uid="{00000000-0005-0000-0000-0000CB020000}"/>
    <cellStyle name="Comma 3 122" xfId="709" xr:uid="{00000000-0005-0000-0000-0000CC020000}"/>
    <cellStyle name="Comma 3 123" xfId="710" xr:uid="{00000000-0005-0000-0000-0000CD020000}"/>
    <cellStyle name="Comma 3 124" xfId="711" xr:uid="{00000000-0005-0000-0000-0000CE020000}"/>
    <cellStyle name="Comma 3 125" xfId="712" xr:uid="{00000000-0005-0000-0000-0000CF020000}"/>
    <cellStyle name="Comma 3 126" xfId="713" xr:uid="{00000000-0005-0000-0000-0000D0020000}"/>
    <cellStyle name="Comma 3 127" xfId="714" xr:uid="{00000000-0005-0000-0000-0000D1020000}"/>
    <cellStyle name="Comma 3 128" xfId="715" xr:uid="{00000000-0005-0000-0000-0000D2020000}"/>
    <cellStyle name="Comma 3 129" xfId="716" xr:uid="{00000000-0005-0000-0000-0000D3020000}"/>
    <cellStyle name="Comma 3 13" xfId="717" xr:uid="{00000000-0005-0000-0000-0000D4020000}"/>
    <cellStyle name="Comma 3 13 2" xfId="718" xr:uid="{00000000-0005-0000-0000-0000D5020000}"/>
    <cellStyle name="Comma 3 13 2 2" xfId="719" xr:uid="{00000000-0005-0000-0000-0000D6020000}"/>
    <cellStyle name="Comma 3 13 3" xfId="720" xr:uid="{00000000-0005-0000-0000-0000D7020000}"/>
    <cellStyle name="Comma 3 130" xfId="721" xr:uid="{00000000-0005-0000-0000-0000D8020000}"/>
    <cellStyle name="Comma 3 131" xfId="722" xr:uid="{00000000-0005-0000-0000-0000D9020000}"/>
    <cellStyle name="Comma 3 132" xfId="723" xr:uid="{00000000-0005-0000-0000-0000DA020000}"/>
    <cellStyle name="Comma 3 133" xfId="724" xr:uid="{00000000-0005-0000-0000-0000DB020000}"/>
    <cellStyle name="Comma 3 134" xfId="725" xr:uid="{00000000-0005-0000-0000-0000DC020000}"/>
    <cellStyle name="Comma 3 135" xfId="726" xr:uid="{00000000-0005-0000-0000-0000DD020000}"/>
    <cellStyle name="Comma 3 136" xfId="727" xr:uid="{00000000-0005-0000-0000-0000DE020000}"/>
    <cellStyle name="Comma 3 137" xfId="728" xr:uid="{00000000-0005-0000-0000-0000DF020000}"/>
    <cellStyle name="Comma 3 138" xfId="729" xr:uid="{00000000-0005-0000-0000-0000E0020000}"/>
    <cellStyle name="Comma 3 139" xfId="730" xr:uid="{00000000-0005-0000-0000-0000E1020000}"/>
    <cellStyle name="Comma 3 14" xfId="731" xr:uid="{00000000-0005-0000-0000-0000E2020000}"/>
    <cellStyle name="Comma 3 14 2" xfId="732" xr:uid="{00000000-0005-0000-0000-0000E3020000}"/>
    <cellStyle name="Comma 3 14 2 2" xfId="733" xr:uid="{00000000-0005-0000-0000-0000E4020000}"/>
    <cellStyle name="Comma 3 14 3" xfId="734" xr:uid="{00000000-0005-0000-0000-0000E5020000}"/>
    <cellStyle name="Comma 3 140" xfId="735" xr:uid="{00000000-0005-0000-0000-0000E6020000}"/>
    <cellStyle name="Comma 3 141" xfId="736" xr:uid="{00000000-0005-0000-0000-0000E7020000}"/>
    <cellStyle name="Comma 3 142" xfId="737" xr:uid="{00000000-0005-0000-0000-0000E8020000}"/>
    <cellStyle name="Comma 3 143" xfId="738" xr:uid="{00000000-0005-0000-0000-0000E9020000}"/>
    <cellStyle name="Comma 3 144" xfId="739" xr:uid="{00000000-0005-0000-0000-0000EA020000}"/>
    <cellStyle name="Comma 3 145" xfId="740" xr:uid="{00000000-0005-0000-0000-0000EB020000}"/>
    <cellStyle name="Comma 3 146" xfId="741" xr:uid="{00000000-0005-0000-0000-0000EC020000}"/>
    <cellStyle name="Comma 3 147" xfId="742" xr:uid="{00000000-0005-0000-0000-0000ED020000}"/>
    <cellStyle name="Comma 3 148" xfId="743" xr:uid="{00000000-0005-0000-0000-0000EE020000}"/>
    <cellStyle name="Comma 3 149" xfId="744" xr:uid="{00000000-0005-0000-0000-0000EF020000}"/>
    <cellStyle name="Comma 3 15" xfId="745" xr:uid="{00000000-0005-0000-0000-0000F0020000}"/>
    <cellStyle name="Comma 3 15 2" xfId="746" xr:uid="{00000000-0005-0000-0000-0000F1020000}"/>
    <cellStyle name="Comma 3 15 2 2" xfId="747" xr:uid="{00000000-0005-0000-0000-0000F2020000}"/>
    <cellStyle name="Comma 3 15 3" xfId="748" xr:uid="{00000000-0005-0000-0000-0000F3020000}"/>
    <cellStyle name="Comma 3 150" xfId="749" xr:uid="{00000000-0005-0000-0000-0000F4020000}"/>
    <cellStyle name="Comma 3 151" xfId="750" xr:uid="{00000000-0005-0000-0000-0000F5020000}"/>
    <cellStyle name="Comma 3 152" xfId="7418" xr:uid="{00000000-0005-0000-0000-0000F6020000}"/>
    <cellStyle name="Comma 3 16" xfId="751" xr:uid="{00000000-0005-0000-0000-0000F7020000}"/>
    <cellStyle name="Comma 3 16 2" xfId="752" xr:uid="{00000000-0005-0000-0000-0000F8020000}"/>
    <cellStyle name="Comma 3 16 2 2" xfId="753" xr:uid="{00000000-0005-0000-0000-0000F9020000}"/>
    <cellStyle name="Comma 3 16 3" xfId="754" xr:uid="{00000000-0005-0000-0000-0000FA020000}"/>
    <cellStyle name="Comma 3 17" xfId="755" xr:uid="{00000000-0005-0000-0000-0000FB020000}"/>
    <cellStyle name="Comma 3 17 2" xfId="756" xr:uid="{00000000-0005-0000-0000-0000FC020000}"/>
    <cellStyle name="Comma 3 17 2 2" xfId="757" xr:uid="{00000000-0005-0000-0000-0000FD020000}"/>
    <cellStyle name="Comma 3 17 3" xfId="758" xr:uid="{00000000-0005-0000-0000-0000FE020000}"/>
    <cellStyle name="Comma 3 18" xfId="759" xr:uid="{00000000-0005-0000-0000-0000FF020000}"/>
    <cellStyle name="Comma 3 18 2" xfId="760" xr:uid="{00000000-0005-0000-0000-000000030000}"/>
    <cellStyle name="Comma 3 18 2 2" xfId="761" xr:uid="{00000000-0005-0000-0000-000001030000}"/>
    <cellStyle name="Comma 3 18 3" xfId="762" xr:uid="{00000000-0005-0000-0000-000002030000}"/>
    <cellStyle name="Comma 3 19" xfId="763" xr:uid="{00000000-0005-0000-0000-000003030000}"/>
    <cellStyle name="Comma 3 19 2" xfId="764" xr:uid="{00000000-0005-0000-0000-000004030000}"/>
    <cellStyle name="Comma 3 19 3" xfId="765" xr:uid="{00000000-0005-0000-0000-000005030000}"/>
    <cellStyle name="Comma 3 2" xfId="766" xr:uid="{00000000-0005-0000-0000-000006030000}"/>
    <cellStyle name="Comma 3 2 10" xfId="767" xr:uid="{00000000-0005-0000-0000-000007030000}"/>
    <cellStyle name="Comma 3 2 10 2" xfId="768" xr:uid="{00000000-0005-0000-0000-000008030000}"/>
    <cellStyle name="Comma 3 2 11" xfId="769" xr:uid="{00000000-0005-0000-0000-000009030000}"/>
    <cellStyle name="Comma 3 2 11 2" xfId="770" xr:uid="{00000000-0005-0000-0000-00000A030000}"/>
    <cellStyle name="Comma 3 2 12" xfId="771" xr:uid="{00000000-0005-0000-0000-00000B030000}"/>
    <cellStyle name="Comma 3 2 12 2" xfId="772" xr:uid="{00000000-0005-0000-0000-00000C030000}"/>
    <cellStyle name="Comma 3 2 12 2 2" xfId="773" xr:uid="{00000000-0005-0000-0000-00000D030000}"/>
    <cellStyle name="Comma 3 2 12 3" xfId="774" xr:uid="{00000000-0005-0000-0000-00000E030000}"/>
    <cellStyle name="Comma 3 2 13" xfId="775" xr:uid="{00000000-0005-0000-0000-00000F030000}"/>
    <cellStyle name="Comma 3 2 13 2" xfId="776" xr:uid="{00000000-0005-0000-0000-000010030000}"/>
    <cellStyle name="Comma 3 2 14" xfId="777" xr:uid="{00000000-0005-0000-0000-000011030000}"/>
    <cellStyle name="Comma 3 2 14 2" xfId="778" xr:uid="{00000000-0005-0000-0000-000012030000}"/>
    <cellStyle name="Comma 3 2 14 2 2" xfId="779" xr:uid="{00000000-0005-0000-0000-000013030000}"/>
    <cellStyle name="Comma 3 2 14 3" xfId="780" xr:uid="{00000000-0005-0000-0000-000014030000}"/>
    <cellStyle name="Comma 3 2 15" xfId="781" xr:uid="{00000000-0005-0000-0000-000015030000}"/>
    <cellStyle name="Comma 3 2 15 2" xfId="782" xr:uid="{00000000-0005-0000-0000-000016030000}"/>
    <cellStyle name="Comma 3 2 15 2 2" xfId="783" xr:uid="{00000000-0005-0000-0000-000017030000}"/>
    <cellStyle name="Comma 3 2 15 3" xfId="784" xr:uid="{00000000-0005-0000-0000-000018030000}"/>
    <cellStyle name="Comma 3 2 16" xfId="785" xr:uid="{00000000-0005-0000-0000-000019030000}"/>
    <cellStyle name="Comma 3 2 16 2" xfId="786" xr:uid="{00000000-0005-0000-0000-00001A030000}"/>
    <cellStyle name="Comma 3 2 16 2 2" xfId="787" xr:uid="{00000000-0005-0000-0000-00001B030000}"/>
    <cellStyle name="Comma 3 2 16 3" xfId="788" xr:uid="{00000000-0005-0000-0000-00001C030000}"/>
    <cellStyle name="Comma 3 2 17" xfId="789" xr:uid="{00000000-0005-0000-0000-00001D030000}"/>
    <cellStyle name="Comma 3 2 17 2" xfId="790" xr:uid="{00000000-0005-0000-0000-00001E030000}"/>
    <cellStyle name="Comma 3 2 17 2 2" xfId="791" xr:uid="{00000000-0005-0000-0000-00001F030000}"/>
    <cellStyle name="Comma 3 2 17 3" xfId="792" xr:uid="{00000000-0005-0000-0000-000020030000}"/>
    <cellStyle name="Comma 3 2 18" xfId="793" xr:uid="{00000000-0005-0000-0000-000021030000}"/>
    <cellStyle name="Comma 3 2 19" xfId="794" xr:uid="{00000000-0005-0000-0000-000022030000}"/>
    <cellStyle name="Comma 3 2 2" xfId="795" xr:uid="{00000000-0005-0000-0000-000023030000}"/>
    <cellStyle name="Comma 3 2 2 10" xfId="796" xr:uid="{00000000-0005-0000-0000-000024030000}"/>
    <cellStyle name="Comma 3 2 2 11" xfId="797" xr:uid="{00000000-0005-0000-0000-000025030000}"/>
    <cellStyle name="Comma 3 2 2 12" xfId="798" xr:uid="{00000000-0005-0000-0000-000026030000}"/>
    <cellStyle name="Comma 3 2 2 13" xfId="799" xr:uid="{00000000-0005-0000-0000-000027030000}"/>
    <cellStyle name="Comma 3 2 2 14" xfId="800" xr:uid="{00000000-0005-0000-0000-000028030000}"/>
    <cellStyle name="Comma 3 2 2 15" xfId="801" xr:uid="{00000000-0005-0000-0000-000029030000}"/>
    <cellStyle name="Comma 3 2 2 16" xfId="802" xr:uid="{00000000-0005-0000-0000-00002A030000}"/>
    <cellStyle name="Comma 3 2 2 17" xfId="803" xr:uid="{00000000-0005-0000-0000-00002B030000}"/>
    <cellStyle name="Comma 3 2 2 18" xfId="804" xr:uid="{00000000-0005-0000-0000-00002C030000}"/>
    <cellStyle name="Comma 3 2 2 18 2" xfId="805" xr:uid="{00000000-0005-0000-0000-00002D030000}"/>
    <cellStyle name="Comma 3 2 2 19" xfId="806" xr:uid="{00000000-0005-0000-0000-00002E030000}"/>
    <cellStyle name="Comma 3 2 2 2" xfId="807" xr:uid="{00000000-0005-0000-0000-00002F030000}"/>
    <cellStyle name="Comma 3 2 2 2 10" xfId="808" xr:uid="{00000000-0005-0000-0000-000030030000}"/>
    <cellStyle name="Comma 3 2 2 2 10 2" xfId="809" xr:uid="{00000000-0005-0000-0000-000031030000}"/>
    <cellStyle name="Comma 3 2 2 2 10 2 2" xfId="810" xr:uid="{00000000-0005-0000-0000-000032030000}"/>
    <cellStyle name="Comma 3 2 2 2 10 3" xfId="811" xr:uid="{00000000-0005-0000-0000-000033030000}"/>
    <cellStyle name="Comma 3 2 2 2 11" xfId="812" xr:uid="{00000000-0005-0000-0000-000034030000}"/>
    <cellStyle name="Comma 3 2 2 2 11 2" xfId="813" xr:uid="{00000000-0005-0000-0000-000035030000}"/>
    <cellStyle name="Comma 3 2 2 2 11 2 2" xfId="814" xr:uid="{00000000-0005-0000-0000-000036030000}"/>
    <cellStyle name="Comma 3 2 2 2 11 3" xfId="815" xr:uid="{00000000-0005-0000-0000-000037030000}"/>
    <cellStyle name="Comma 3 2 2 2 12" xfId="816" xr:uid="{00000000-0005-0000-0000-000038030000}"/>
    <cellStyle name="Comma 3 2 2 2 12 2" xfId="817" xr:uid="{00000000-0005-0000-0000-000039030000}"/>
    <cellStyle name="Comma 3 2 2 2 12 2 2" xfId="818" xr:uid="{00000000-0005-0000-0000-00003A030000}"/>
    <cellStyle name="Comma 3 2 2 2 12 3" xfId="819" xr:uid="{00000000-0005-0000-0000-00003B030000}"/>
    <cellStyle name="Comma 3 2 2 2 13" xfId="820" xr:uid="{00000000-0005-0000-0000-00003C030000}"/>
    <cellStyle name="Comma 3 2 2 2 13 2" xfId="821" xr:uid="{00000000-0005-0000-0000-00003D030000}"/>
    <cellStyle name="Comma 3 2 2 2 13 2 2" xfId="822" xr:uid="{00000000-0005-0000-0000-00003E030000}"/>
    <cellStyle name="Comma 3 2 2 2 13 3" xfId="823" xr:uid="{00000000-0005-0000-0000-00003F030000}"/>
    <cellStyle name="Comma 3 2 2 2 14" xfId="824" xr:uid="{00000000-0005-0000-0000-000040030000}"/>
    <cellStyle name="Comma 3 2 2 2 14 2" xfId="825" xr:uid="{00000000-0005-0000-0000-000041030000}"/>
    <cellStyle name="Comma 3 2 2 2 14 2 2" xfId="826" xr:uid="{00000000-0005-0000-0000-000042030000}"/>
    <cellStyle name="Comma 3 2 2 2 14 3" xfId="827" xr:uid="{00000000-0005-0000-0000-000043030000}"/>
    <cellStyle name="Comma 3 2 2 2 15" xfId="828" xr:uid="{00000000-0005-0000-0000-000044030000}"/>
    <cellStyle name="Comma 3 2 2 2 15 2" xfId="829" xr:uid="{00000000-0005-0000-0000-000045030000}"/>
    <cellStyle name="Comma 3 2 2 2 15 2 2" xfId="830" xr:uid="{00000000-0005-0000-0000-000046030000}"/>
    <cellStyle name="Comma 3 2 2 2 15 3" xfId="831" xr:uid="{00000000-0005-0000-0000-000047030000}"/>
    <cellStyle name="Comma 3 2 2 2 16" xfId="832" xr:uid="{00000000-0005-0000-0000-000048030000}"/>
    <cellStyle name="Comma 3 2 2 2 16 2" xfId="833" xr:uid="{00000000-0005-0000-0000-000049030000}"/>
    <cellStyle name="Comma 3 2 2 2 16 2 2" xfId="834" xr:uid="{00000000-0005-0000-0000-00004A030000}"/>
    <cellStyle name="Comma 3 2 2 2 16 3" xfId="835" xr:uid="{00000000-0005-0000-0000-00004B030000}"/>
    <cellStyle name="Comma 3 2 2 2 17" xfId="836" xr:uid="{00000000-0005-0000-0000-00004C030000}"/>
    <cellStyle name="Comma 3 2 2 2 17 2" xfId="837" xr:uid="{00000000-0005-0000-0000-00004D030000}"/>
    <cellStyle name="Comma 3 2 2 2 17 2 2" xfId="838" xr:uid="{00000000-0005-0000-0000-00004E030000}"/>
    <cellStyle name="Comma 3 2 2 2 17 3" xfId="839" xr:uid="{00000000-0005-0000-0000-00004F030000}"/>
    <cellStyle name="Comma 3 2 2 2 2" xfId="840" xr:uid="{00000000-0005-0000-0000-000050030000}"/>
    <cellStyle name="Comma 3 2 2 2 2 2" xfId="841" xr:uid="{00000000-0005-0000-0000-000051030000}"/>
    <cellStyle name="Comma 3 2 2 2 2 2 2" xfId="842" xr:uid="{00000000-0005-0000-0000-000052030000}"/>
    <cellStyle name="Comma 3 2 2 2 2 2 2 2" xfId="843" xr:uid="{00000000-0005-0000-0000-000053030000}"/>
    <cellStyle name="Comma 3 2 2 2 2 2 2 2 2" xfId="844" xr:uid="{00000000-0005-0000-0000-000054030000}"/>
    <cellStyle name="Comma 3 2 2 2 2 2 2 3" xfId="845" xr:uid="{00000000-0005-0000-0000-000055030000}"/>
    <cellStyle name="Comma 3 2 2 2 2 2 3" xfId="846" xr:uid="{00000000-0005-0000-0000-000056030000}"/>
    <cellStyle name="Comma 3 2 2 2 2 2 3 2" xfId="847" xr:uid="{00000000-0005-0000-0000-000057030000}"/>
    <cellStyle name="Comma 3 2 2 2 2 2 3 2 2" xfId="848" xr:uid="{00000000-0005-0000-0000-000058030000}"/>
    <cellStyle name="Comma 3 2 2 2 2 2 3 3" xfId="849" xr:uid="{00000000-0005-0000-0000-000059030000}"/>
    <cellStyle name="Comma 3 2 2 2 2 2 4" xfId="850" xr:uid="{00000000-0005-0000-0000-00005A030000}"/>
    <cellStyle name="Comma 3 2 2 2 2 2 4 2" xfId="851" xr:uid="{00000000-0005-0000-0000-00005B030000}"/>
    <cellStyle name="Comma 3 2 2 2 2 2 4 2 2" xfId="852" xr:uid="{00000000-0005-0000-0000-00005C030000}"/>
    <cellStyle name="Comma 3 2 2 2 2 2 4 3" xfId="853" xr:uid="{00000000-0005-0000-0000-00005D030000}"/>
    <cellStyle name="Comma 3 2 2 2 2 2 5" xfId="854" xr:uid="{00000000-0005-0000-0000-00005E030000}"/>
    <cellStyle name="Comma 3 2 2 2 2 2 5 2" xfId="855" xr:uid="{00000000-0005-0000-0000-00005F030000}"/>
    <cellStyle name="Comma 3 2 2 2 2 2 5 2 2" xfId="856" xr:uid="{00000000-0005-0000-0000-000060030000}"/>
    <cellStyle name="Comma 3 2 2 2 2 2 5 3" xfId="857" xr:uid="{00000000-0005-0000-0000-000061030000}"/>
    <cellStyle name="Comma 3 2 2 2 2 3" xfId="858" xr:uid="{00000000-0005-0000-0000-000062030000}"/>
    <cellStyle name="Comma 3 2 2 2 2 4" xfId="859" xr:uid="{00000000-0005-0000-0000-000063030000}"/>
    <cellStyle name="Comma 3 2 2 2 2 5" xfId="860" xr:uid="{00000000-0005-0000-0000-000064030000}"/>
    <cellStyle name="Comma 3 2 2 2 2 6" xfId="861" xr:uid="{00000000-0005-0000-0000-000065030000}"/>
    <cellStyle name="Comma 3 2 2 2 2 6 2" xfId="862" xr:uid="{00000000-0005-0000-0000-000066030000}"/>
    <cellStyle name="Comma 3 2 2 2 2 7" xfId="863" xr:uid="{00000000-0005-0000-0000-000067030000}"/>
    <cellStyle name="Comma 3 2 2 2 3" xfId="864" xr:uid="{00000000-0005-0000-0000-000068030000}"/>
    <cellStyle name="Comma 3 2 2 2 3 2" xfId="865" xr:uid="{00000000-0005-0000-0000-000069030000}"/>
    <cellStyle name="Comma 3 2 2 2 3 2 2" xfId="866" xr:uid="{00000000-0005-0000-0000-00006A030000}"/>
    <cellStyle name="Comma 3 2 2 2 3 3" xfId="867" xr:uid="{00000000-0005-0000-0000-00006B030000}"/>
    <cellStyle name="Comma 3 2 2 2 4" xfId="868" xr:uid="{00000000-0005-0000-0000-00006C030000}"/>
    <cellStyle name="Comma 3 2 2 2 4 2" xfId="869" xr:uid="{00000000-0005-0000-0000-00006D030000}"/>
    <cellStyle name="Comma 3 2 2 2 4 2 2" xfId="870" xr:uid="{00000000-0005-0000-0000-00006E030000}"/>
    <cellStyle name="Comma 3 2 2 2 4 3" xfId="871" xr:uid="{00000000-0005-0000-0000-00006F030000}"/>
    <cellStyle name="Comma 3 2 2 2 5" xfId="872" xr:uid="{00000000-0005-0000-0000-000070030000}"/>
    <cellStyle name="Comma 3 2 2 2 5 2" xfId="873" xr:uid="{00000000-0005-0000-0000-000071030000}"/>
    <cellStyle name="Comma 3 2 2 2 5 2 2" xfId="874" xr:uid="{00000000-0005-0000-0000-000072030000}"/>
    <cellStyle name="Comma 3 2 2 2 5 3" xfId="875" xr:uid="{00000000-0005-0000-0000-000073030000}"/>
    <cellStyle name="Comma 3 2 2 2 6" xfId="876" xr:uid="{00000000-0005-0000-0000-000074030000}"/>
    <cellStyle name="Comma 3 2 2 2 6 2" xfId="877" xr:uid="{00000000-0005-0000-0000-000075030000}"/>
    <cellStyle name="Comma 3 2 2 2 6 2 2" xfId="878" xr:uid="{00000000-0005-0000-0000-000076030000}"/>
    <cellStyle name="Comma 3 2 2 2 6 3" xfId="879" xr:uid="{00000000-0005-0000-0000-000077030000}"/>
    <cellStyle name="Comma 3 2 2 2 7" xfId="880" xr:uid="{00000000-0005-0000-0000-000078030000}"/>
    <cellStyle name="Comma 3 2 2 2 7 2" xfId="881" xr:uid="{00000000-0005-0000-0000-000079030000}"/>
    <cellStyle name="Comma 3 2 2 2 7 2 2" xfId="882" xr:uid="{00000000-0005-0000-0000-00007A030000}"/>
    <cellStyle name="Comma 3 2 2 2 7 3" xfId="883" xr:uid="{00000000-0005-0000-0000-00007B030000}"/>
    <cellStyle name="Comma 3 2 2 2 8" xfId="884" xr:uid="{00000000-0005-0000-0000-00007C030000}"/>
    <cellStyle name="Comma 3 2 2 2 8 2" xfId="885" xr:uid="{00000000-0005-0000-0000-00007D030000}"/>
    <cellStyle name="Comma 3 2 2 2 8 2 2" xfId="886" xr:uid="{00000000-0005-0000-0000-00007E030000}"/>
    <cellStyle name="Comma 3 2 2 2 8 3" xfId="887" xr:uid="{00000000-0005-0000-0000-00007F030000}"/>
    <cellStyle name="Comma 3 2 2 2 9" xfId="888" xr:uid="{00000000-0005-0000-0000-000080030000}"/>
    <cellStyle name="Comma 3 2 2 2 9 2" xfId="889" xr:uid="{00000000-0005-0000-0000-000081030000}"/>
    <cellStyle name="Comma 3 2 2 2 9 2 2" xfId="890" xr:uid="{00000000-0005-0000-0000-000082030000}"/>
    <cellStyle name="Comma 3 2 2 2 9 3" xfId="891" xr:uid="{00000000-0005-0000-0000-000083030000}"/>
    <cellStyle name="Comma 3 2 2 3" xfId="892" xr:uid="{00000000-0005-0000-0000-000084030000}"/>
    <cellStyle name="Comma 3 2 2 4" xfId="893" xr:uid="{00000000-0005-0000-0000-000085030000}"/>
    <cellStyle name="Comma 3 2 2 5" xfId="894" xr:uid="{00000000-0005-0000-0000-000086030000}"/>
    <cellStyle name="Comma 3 2 2 6" xfId="895" xr:uid="{00000000-0005-0000-0000-000087030000}"/>
    <cellStyle name="Comma 3 2 2 7" xfId="896" xr:uid="{00000000-0005-0000-0000-000088030000}"/>
    <cellStyle name="Comma 3 2 2 8" xfId="897" xr:uid="{00000000-0005-0000-0000-000089030000}"/>
    <cellStyle name="Comma 3 2 2 9" xfId="898" xr:uid="{00000000-0005-0000-0000-00008A030000}"/>
    <cellStyle name="Comma 3 2 20" xfId="899" xr:uid="{00000000-0005-0000-0000-00008B030000}"/>
    <cellStyle name="Comma 3 2 21" xfId="7481" xr:uid="{00000000-0005-0000-0000-00008C030000}"/>
    <cellStyle name="Comma 3 2 3" xfId="900" xr:uid="{00000000-0005-0000-0000-00008D030000}"/>
    <cellStyle name="Comma 3 2 3 2" xfId="901" xr:uid="{00000000-0005-0000-0000-00008E030000}"/>
    <cellStyle name="Comma 3 2 4" xfId="902" xr:uid="{00000000-0005-0000-0000-00008F030000}"/>
    <cellStyle name="Comma 3 2 4 2" xfId="903" xr:uid="{00000000-0005-0000-0000-000090030000}"/>
    <cellStyle name="Comma 3 2 5" xfId="904" xr:uid="{00000000-0005-0000-0000-000091030000}"/>
    <cellStyle name="Comma 3 2 5 2" xfId="905" xr:uid="{00000000-0005-0000-0000-000092030000}"/>
    <cellStyle name="Comma 3 2 6" xfId="906" xr:uid="{00000000-0005-0000-0000-000093030000}"/>
    <cellStyle name="Comma 3 2 6 2" xfId="907" xr:uid="{00000000-0005-0000-0000-000094030000}"/>
    <cellStyle name="Comma 3 2 7" xfId="908" xr:uid="{00000000-0005-0000-0000-000095030000}"/>
    <cellStyle name="Comma 3 2 7 2" xfId="909" xr:uid="{00000000-0005-0000-0000-000096030000}"/>
    <cellStyle name="Comma 3 2 8" xfId="910" xr:uid="{00000000-0005-0000-0000-000097030000}"/>
    <cellStyle name="Comma 3 2 8 2" xfId="911" xr:uid="{00000000-0005-0000-0000-000098030000}"/>
    <cellStyle name="Comma 3 2 9" xfId="912" xr:uid="{00000000-0005-0000-0000-000099030000}"/>
    <cellStyle name="Comma 3 2 9 2" xfId="913" xr:uid="{00000000-0005-0000-0000-00009A030000}"/>
    <cellStyle name="Comma 3 20" xfId="914" xr:uid="{00000000-0005-0000-0000-00009B030000}"/>
    <cellStyle name="Comma 3 20 2" xfId="915" xr:uid="{00000000-0005-0000-0000-00009C030000}"/>
    <cellStyle name="Comma 3 21" xfId="916" xr:uid="{00000000-0005-0000-0000-00009D030000}"/>
    <cellStyle name="Comma 3 21 2" xfId="917" xr:uid="{00000000-0005-0000-0000-00009E030000}"/>
    <cellStyle name="Comma 3 22" xfId="918" xr:uid="{00000000-0005-0000-0000-00009F030000}"/>
    <cellStyle name="Comma 3 22 2" xfId="919" xr:uid="{00000000-0005-0000-0000-0000A0030000}"/>
    <cellStyle name="Comma 3 23" xfId="920" xr:uid="{00000000-0005-0000-0000-0000A1030000}"/>
    <cellStyle name="Comma 3 23 2" xfId="921" xr:uid="{00000000-0005-0000-0000-0000A2030000}"/>
    <cellStyle name="Comma 3 24" xfId="922" xr:uid="{00000000-0005-0000-0000-0000A3030000}"/>
    <cellStyle name="Comma 3 24 2" xfId="923" xr:uid="{00000000-0005-0000-0000-0000A4030000}"/>
    <cellStyle name="Comma 3 25" xfId="924" xr:uid="{00000000-0005-0000-0000-0000A5030000}"/>
    <cellStyle name="Comma 3 25 2" xfId="925" xr:uid="{00000000-0005-0000-0000-0000A6030000}"/>
    <cellStyle name="Comma 3 26" xfId="926" xr:uid="{00000000-0005-0000-0000-0000A7030000}"/>
    <cellStyle name="Comma 3 26 2" xfId="927" xr:uid="{00000000-0005-0000-0000-0000A8030000}"/>
    <cellStyle name="Comma 3 27" xfId="928" xr:uid="{00000000-0005-0000-0000-0000A9030000}"/>
    <cellStyle name="Comma 3 27 2" xfId="929" xr:uid="{00000000-0005-0000-0000-0000AA030000}"/>
    <cellStyle name="Comma 3 28" xfId="930" xr:uid="{00000000-0005-0000-0000-0000AB030000}"/>
    <cellStyle name="Comma 3 28 2" xfId="931" xr:uid="{00000000-0005-0000-0000-0000AC030000}"/>
    <cellStyle name="Comma 3 29" xfId="932" xr:uid="{00000000-0005-0000-0000-0000AD030000}"/>
    <cellStyle name="Comma 3 29 2" xfId="933" xr:uid="{00000000-0005-0000-0000-0000AE030000}"/>
    <cellStyle name="Comma 3 3" xfId="934" xr:uid="{00000000-0005-0000-0000-0000AF030000}"/>
    <cellStyle name="Comma 3 3 2" xfId="935" xr:uid="{00000000-0005-0000-0000-0000B0030000}"/>
    <cellStyle name="Comma 3 3 2 2" xfId="936" xr:uid="{00000000-0005-0000-0000-0000B1030000}"/>
    <cellStyle name="Comma 3 3 2 2 2" xfId="937" xr:uid="{00000000-0005-0000-0000-0000B2030000}"/>
    <cellStyle name="Comma 3 3 2 3" xfId="938" xr:uid="{00000000-0005-0000-0000-0000B3030000}"/>
    <cellStyle name="Comma 3 3 2 4" xfId="939" xr:uid="{00000000-0005-0000-0000-0000B4030000}"/>
    <cellStyle name="Comma 3 3 2 5" xfId="940" xr:uid="{00000000-0005-0000-0000-0000B5030000}"/>
    <cellStyle name="Comma 3 3 3" xfId="941" xr:uid="{00000000-0005-0000-0000-0000B6030000}"/>
    <cellStyle name="Comma 3 3 4" xfId="942" xr:uid="{00000000-0005-0000-0000-0000B7030000}"/>
    <cellStyle name="Comma 3 3 5" xfId="943" xr:uid="{00000000-0005-0000-0000-0000B8030000}"/>
    <cellStyle name="Comma 3 3 6" xfId="944" xr:uid="{00000000-0005-0000-0000-0000B9030000}"/>
    <cellStyle name="Comma 3 30" xfId="945" xr:uid="{00000000-0005-0000-0000-0000BA030000}"/>
    <cellStyle name="Comma 3 30 2" xfId="946" xr:uid="{00000000-0005-0000-0000-0000BB030000}"/>
    <cellStyle name="Comma 3 31" xfId="947" xr:uid="{00000000-0005-0000-0000-0000BC030000}"/>
    <cellStyle name="Comma 3 31 2" xfId="948" xr:uid="{00000000-0005-0000-0000-0000BD030000}"/>
    <cellStyle name="Comma 3 32" xfId="949" xr:uid="{00000000-0005-0000-0000-0000BE030000}"/>
    <cellStyle name="Comma 3 32 2" xfId="950" xr:uid="{00000000-0005-0000-0000-0000BF030000}"/>
    <cellStyle name="Comma 3 33" xfId="951" xr:uid="{00000000-0005-0000-0000-0000C0030000}"/>
    <cellStyle name="Comma 3 33 2" xfId="952" xr:uid="{00000000-0005-0000-0000-0000C1030000}"/>
    <cellStyle name="Comma 3 34" xfId="953" xr:uid="{00000000-0005-0000-0000-0000C2030000}"/>
    <cellStyle name="Comma 3 34 2" xfId="954" xr:uid="{00000000-0005-0000-0000-0000C3030000}"/>
    <cellStyle name="Comma 3 35" xfId="955" xr:uid="{00000000-0005-0000-0000-0000C4030000}"/>
    <cellStyle name="Comma 3 35 2" xfId="956" xr:uid="{00000000-0005-0000-0000-0000C5030000}"/>
    <cellStyle name="Comma 3 36" xfId="957" xr:uid="{00000000-0005-0000-0000-0000C6030000}"/>
    <cellStyle name="Comma 3 36 2" xfId="958" xr:uid="{00000000-0005-0000-0000-0000C7030000}"/>
    <cellStyle name="Comma 3 37" xfId="959" xr:uid="{00000000-0005-0000-0000-0000C8030000}"/>
    <cellStyle name="Comma 3 37 2" xfId="960" xr:uid="{00000000-0005-0000-0000-0000C9030000}"/>
    <cellStyle name="Comma 3 38" xfId="961" xr:uid="{00000000-0005-0000-0000-0000CA030000}"/>
    <cellStyle name="Comma 3 38 2" xfId="962" xr:uid="{00000000-0005-0000-0000-0000CB030000}"/>
    <cellStyle name="Comma 3 39" xfId="963" xr:uid="{00000000-0005-0000-0000-0000CC030000}"/>
    <cellStyle name="Comma 3 39 2" xfId="964" xr:uid="{00000000-0005-0000-0000-0000CD030000}"/>
    <cellStyle name="Comma 3 4" xfId="965" xr:uid="{00000000-0005-0000-0000-0000CE030000}"/>
    <cellStyle name="Comma 3 4 2" xfId="966" xr:uid="{00000000-0005-0000-0000-0000CF030000}"/>
    <cellStyle name="Comma 3 4 2 2" xfId="967" xr:uid="{00000000-0005-0000-0000-0000D0030000}"/>
    <cellStyle name="Comma 3 4 3" xfId="968" xr:uid="{00000000-0005-0000-0000-0000D1030000}"/>
    <cellStyle name="Comma 3 40" xfId="969" xr:uid="{00000000-0005-0000-0000-0000D2030000}"/>
    <cellStyle name="Comma 3 40 2" xfId="970" xr:uid="{00000000-0005-0000-0000-0000D3030000}"/>
    <cellStyle name="Comma 3 41" xfId="971" xr:uid="{00000000-0005-0000-0000-0000D4030000}"/>
    <cellStyle name="Comma 3 41 2" xfId="972" xr:uid="{00000000-0005-0000-0000-0000D5030000}"/>
    <cellStyle name="Comma 3 42" xfId="973" xr:uid="{00000000-0005-0000-0000-0000D6030000}"/>
    <cellStyle name="Comma 3 42 2" xfId="974" xr:uid="{00000000-0005-0000-0000-0000D7030000}"/>
    <cellStyle name="Comma 3 43" xfId="975" xr:uid="{00000000-0005-0000-0000-0000D8030000}"/>
    <cellStyle name="Comma 3 43 2" xfId="976" xr:uid="{00000000-0005-0000-0000-0000D9030000}"/>
    <cellStyle name="Comma 3 44" xfId="977" xr:uid="{00000000-0005-0000-0000-0000DA030000}"/>
    <cellStyle name="Comma 3 44 2" xfId="978" xr:uid="{00000000-0005-0000-0000-0000DB030000}"/>
    <cellStyle name="Comma 3 45" xfId="979" xr:uid="{00000000-0005-0000-0000-0000DC030000}"/>
    <cellStyle name="Comma 3 45 2" xfId="980" xr:uid="{00000000-0005-0000-0000-0000DD030000}"/>
    <cellStyle name="Comma 3 46" xfId="981" xr:uid="{00000000-0005-0000-0000-0000DE030000}"/>
    <cellStyle name="Comma 3 46 2" xfId="982" xr:uid="{00000000-0005-0000-0000-0000DF030000}"/>
    <cellStyle name="Comma 3 47" xfId="983" xr:uid="{00000000-0005-0000-0000-0000E0030000}"/>
    <cellStyle name="Comma 3 47 2" xfId="984" xr:uid="{00000000-0005-0000-0000-0000E1030000}"/>
    <cellStyle name="Comma 3 48" xfId="985" xr:uid="{00000000-0005-0000-0000-0000E2030000}"/>
    <cellStyle name="Comma 3 48 2" xfId="986" xr:uid="{00000000-0005-0000-0000-0000E3030000}"/>
    <cellStyle name="Comma 3 49" xfId="987" xr:uid="{00000000-0005-0000-0000-0000E4030000}"/>
    <cellStyle name="Comma 3 49 2" xfId="988" xr:uid="{00000000-0005-0000-0000-0000E5030000}"/>
    <cellStyle name="Comma 3 5" xfId="989" xr:uid="{00000000-0005-0000-0000-0000E6030000}"/>
    <cellStyle name="Comma 3 5 2" xfId="990" xr:uid="{00000000-0005-0000-0000-0000E7030000}"/>
    <cellStyle name="Comma 3 5 2 2" xfId="991" xr:uid="{00000000-0005-0000-0000-0000E8030000}"/>
    <cellStyle name="Comma 3 5 3" xfId="992" xr:uid="{00000000-0005-0000-0000-0000E9030000}"/>
    <cellStyle name="Comma 3 50" xfId="993" xr:uid="{00000000-0005-0000-0000-0000EA030000}"/>
    <cellStyle name="Comma 3 50 2" xfId="994" xr:uid="{00000000-0005-0000-0000-0000EB030000}"/>
    <cellStyle name="Comma 3 51" xfId="995" xr:uid="{00000000-0005-0000-0000-0000EC030000}"/>
    <cellStyle name="Comma 3 51 2" xfId="996" xr:uid="{00000000-0005-0000-0000-0000ED030000}"/>
    <cellStyle name="Comma 3 52" xfId="997" xr:uid="{00000000-0005-0000-0000-0000EE030000}"/>
    <cellStyle name="Comma 3 52 2" xfId="998" xr:uid="{00000000-0005-0000-0000-0000EF030000}"/>
    <cellStyle name="Comma 3 53" xfId="999" xr:uid="{00000000-0005-0000-0000-0000F0030000}"/>
    <cellStyle name="Comma 3 53 2" xfId="1000" xr:uid="{00000000-0005-0000-0000-0000F1030000}"/>
    <cellStyle name="Comma 3 54" xfId="1001" xr:uid="{00000000-0005-0000-0000-0000F2030000}"/>
    <cellStyle name="Comma 3 54 2" xfId="1002" xr:uid="{00000000-0005-0000-0000-0000F3030000}"/>
    <cellStyle name="Comma 3 55" xfId="1003" xr:uid="{00000000-0005-0000-0000-0000F4030000}"/>
    <cellStyle name="Comma 3 55 2" xfId="1004" xr:uid="{00000000-0005-0000-0000-0000F5030000}"/>
    <cellStyle name="Comma 3 56" xfId="1005" xr:uid="{00000000-0005-0000-0000-0000F6030000}"/>
    <cellStyle name="Comma 3 56 2" xfId="1006" xr:uid="{00000000-0005-0000-0000-0000F7030000}"/>
    <cellStyle name="Comma 3 57" xfId="1007" xr:uid="{00000000-0005-0000-0000-0000F8030000}"/>
    <cellStyle name="Comma 3 57 2" xfId="1008" xr:uid="{00000000-0005-0000-0000-0000F9030000}"/>
    <cellStyle name="Comma 3 58" xfId="1009" xr:uid="{00000000-0005-0000-0000-0000FA030000}"/>
    <cellStyle name="Comma 3 58 2" xfId="1010" xr:uid="{00000000-0005-0000-0000-0000FB030000}"/>
    <cellStyle name="Comma 3 59" xfId="1011" xr:uid="{00000000-0005-0000-0000-0000FC030000}"/>
    <cellStyle name="Comma 3 59 2" xfId="1012" xr:uid="{00000000-0005-0000-0000-0000FD030000}"/>
    <cellStyle name="Comma 3 6" xfId="1013" xr:uid="{00000000-0005-0000-0000-0000FE030000}"/>
    <cellStyle name="Comma 3 6 2" xfId="1014" xr:uid="{00000000-0005-0000-0000-0000FF030000}"/>
    <cellStyle name="Comma 3 6 2 2" xfId="1015" xr:uid="{00000000-0005-0000-0000-000000040000}"/>
    <cellStyle name="Comma 3 6 3" xfId="1016" xr:uid="{00000000-0005-0000-0000-000001040000}"/>
    <cellStyle name="Comma 3 60" xfId="1017" xr:uid="{00000000-0005-0000-0000-000002040000}"/>
    <cellStyle name="Comma 3 60 2" xfId="1018" xr:uid="{00000000-0005-0000-0000-000003040000}"/>
    <cellStyle name="Comma 3 61" xfId="1019" xr:uid="{00000000-0005-0000-0000-000004040000}"/>
    <cellStyle name="Comma 3 61 2" xfId="1020" xr:uid="{00000000-0005-0000-0000-000005040000}"/>
    <cellStyle name="Comma 3 62" xfId="1021" xr:uid="{00000000-0005-0000-0000-000006040000}"/>
    <cellStyle name="Comma 3 63" xfId="1022" xr:uid="{00000000-0005-0000-0000-000007040000}"/>
    <cellStyle name="Comma 3 64" xfId="1023" xr:uid="{00000000-0005-0000-0000-000008040000}"/>
    <cellStyle name="Comma 3 65" xfId="1024" xr:uid="{00000000-0005-0000-0000-000009040000}"/>
    <cellStyle name="Comma 3 66" xfId="1025" xr:uid="{00000000-0005-0000-0000-00000A040000}"/>
    <cellStyle name="Comma 3 67" xfId="1026" xr:uid="{00000000-0005-0000-0000-00000B040000}"/>
    <cellStyle name="Comma 3 68" xfId="1027" xr:uid="{00000000-0005-0000-0000-00000C040000}"/>
    <cellStyle name="Comma 3 69" xfId="1028" xr:uid="{00000000-0005-0000-0000-00000D040000}"/>
    <cellStyle name="Comma 3 7" xfId="1029" xr:uid="{00000000-0005-0000-0000-00000E040000}"/>
    <cellStyle name="Comma 3 7 2" xfId="1030" xr:uid="{00000000-0005-0000-0000-00000F040000}"/>
    <cellStyle name="Comma 3 7 2 2" xfId="1031" xr:uid="{00000000-0005-0000-0000-000010040000}"/>
    <cellStyle name="Comma 3 7 3" xfId="1032" xr:uid="{00000000-0005-0000-0000-000011040000}"/>
    <cellStyle name="Comma 3 70" xfId="1033" xr:uid="{00000000-0005-0000-0000-000012040000}"/>
    <cellStyle name="Comma 3 71" xfId="1034" xr:uid="{00000000-0005-0000-0000-000013040000}"/>
    <cellStyle name="Comma 3 72" xfId="1035" xr:uid="{00000000-0005-0000-0000-000014040000}"/>
    <cellStyle name="Comma 3 73" xfId="1036" xr:uid="{00000000-0005-0000-0000-000015040000}"/>
    <cellStyle name="Comma 3 74" xfId="1037" xr:uid="{00000000-0005-0000-0000-000016040000}"/>
    <cellStyle name="Comma 3 75" xfId="1038" xr:uid="{00000000-0005-0000-0000-000017040000}"/>
    <cellStyle name="Comma 3 76" xfId="1039" xr:uid="{00000000-0005-0000-0000-000018040000}"/>
    <cellStyle name="Comma 3 77" xfId="1040" xr:uid="{00000000-0005-0000-0000-000019040000}"/>
    <cellStyle name="Comma 3 78" xfId="1041" xr:uid="{00000000-0005-0000-0000-00001A040000}"/>
    <cellStyle name="Comma 3 79" xfId="1042" xr:uid="{00000000-0005-0000-0000-00001B040000}"/>
    <cellStyle name="Comma 3 8" xfId="1043" xr:uid="{00000000-0005-0000-0000-00001C040000}"/>
    <cellStyle name="Comma 3 8 2" xfId="1044" xr:uid="{00000000-0005-0000-0000-00001D040000}"/>
    <cellStyle name="Comma 3 8 2 2" xfId="1045" xr:uid="{00000000-0005-0000-0000-00001E040000}"/>
    <cellStyle name="Comma 3 8 3" xfId="1046" xr:uid="{00000000-0005-0000-0000-00001F040000}"/>
    <cellStyle name="Comma 3 80" xfId="1047" xr:uid="{00000000-0005-0000-0000-000020040000}"/>
    <cellStyle name="Comma 3 81" xfId="1048" xr:uid="{00000000-0005-0000-0000-000021040000}"/>
    <cellStyle name="Comma 3 82" xfId="1049" xr:uid="{00000000-0005-0000-0000-000022040000}"/>
    <cellStyle name="Comma 3 83" xfId="1050" xr:uid="{00000000-0005-0000-0000-000023040000}"/>
    <cellStyle name="Comma 3 84" xfId="1051" xr:uid="{00000000-0005-0000-0000-000024040000}"/>
    <cellStyle name="Comma 3 85" xfId="1052" xr:uid="{00000000-0005-0000-0000-000025040000}"/>
    <cellStyle name="Comma 3 86" xfId="1053" xr:uid="{00000000-0005-0000-0000-000026040000}"/>
    <cellStyle name="Comma 3 87" xfId="1054" xr:uid="{00000000-0005-0000-0000-000027040000}"/>
    <cellStyle name="Comma 3 88" xfId="1055" xr:uid="{00000000-0005-0000-0000-000028040000}"/>
    <cellStyle name="Comma 3 89" xfId="1056" xr:uid="{00000000-0005-0000-0000-000029040000}"/>
    <cellStyle name="Comma 3 9" xfId="1057" xr:uid="{00000000-0005-0000-0000-00002A040000}"/>
    <cellStyle name="Comma 3 9 2" xfId="1058" xr:uid="{00000000-0005-0000-0000-00002B040000}"/>
    <cellStyle name="Comma 3 9 2 2" xfId="1059" xr:uid="{00000000-0005-0000-0000-00002C040000}"/>
    <cellStyle name="Comma 3 9 3" xfId="1060" xr:uid="{00000000-0005-0000-0000-00002D040000}"/>
    <cellStyle name="Comma 3 90" xfId="1061" xr:uid="{00000000-0005-0000-0000-00002E040000}"/>
    <cellStyle name="Comma 3 91" xfId="1062" xr:uid="{00000000-0005-0000-0000-00002F040000}"/>
    <cellStyle name="Comma 3 92" xfId="1063" xr:uid="{00000000-0005-0000-0000-000030040000}"/>
    <cellStyle name="Comma 3 93" xfId="1064" xr:uid="{00000000-0005-0000-0000-000031040000}"/>
    <cellStyle name="Comma 3 94" xfId="1065" xr:uid="{00000000-0005-0000-0000-000032040000}"/>
    <cellStyle name="Comma 3 95" xfId="1066" xr:uid="{00000000-0005-0000-0000-000033040000}"/>
    <cellStyle name="Comma 3 96" xfId="1067" xr:uid="{00000000-0005-0000-0000-000034040000}"/>
    <cellStyle name="Comma 3 97" xfId="1068" xr:uid="{00000000-0005-0000-0000-000035040000}"/>
    <cellStyle name="Comma 3 98" xfId="1069" xr:uid="{00000000-0005-0000-0000-000036040000}"/>
    <cellStyle name="Comma 3 99" xfId="1070" xr:uid="{00000000-0005-0000-0000-000037040000}"/>
    <cellStyle name="Comma 30" xfId="1071" xr:uid="{00000000-0005-0000-0000-000038040000}"/>
    <cellStyle name="Comma 31" xfId="1072" xr:uid="{00000000-0005-0000-0000-000039040000}"/>
    <cellStyle name="Comma 32" xfId="1073" xr:uid="{00000000-0005-0000-0000-00003A040000}"/>
    <cellStyle name="Comma 33" xfId="1074" xr:uid="{00000000-0005-0000-0000-00003B040000}"/>
    <cellStyle name="Comma 34" xfId="1075" xr:uid="{00000000-0005-0000-0000-00003C040000}"/>
    <cellStyle name="Comma 35" xfId="1076" xr:uid="{00000000-0005-0000-0000-00003D040000}"/>
    <cellStyle name="Comma 36" xfId="1077" xr:uid="{00000000-0005-0000-0000-00003E040000}"/>
    <cellStyle name="Comma 37" xfId="1078" xr:uid="{00000000-0005-0000-0000-00003F040000}"/>
    <cellStyle name="Comma 38" xfId="1079" xr:uid="{00000000-0005-0000-0000-000040040000}"/>
    <cellStyle name="Comma 39" xfId="1080" xr:uid="{00000000-0005-0000-0000-000041040000}"/>
    <cellStyle name="Comma 4" xfId="1081" xr:uid="{00000000-0005-0000-0000-000042040000}"/>
    <cellStyle name="Comma 4 10" xfId="1082" xr:uid="{00000000-0005-0000-0000-000043040000}"/>
    <cellStyle name="Comma 4 11" xfId="1083" xr:uid="{00000000-0005-0000-0000-000044040000}"/>
    <cellStyle name="Comma 4 12" xfId="1084" xr:uid="{00000000-0005-0000-0000-000045040000}"/>
    <cellStyle name="Comma 4 13" xfId="1085" xr:uid="{00000000-0005-0000-0000-000046040000}"/>
    <cellStyle name="Comma 4 13 2" xfId="1086" xr:uid="{00000000-0005-0000-0000-000047040000}"/>
    <cellStyle name="Comma 4 13 3" xfId="1087" xr:uid="{00000000-0005-0000-0000-000048040000}"/>
    <cellStyle name="Comma 4 13 4" xfId="1088" xr:uid="{00000000-0005-0000-0000-000049040000}"/>
    <cellStyle name="Comma 4 14" xfId="1089" xr:uid="{00000000-0005-0000-0000-00004A040000}"/>
    <cellStyle name="Comma 4 15" xfId="1090" xr:uid="{00000000-0005-0000-0000-00004B040000}"/>
    <cellStyle name="Comma 4 16" xfId="7482" xr:uid="{00000000-0005-0000-0000-00004C040000}"/>
    <cellStyle name="Comma 4 17 2" xfId="7518" xr:uid="{00000000-0005-0000-0000-00004D040000}"/>
    <cellStyle name="Comma 4 2" xfId="1091" xr:uid="{00000000-0005-0000-0000-00004E040000}"/>
    <cellStyle name="Comma 4 2 10" xfId="1092" xr:uid="{00000000-0005-0000-0000-00004F040000}"/>
    <cellStyle name="Comma 4 2 10 2" xfId="1093" xr:uid="{00000000-0005-0000-0000-000050040000}"/>
    <cellStyle name="Comma 4 2 11" xfId="1094" xr:uid="{00000000-0005-0000-0000-000051040000}"/>
    <cellStyle name="Comma 4 2 11 2" xfId="1095" xr:uid="{00000000-0005-0000-0000-000052040000}"/>
    <cellStyle name="Comma 4 2 12" xfId="1096" xr:uid="{00000000-0005-0000-0000-000053040000}"/>
    <cellStyle name="Comma 4 2 13" xfId="1097" xr:uid="{00000000-0005-0000-0000-000054040000}"/>
    <cellStyle name="Comma 4 2 14" xfId="1098" xr:uid="{00000000-0005-0000-0000-000055040000}"/>
    <cellStyle name="Comma 4 2 2" xfId="1099" xr:uid="{00000000-0005-0000-0000-000056040000}"/>
    <cellStyle name="Comma 4 2 2 2" xfId="1100" xr:uid="{00000000-0005-0000-0000-000057040000}"/>
    <cellStyle name="Comma 4 2 3" xfId="1101" xr:uid="{00000000-0005-0000-0000-000058040000}"/>
    <cellStyle name="Comma 4 2 3 2" xfId="1102" xr:uid="{00000000-0005-0000-0000-000059040000}"/>
    <cellStyle name="Comma 4 2 4" xfId="1103" xr:uid="{00000000-0005-0000-0000-00005A040000}"/>
    <cellStyle name="Comma 4 2 4 2" xfId="1104" xr:uid="{00000000-0005-0000-0000-00005B040000}"/>
    <cellStyle name="Comma 4 2 5" xfId="1105" xr:uid="{00000000-0005-0000-0000-00005C040000}"/>
    <cellStyle name="Comma 4 2 5 2" xfId="1106" xr:uid="{00000000-0005-0000-0000-00005D040000}"/>
    <cellStyle name="Comma 4 2 6" xfId="1107" xr:uid="{00000000-0005-0000-0000-00005E040000}"/>
    <cellStyle name="Comma 4 2 6 2" xfId="1108" xr:uid="{00000000-0005-0000-0000-00005F040000}"/>
    <cellStyle name="Comma 4 2 7" xfId="1109" xr:uid="{00000000-0005-0000-0000-000060040000}"/>
    <cellStyle name="Comma 4 2 7 2" xfId="1110" xr:uid="{00000000-0005-0000-0000-000061040000}"/>
    <cellStyle name="Comma 4 2 8" xfId="1111" xr:uid="{00000000-0005-0000-0000-000062040000}"/>
    <cellStyle name="Comma 4 2 8 2" xfId="1112" xr:uid="{00000000-0005-0000-0000-000063040000}"/>
    <cellStyle name="Comma 4 2 9" xfId="1113" xr:uid="{00000000-0005-0000-0000-000064040000}"/>
    <cellStyle name="Comma 4 2 9 2" xfId="1114" xr:uid="{00000000-0005-0000-0000-000065040000}"/>
    <cellStyle name="Comma 4 3" xfId="1115" xr:uid="{00000000-0005-0000-0000-000066040000}"/>
    <cellStyle name="Comma 4 3 2" xfId="1116" xr:uid="{00000000-0005-0000-0000-000067040000}"/>
    <cellStyle name="Comma 4 3 3" xfId="1117" xr:uid="{00000000-0005-0000-0000-000068040000}"/>
    <cellStyle name="Comma 4 3 4" xfId="1118" xr:uid="{00000000-0005-0000-0000-000069040000}"/>
    <cellStyle name="Comma 4 4" xfId="1119" xr:uid="{00000000-0005-0000-0000-00006A040000}"/>
    <cellStyle name="Comma 4 5" xfId="1120" xr:uid="{00000000-0005-0000-0000-00006B040000}"/>
    <cellStyle name="Comma 4 6" xfId="1121" xr:uid="{00000000-0005-0000-0000-00006C040000}"/>
    <cellStyle name="Comma 4 7" xfId="1122" xr:uid="{00000000-0005-0000-0000-00006D040000}"/>
    <cellStyle name="Comma 4 8" xfId="1123" xr:uid="{00000000-0005-0000-0000-00006E040000}"/>
    <cellStyle name="Comma 4 9" xfId="1124" xr:uid="{00000000-0005-0000-0000-00006F040000}"/>
    <cellStyle name="Comma 40" xfId="1125" xr:uid="{00000000-0005-0000-0000-000070040000}"/>
    <cellStyle name="Comma 41" xfId="1126" xr:uid="{00000000-0005-0000-0000-000071040000}"/>
    <cellStyle name="Comma 42" xfId="1127" xr:uid="{00000000-0005-0000-0000-000072040000}"/>
    <cellStyle name="Comma 43" xfId="1128" xr:uid="{00000000-0005-0000-0000-000073040000}"/>
    <cellStyle name="Comma 44" xfId="1129" xr:uid="{00000000-0005-0000-0000-000074040000}"/>
    <cellStyle name="Comma 45" xfId="1130" xr:uid="{00000000-0005-0000-0000-000075040000}"/>
    <cellStyle name="Comma 46" xfId="1131" xr:uid="{00000000-0005-0000-0000-000076040000}"/>
    <cellStyle name="Comma 47" xfId="1132" xr:uid="{00000000-0005-0000-0000-000077040000}"/>
    <cellStyle name="Comma 48" xfId="1133" xr:uid="{00000000-0005-0000-0000-000078040000}"/>
    <cellStyle name="Comma 49" xfId="1134" xr:uid="{00000000-0005-0000-0000-000079040000}"/>
    <cellStyle name="Comma 5" xfId="1135" xr:uid="{00000000-0005-0000-0000-00007A040000}"/>
    <cellStyle name="Comma 5 10" xfId="1136" xr:uid="{00000000-0005-0000-0000-00007B040000}"/>
    <cellStyle name="Comma 5 10 2" xfId="1137" xr:uid="{00000000-0005-0000-0000-00007C040000}"/>
    <cellStyle name="Comma 5 10 2 2" xfId="1138" xr:uid="{00000000-0005-0000-0000-00007D040000}"/>
    <cellStyle name="Comma 5 10 3" xfId="1139" xr:uid="{00000000-0005-0000-0000-00007E040000}"/>
    <cellStyle name="Comma 5 100" xfId="1140" xr:uid="{00000000-0005-0000-0000-00007F040000}"/>
    <cellStyle name="Comma 5 101" xfId="1141" xr:uid="{00000000-0005-0000-0000-000080040000}"/>
    <cellStyle name="Comma 5 102" xfId="1142" xr:uid="{00000000-0005-0000-0000-000081040000}"/>
    <cellStyle name="Comma 5 103" xfId="1143" xr:uid="{00000000-0005-0000-0000-000082040000}"/>
    <cellStyle name="Comma 5 104" xfId="1144" xr:uid="{00000000-0005-0000-0000-000083040000}"/>
    <cellStyle name="Comma 5 105" xfId="1145" xr:uid="{00000000-0005-0000-0000-000084040000}"/>
    <cellStyle name="Comma 5 106" xfId="1146" xr:uid="{00000000-0005-0000-0000-000085040000}"/>
    <cellStyle name="Comma 5 107" xfId="1147" xr:uid="{00000000-0005-0000-0000-000086040000}"/>
    <cellStyle name="Comma 5 108" xfId="1148" xr:uid="{00000000-0005-0000-0000-000087040000}"/>
    <cellStyle name="Comma 5 109" xfId="1149" xr:uid="{00000000-0005-0000-0000-000088040000}"/>
    <cellStyle name="Comma 5 11" xfId="1150" xr:uid="{00000000-0005-0000-0000-000089040000}"/>
    <cellStyle name="Comma 5 11 2" xfId="1151" xr:uid="{00000000-0005-0000-0000-00008A040000}"/>
    <cellStyle name="Comma 5 11 2 2" xfId="1152" xr:uid="{00000000-0005-0000-0000-00008B040000}"/>
    <cellStyle name="Comma 5 11 3" xfId="1153" xr:uid="{00000000-0005-0000-0000-00008C040000}"/>
    <cellStyle name="Comma 5 110" xfId="1154" xr:uid="{00000000-0005-0000-0000-00008D040000}"/>
    <cellStyle name="Comma 5 111" xfId="1155" xr:uid="{00000000-0005-0000-0000-00008E040000}"/>
    <cellStyle name="Comma 5 112" xfId="1156" xr:uid="{00000000-0005-0000-0000-00008F040000}"/>
    <cellStyle name="Comma 5 113" xfId="1157" xr:uid="{00000000-0005-0000-0000-000090040000}"/>
    <cellStyle name="Comma 5 114" xfId="1158" xr:uid="{00000000-0005-0000-0000-000091040000}"/>
    <cellStyle name="Comma 5 115" xfId="1159" xr:uid="{00000000-0005-0000-0000-000092040000}"/>
    <cellStyle name="Comma 5 116" xfId="1160" xr:uid="{00000000-0005-0000-0000-000093040000}"/>
    <cellStyle name="Comma 5 117" xfId="1161" xr:uid="{00000000-0005-0000-0000-000094040000}"/>
    <cellStyle name="Comma 5 118" xfId="1162" xr:uid="{00000000-0005-0000-0000-000095040000}"/>
    <cellStyle name="Comma 5 119" xfId="1163" xr:uid="{00000000-0005-0000-0000-000096040000}"/>
    <cellStyle name="Comma 5 12" xfId="1164" xr:uid="{00000000-0005-0000-0000-000097040000}"/>
    <cellStyle name="Comma 5 12 2" xfId="1165" xr:uid="{00000000-0005-0000-0000-000098040000}"/>
    <cellStyle name="Comma 5 12 2 2" xfId="1166" xr:uid="{00000000-0005-0000-0000-000099040000}"/>
    <cellStyle name="Comma 5 12 3" xfId="1167" xr:uid="{00000000-0005-0000-0000-00009A040000}"/>
    <cellStyle name="Comma 5 120" xfId="1168" xr:uid="{00000000-0005-0000-0000-00009B040000}"/>
    <cellStyle name="Comma 5 121" xfId="1169" xr:uid="{00000000-0005-0000-0000-00009C040000}"/>
    <cellStyle name="Comma 5 122" xfId="1170" xr:uid="{00000000-0005-0000-0000-00009D040000}"/>
    <cellStyle name="Comma 5 123" xfId="1171" xr:uid="{00000000-0005-0000-0000-00009E040000}"/>
    <cellStyle name="Comma 5 124" xfId="1172" xr:uid="{00000000-0005-0000-0000-00009F040000}"/>
    <cellStyle name="Comma 5 125" xfId="1173" xr:uid="{00000000-0005-0000-0000-0000A0040000}"/>
    <cellStyle name="Comma 5 126" xfId="1174" xr:uid="{00000000-0005-0000-0000-0000A1040000}"/>
    <cellStyle name="Comma 5 127" xfId="1175" xr:uid="{00000000-0005-0000-0000-0000A2040000}"/>
    <cellStyle name="Comma 5 128" xfId="1176" xr:uid="{00000000-0005-0000-0000-0000A3040000}"/>
    <cellStyle name="Comma 5 129" xfId="1177" xr:uid="{00000000-0005-0000-0000-0000A4040000}"/>
    <cellStyle name="Comma 5 13" xfId="1178" xr:uid="{00000000-0005-0000-0000-0000A5040000}"/>
    <cellStyle name="Comma 5 13 2" xfId="1179" xr:uid="{00000000-0005-0000-0000-0000A6040000}"/>
    <cellStyle name="Comma 5 13 2 2" xfId="1180" xr:uid="{00000000-0005-0000-0000-0000A7040000}"/>
    <cellStyle name="Comma 5 13 3" xfId="1181" xr:uid="{00000000-0005-0000-0000-0000A8040000}"/>
    <cellStyle name="Comma 5 130" xfId="1182" xr:uid="{00000000-0005-0000-0000-0000A9040000}"/>
    <cellStyle name="Comma 5 131" xfId="1183" xr:uid="{00000000-0005-0000-0000-0000AA040000}"/>
    <cellStyle name="Comma 5 132" xfId="1184" xr:uid="{00000000-0005-0000-0000-0000AB040000}"/>
    <cellStyle name="Comma 5 133" xfId="1185" xr:uid="{00000000-0005-0000-0000-0000AC040000}"/>
    <cellStyle name="Comma 5 134" xfId="1186" xr:uid="{00000000-0005-0000-0000-0000AD040000}"/>
    <cellStyle name="Comma 5 135" xfId="1187" xr:uid="{00000000-0005-0000-0000-0000AE040000}"/>
    <cellStyle name="Comma 5 136" xfId="1188" xr:uid="{00000000-0005-0000-0000-0000AF040000}"/>
    <cellStyle name="Comma 5 137" xfId="7483" xr:uid="{00000000-0005-0000-0000-0000B0040000}"/>
    <cellStyle name="Comma 5 14" xfId="1189" xr:uid="{00000000-0005-0000-0000-0000B1040000}"/>
    <cellStyle name="Comma 5 14 2" xfId="1190" xr:uid="{00000000-0005-0000-0000-0000B2040000}"/>
    <cellStyle name="Comma 5 14 3" xfId="1191" xr:uid="{00000000-0005-0000-0000-0000B3040000}"/>
    <cellStyle name="Comma 5 15" xfId="1192" xr:uid="{00000000-0005-0000-0000-0000B4040000}"/>
    <cellStyle name="Comma 5 15 2" xfId="1193" xr:uid="{00000000-0005-0000-0000-0000B5040000}"/>
    <cellStyle name="Comma 5 16" xfId="1194" xr:uid="{00000000-0005-0000-0000-0000B6040000}"/>
    <cellStyle name="Comma 5 16 2" xfId="1195" xr:uid="{00000000-0005-0000-0000-0000B7040000}"/>
    <cellStyle name="Comma 5 17" xfId="1196" xr:uid="{00000000-0005-0000-0000-0000B8040000}"/>
    <cellStyle name="Comma 5 17 2" xfId="1197" xr:uid="{00000000-0005-0000-0000-0000B9040000}"/>
    <cellStyle name="Comma 5 18" xfId="1198" xr:uid="{00000000-0005-0000-0000-0000BA040000}"/>
    <cellStyle name="Comma 5 18 2" xfId="1199" xr:uid="{00000000-0005-0000-0000-0000BB040000}"/>
    <cellStyle name="Comma 5 19" xfId="1200" xr:uid="{00000000-0005-0000-0000-0000BC040000}"/>
    <cellStyle name="Comma 5 19 2" xfId="1201" xr:uid="{00000000-0005-0000-0000-0000BD040000}"/>
    <cellStyle name="Comma 5 2" xfId="1202" xr:uid="{00000000-0005-0000-0000-0000BE040000}"/>
    <cellStyle name="Comma 5 2 10" xfId="1203" xr:uid="{00000000-0005-0000-0000-0000BF040000}"/>
    <cellStyle name="Comma 5 2 10 2" xfId="1204" xr:uid="{00000000-0005-0000-0000-0000C0040000}"/>
    <cellStyle name="Comma 5 2 11" xfId="1205" xr:uid="{00000000-0005-0000-0000-0000C1040000}"/>
    <cellStyle name="Comma 5 2 11 2" xfId="1206" xr:uid="{00000000-0005-0000-0000-0000C2040000}"/>
    <cellStyle name="Comma 5 2 12" xfId="1207" xr:uid="{00000000-0005-0000-0000-0000C3040000}"/>
    <cellStyle name="Comma 5 2 13" xfId="1208" xr:uid="{00000000-0005-0000-0000-0000C4040000}"/>
    <cellStyle name="Comma 5 2 14" xfId="1209" xr:uid="{00000000-0005-0000-0000-0000C5040000}"/>
    <cellStyle name="Comma 5 2 14 2" xfId="1210" xr:uid="{00000000-0005-0000-0000-0000C6040000}"/>
    <cellStyle name="Comma 5 2 15" xfId="1211" xr:uid="{00000000-0005-0000-0000-0000C7040000}"/>
    <cellStyle name="Comma 5 2 16" xfId="7484" xr:uid="{00000000-0005-0000-0000-0000C8040000}"/>
    <cellStyle name="Comma 5 2 2" xfId="1212" xr:uid="{00000000-0005-0000-0000-0000C9040000}"/>
    <cellStyle name="Comma 5 2 2 10" xfId="1213" xr:uid="{00000000-0005-0000-0000-0000CA040000}"/>
    <cellStyle name="Comma 5 2 2 10 2" xfId="1214" xr:uid="{00000000-0005-0000-0000-0000CB040000}"/>
    <cellStyle name="Comma 5 2 2 10 2 2" xfId="1215" xr:uid="{00000000-0005-0000-0000-0000CC040000}"/>
    <cellStyle name="Comma 5 2 2 10 3" xfId="1216" xr:uid="{00000000-0005-0000-0000-0000CD040000}"/>
    <cellStyle name="Comma 5 2 2 11" xfId="1217" xr:uid="{00000000-0005-0000-0000-0000CE040000}"/>
    <cellStyle name="Comma 5 2 2 11 2" xfId="1218" xr:uid="{00000000-0005-0000-0000-0000CF040000}"/>
    <cellStyle name="Comma 5 2 2 11 2 2" xfId="1219" xr:uid="{00000000-0005-0000-0000-0000D0040000}"/>
    <cellStyle name="Comma 5 2 2 11 3" xfId="1220" xr:uid="{00000000-0005-0000-0000-0000D1040000}"/>
    <cellStyle name="Comma 5 2 2 12" xfId="1221" xr:uid="{00000000-0005-0000-0000-0000D2040000}"/>
    <cellStyle name="Comma 5 2 2 12 2" xfId="1222" xr:uid="{00000000-0005-0000-0000-0000D3040000}"/>
    <cellStyle name="Comma 5 2 2 12 2 2" xfId="1223" xr:uid="{00000000-0005-0000-0000-0000D4040000}"/>
    <cellStyle name="Comma 5 2 2 12 3" xfId="1224" xr:uid="{00000000-0005-0000-0000-0000D5040000}"/>
    <cellStyle name="Comma 5 2 2 13" xfId="1225" xr:uid="{00000000-0005-0000-0000-0000D6040000}"/>
    <cellStyle name="Comma 5 2 2 13 2" xfId="1226" xr:uid="{00000000-0005-0000-0000-0000D7040000}"/>
    <cellStyle name="Comma 5 2 2 13 2 2" xfId="1227" xr:uid="{00000000-0005-0000-0000-0000D8040000}"/>
    <cellStyle name="Comma 5 2 2 13 3" xfId="1228" xr:uid="{00000000-0005-0000-0000-0000D9040000}"/>
    <cellStyle name="Comma 5 2 2 14" xfId="1229" xr:uid="{00000000-0005-0000-0000-0000DA040000}"/>
    <cellStyle name="Comma 5 2 2 15" xfId="1230" xr:uid="{00000000-0005-0000-0000-0000DB040000}"/>
    <cellStyle name="Comma 5 2 2 2" xfId="1231" xr:uid="{00000000-0005-0000-0000-0000DC040000}"/>
    <cellStyle name="Comma 5 2 2 2 2" xfId="1232" xr:uid="{00000000-0005-0000-0000-0000DD040000}"/>
    <cellStyle name="Comma 5 2 2 2 2 2" xfId="1233" xr:uid="{00000000-0005-0000-0000-0000DE040000}"/>
    <cellStyle name="Comma 5 2 2 2 3" xfId="1234" xr:uid="{00000000-0005-0000-0000-0000DF040000}"/>
    <cellStyle name="Comma 5 2 2 3" xfId="1235" xr:uid="{00000000-0005-0000-0000-0000E0040000}"/>
    <cellStyle name="Comma 5 2 2 3 2" xfId="1236" xr:uid="{00000000-0005-0000-0000-0000E1040000}"/>
    <cellStyle name="Comma 5 2 2 3 2 2" xfId="1237" xr:uid="{00000000-0005-0000-0000-0000E2040000}"/>
    <cellStyle name="Comma 5 2 2 3 3" xfId="1238" xr:uid="{00000000-0005-0000-0000-0000E3040000}"/>
    <cellStyle name="Comma 5 2 2 4" xfId="1239" xr:uid="{00000000-0005-0000-0000-0000E4040000}"/>
    <cellStyle name="Comma 5 2 2 4 2" xfId="1240" xr:uid="{00000000-0005-0000-0000-0000E5040000}"/>
    <cellStyle name="Comma 5 2 2 4 2 2" xfId="1241" xr:uid="{00000000-0005-0000-0000-0000E6040000}"/>
    <cellStyle name="Comma 5 2 2 4 3" xfId="1242" xr:uid="{00000000-0005-0000-0000-0000E7040000}"/>
    <cellStyle name="Comma 5 2 2 5" xfId="1243" xr:uid="{00000000-0005-0000-0000-0000E8040000}"/>
    <cellStyle name="Comma 5 2 2 5 2" xfId="1244" xr:uid="{00000000-0005-0000-0000-0000E9040000}"/>
    <cellStyle name="Comma 5 2 2 5 2 2" xfId="1245" xr:uid="{00000000-0005-0000-0000-0000EA040000}"/>
    <cellStyle name="Comma 5 2 2 5 3" xfId="1246" xr:uid="{00000000-0005-0000-0000-0000EB040000}"/>
    <cellStyle name="Comma 5 2 2 6" xfId="1247" xr:uid="{00000000-0005-0000-0000-0000EC040000}"/>
    <cellStyle name="Comma 5 2 2 6 2" xfId="1248" xr:uid="{00000000-0005-0000-0000-0000ED040000}"/>
    <cellStyle name="Comma 5 2 2 6 2 2" xfId="1249" xr:uid="{00000000-0005-0000-0000-0000EE040000}"/>
    <cellStyle name="Comma 5 2 2 6 3" xfId="1250" xr:uid="{00000000-0005-0000-0000-0000EF040000}"/>
    <cellStyle name="Comma 5 2 2 7" xfId="1251" xr:uid="{00000000-0005-0000-0000-0000F0040000}"/>
    <cellStyle name="Comma 5 2 2 7 2" xfId="1252" xr:uid="{00000000-0005-0000-0000-0000F1040000}"/>
    <cellStyle name="Comma 5 2 2 7 2 2" xfId="1253" xr:uid="{00000000-0005-0000-0000-0000F2040000}"/>
    <cellStyle name="Comma 5 2 2 7 3" xfId="1254" xr:uid="{00000000-0005-0000-0000-0000F3040000}"/>
    <cellStyle name="Comma 5 2 2 8" xfId="1255" xr:uid="{00000000-0005-0000-0000-0000F4040000}"/>
    <cellStyle name="Comma 5 2 2 8 2" xfId="1256" xr:uid="{00000000-0005-0000-0000-0000F5040000}"/>
    <cellStyle name="Comma 5 2 2 8 2 2" xfId="1257" xr:uid="{00000000-0005-0000-0000-0000F6040000}"/>
    <cellStyle name="Comma 5 2 2 8 3" xfId="1258" xr:uid="{00000000-0005-0000-0000-0000F7040000}"/>
    <cellStyle name="Comma 5 2 2 9" xfId="1259" xr:uid="{00000000-0005-0000-0000-0000F8040000}"/>
    <cellStyle name="Comma 5 2 2 9 2" xfId="1260" xr:uid="{00000000-0005-0000-0000-0000F9040000}"/>
    <cellStyle name="Comma 5 2 2 9 2 2" xfId="1261" xr:uid="{00000000-0005-0000-0000-0000FA040000}"/>
    <cellStyle name="Comma 5 2 2 9 3" xfId="1262" xr:uid="{00000000-0005-0000-0000-0000FB040000}"/>
    <cellStyle name="Comma 5 2 3" xfId="1263" xr:uid="{00000000-0005-0000-0000-0000FC040000}"/>
    <cellStyle name="Comma 5 2 3 2" xfId="1264" xr:uid="{00000000-0005-0000-0000-0000FD040000}"/>
    <cellStyle name="Comma 5 2 4" xfId="1265" xr:uid="{00000000-0005-0000-0000-0000FE040000}"/>
    <cellStyle name="Comma 5 2 4 2" xfId="1266" xr:uid="{00000000-0005-0000-0000-0000FF040000}"/>
    <cellStyle name="Comma 5 2 5" xfId="1267" xr:uid="{00000000-0005-0000-0000-000000050000}"/>
    <cellStyle name="Comma 5 2 5 2" xfId="1268" xr:uid="{00000000-0005-0000-0000-000001050000}"/>
    <cellStyle name="Comma 5 2 6" xfId="1269" xr:uid="{00000000-0005-0000-0000-000002050000}"/>
    <cellStyle name="Comma 5 2 6 2" xfId="1270" xr:uid="{00000000-0005-0000-0000-000003050000}"/>
    <cellStyle name="Comma 5 2 7" xfId="1271" xr:uid="{00000000-0005-0000-0000-000004050000}"/>
    <cellStyle name="Comma 5 2 7 2" xfId="1272" xr:uid="{00000000-0005-0000-0000-000005050000}"/>
    <cellStyle name="Comma 5 2 8" xfId="1273" xr:uid="{00000000-0005-0000-0000-000006050000}"/>
    <cellStyle name="Comma 5 2 8 2" xfId="1274" xr:uid="{00000000-0005-0000-0000-000007050000}"/>
    <cellStyle name="Comma 5 2 9" xfId="1275" xr:uid="{00000000-0005-0000-0000-000008050000}"/>
    <cellStyle name="Comma 5 2 9 2" xfId="1276" xr:uid="{00000000-0005-0000-0000-000009050000}"/>
    <cellStyle name="Comma 5 20" xfId="1277" xr:uid="{00000000-0005-0000-0000-00000A050000}"/>
    <cellStyle name="Comma 5 20 2" xfId="1278" xr:uid="{00000000-0005-0000-0000-00000B050000}"/>
    <cellStyle name="Comma 5 21" xfId="1279" xr:uid="{00000000-0005-0000-0000-00000C050000}"/>
    <cellStyle name="Comma 5 21 2" xfId="1280" xr:uid="{00000000-0005-0000-0000-00000D050000}"/>
    <cellStyle name="Comma 5 22" xfId="1281" xr:uid="{00000000-0005-0000-0000-00000E050000}"/>
    <cellStyle name="Comma 5 22 2" xfId="1282" xr:uid="{00000000-0005-0000-0000-00000F050000}"/>
    <cellStyle name="Comma 5 23" xfId="1283" xr:uid="{00000000-0005-0000-0000-000010050000}"/>
    <cellStyle name="Comma 5 23 2" xfId="1284" xr:uid="{00000000-0005-0000-0000-000011050000}"/>
    <cellStyle name="Comma 5 24" xfId="1285" xr:uid="{00000000-0005-0000-0000-000012050000}"/>
    <cellStyle name="Comma 5 24 2" xfId="1286" xr:uid="{00000000-0005-0000-0000-000013050000}"/>
    <cellStyle name="Comma 5 25" xfId="1287" xr:uid="{00000000-0005-0000-0000-000014050000}"/>
    <cellStyle name="Comma 5 25 2" xfId="1288" xr:uid="{00000000-0005-0000-0000-000015050000}"/>
    <cellStyle name="Comma 5 26" xfId="1289" xr:uid="{00000000-0005-0000-0000-000016050000}"/>
    <cellStyle name="Comma 5 26 2" xfId="1290" xr:uid="{00000000-0005-0000-0000-000017050000}"/>
    <cellStyle name="Comma 5 27" xfId="1291" xr:uid="{00000000-0005-0000-0000-000018050000}"/>
    <cellStyle name="Comma 5 27 2" xfId="1292" xr:uid="{00000000-0005-0000-0000-000019050000}"/>
    <cellStyle name="Comma 5 28" xfId="1293" xr:uid="{00000000-0005-0000-0000-00001A050000}"/>
    <cellStyle name="Comma 5 28 2" xfId="1294" xr:uid="{00000000-0005-0000-0000-00001B050000}"/>
    <cellStyle name="Comma 5 29" xfId="1295" xr:uid="{00000000-0005-0000-0000-00001C050000}"/>
    <cellStyle name="Comma 5 29 2" xfId="1296" xr:uid="{00000000-0005-0000-0000-00001D050000}"/>
    <cellStyle name="Comma 5 3" xfId="1297" xr:uid="{00000000-0005-0000-0000-00001E050000}"/>
    <cellStyle name="Comma 5 3 10" xfId="1298" xr:uid="{00000000-0005-0000-0000-00001F050000}"/>
    <cellStyle name="Comma 5 3 10 2" xfId="1299" xr:uid="{00000000-0005-0000-0000-000020050000}"/>
    <cellStyle name="Comma 5 3 11" xfId="1300" xr:uid="{00000000-0005-0000-0000-000021050000}"/>
    <cellStyle name="Comma 5 3 11 2" xfId="1301" xr:uid="{00000000-0005-0000-0000-000022050000}"/>
    <cellStyle name="Comma 5 3 12" xfId="1302" xr:uid="{00000000-0005-0000-0000-000023050000}"/>
    <cellStyle name="Comma 5 3 12 2" xfId="1303" xr:uid="{00000000-0005-0000-0000-000024050000}"/>
    <cellStyle name="Comma 5 3 13" xfId="1304" xr:uid="{00000000-0005-0000-0000-000025050000}"/>
    <cellStyle name="Comma 5 3 13 2" xfId="1305" xr:uid="{00000000-0005-0000-0000-000026050000}"/>
    <cellStyle name="Comma 5 3 14" xfId="1306" xr:uid="{00000000-0005-0000-0000-000027050000}"/>
    <cellStyle name="Comma 5 3 15" xfId="1307" xr:uid="{00000000-0005-0000-0000-000028050000}"/>
    <cellStyle name="Comma 5 3 2" xfId="1308" xr:uid="{00000000-0005-0000-0000-000029050000}"/>
    <cellStyle name="Comma 5 3 2 2" xfId="1309" xr:uid="{00000000-0005-0000-0000-00002A050000}"/>
    <cellStyle name="Comma 5 3 3" xfId="1310" xr:uid="{00000000-0005-0000-0000-00002B050000}"/>
    <cellStyle name="Comma 5 3 3 2" xfId="1311" xr:uid="{00000000-0005-0000-0000-00002C050000}"/>
    <cellStyle name="Comma 5 3 4" xfId="1312" xr:uid="{00000000-0005-0000-0000-00002D050000}"/>
    <cellStyle name="Comma 5 3 4 2" xfId="1313" xr:uid="{00000000-0005-0000-0000-00002E050000}"/>
    <cellStyle name="Comma 5 3 5" xfId="1314" xr:uid="{00000000-0005-0000-0000-00002F050000}"/>
    <cellStyle name="Comma 5 3 5 2" xfId="1315" xr:uid="{00000000-0005-0000-0000-000030050000}"/>
    <cellStyle name="Comma 5 3 6" xfId="1316" xr:uid="{00000000-0005-0000-0000-000031050000}"/>
    <cellStyle name="Comma 5 3 6 2" xfId="1317" xr:uid="{00000000-0005-0000-0000-000032050000}"/>
    <cellStyle name="Comma 5 3 7" xfId="1318" xr:uid="{00000000-0005-0000-0000-000033050000}"/>
    <cellStyle name="Comma 5 3 7 2" xfId="1319" xr:uid="{00000000-0005-0000-0000-000034050000}"/>
    <cellStyle name="Comma 5 3 8" xfId="1320" xr:uid="{00000000-0005-0000-0000-000035050000}"/>
    <cellStyle name="Comma 5 3 8 2" xfId="1321" xr:uid="{00000000-0005-0000-0000-000036050000}"/>
    <cellStyle name="Comma 5 3 9" xfId="1322" xr:uid="{00000000-0005-0000-0000-000037050000}"/>
    <cellStyle name="Comma 5 3 9 2" xfId="1323" xr:uid="{00000000-0005-0000-0000-000038050000}"/>
    <cellStyle name="Comma 5 30" xfId="1324" xr:uid="{00000000-0005-0000-0000-000039050000}"/>
    <cellStyle name="Comma 5 30 2" xfId="1325" xr:uid="{00000000-0005-0000-0000-00003A050000}"/>
    <cellStyle name="Comma 5 31" xfId="1326" xr:uid="{00000000-0005-0000-0000-00003B050000}"/>
    <cellStyle name="Comma 5 31 2" xfId="1327" xr:uid="{00000000-0005-0000-0000-00003C050000}"/>
    <cellStyle name="Comma 5 32" xfId="1328" xr:uid="{00000000-0005-0000-0000-00003D050000}"/>
    <cellStyle name="Comma 5 32 2" xfId="1329" xr:uid="{00000000-0005-0000-0000-00003E050000}"/>
    <cellStyle name="Comma 5 33" xfId="1330" xr:uid="{00000000-0005-0000-0000-00003F050000}"/>
    <cellStyle name="Comma 5 33 2" xfId="1331" xr:uid="{00000000-0005-0000-0000-000040050000}"/>
    <cellStyle name="Comma 5 34" xfId="1332" xr:uid="{00000000-0005-0000-0000-000041050000}"/>
    <cellStyle name="Comma 5 34 2" xfId="1333" xr:uid="{00000000-0005-0000-0000-000042050000}"/>
    <cellStyle name="Comma 5 35" xfId="1334" xr:uid="{00000000-0005-0000-0000-000043050000}"/>
    <cellStyle name="Comma 5 35 2" xfId="1335" xr:uid="{00000000-0005-0000-0000-000044050000}"/>
    <cellStyle name="Comma 5 36" xfId="1336" xr:uid="{00000000-0005-0000-0000-000045050000}"/>
    <cellStyle name="Comma 5 36 2" xfId="1337" xr:uid="{00000000-0005-0000-0000-000046050000}"/>
    <cellStyle name="Comma 5 37" xfId="1338" xr:uid="{00000000-0005-0000-0000-000047050000}"/>
    <cellStyle name="Comma 5 37 2" xfId="1339" xr:uid="{00000000-0005-0000-0000-000048050000}"/>
    <cellStyle name="Comma 5 38" xfId="1340" xr:uid="{00000000-0005-0000-0000-000049050000}"/>
    <cellStyle name="Comma 5 38 2" xfId="1341" xr:uid="{00000000-0005-0000-0000-00004A050000}"/>
    <cellStyle name="Comma 5 39" xfId="1342" xr:uid="{00000000-0005-0000-0000-00004B050000}"/>
    <cellStyle name="Comma 5 39 2" xfId="1343" xr:uid="{00000000-0005-0000-0000-00004C050000}"/>
    <cellStyle name="Comma 5 4" xfId="1344" xr:uid="{00000000-0005-0000-0000-00004D050000}"/>
    <cellStyle name="Comma 5 4 2" xfId="1345" xr:uid="{00000000-0005-0000-0000-00004E050000}"/>
    <cellStyle name="Comma 5 4 2 2" xfId="1346" xr:uid="{00000000-0005-0000-0000-00004F050000}"/>
    <cellStyle name="Comma 5 4 3" xfId="1347" xr:uid="{00000000-0005-0000-0000-000050050000}"/>
    <cellStyle name="Comma 5 40" xfId="1348" xr:uid="{00000000-0005-0000-0000-000051050000}"/>
    <cellStyle name="Comma 5 40 2" xfId="1349" xr:uid="{00000000-0005-0000-0000-000052050000}"/>
    <cellStyle name="Comma 5 41" xfId="1350" xr:uid="{00000000-0005-0000-0000-000053050000}"/>
    <cellStyle name="Comma 5 41 2" xfId="1351" xr:uid="{00000000-0005-0000-0000-000054050000}"/>
    <cellStyle name="Comma 5 42" xfId="1352" xr:uid="{00000000-0005-0000-0000-000055050000}"/>
    <cellStyle name="Comma 5 42 2" xfId="1353" xr:uid="{00000000-0005-0000-0000-000056050000}"/>
    <cellStyle name="Comma 5 43" xfId="1354" xr:uid="{00000000-0005-0000-0000-000057050000}"/>
    <cellStyle name="Comma 5 43 2" xfId="1355" xr:uid="{00000000-0005-0000-0000-000058050000}"/>
    <cellStyle name="Comma 5 44" xfId="1356" xr:uid="{00000000-0005-0000-0000-000059050000}"/>
    <cellStyle name="Comma 5 44 2" xfId="1357" xr:uid="{00000000-0005-0000-0000-00005A050000}"/>
    <cellStyle name="Comma 5 45" xfId="1358" xr:uid="{00000000-0005-0000-0000-00005B050000}"/>
    <cellStyle name="Comma 5 45 2" xfId="1359" xr:uid="{00000000-0005-0000-0000-00005C050000}"/>
    <cellStyle name="Comma 5 46" xfId="1360" xr:uid="{00000000-0005-0000-0000-00005D050000}"/>
    <cellStyle name="Comma 5 46 2" xfId="1361" xr:uid="{00000000-0005-0000-0000-00005E050000}"/>
    <cellStyle name="Comma 5 47" xfId="1362" xr:uid="{00000000-0005-0000-0000-00005F050000}"/>
    <cellStyle name="Comma 5 47 2" xfId="1363" xr:uid="{00000000-0005-0000-0000-000060050000}"/>
    <cellStyle name="Comma 5 48" xfId="1364" xr:uid="{00000000-0005-0000-0000-000061050000}"/>
    <cellStyle name="Comma 5 48 2" xfId="1365" xr:uid="{00000000-0005-0000-0000-000062050000}"/>
    <cellStyle name="Comma 5 49" xfId="1366" xr:uid="{00000000-0005-0000-0000-000063050000}"/>
    <cellStyle name="Comma 5 49 2" xfId="1367" xr:uid="{00000000-0005-0000-0000-000064050000}"/>
    <cellStyle name="Comma 5 5" xfId="1368" xr:uid="{00000000-0005-0000-0000-000065050000}"/>
    <cellStyle name="Comma 5 5 2" xfId="1369" xr:uid="{00000000-0005-0000-0000-000066050000}"/>
    <cellStyle name="Comma 5 5 2 2" xfId="1370" xr:uid="{00000000-0005-0000-0000-000067050000}"/>
    <cellStyle name="Comma 5 5 3" xfId="1371" xr:uid="{00000000-0005-0000-0000-000068050000}"/>
    <cellStyle name="Comma 5 50" xfId="1372" xr:uid="{00000000-0005-0000-0000-000069050000}"/>
    <cellStyle name="Comma 5 50 2" xfId="1373" xr:uid="{00000000-0005-0000-0000-00006A050000}"/>
    <cellStyle name="Comma 5 51" xfId="1374" xr:uid="{00000000-0005-0000-0000-00006B050000}"/>
    <cellStyle name="Comma 5 51 2" xfId="1375" xr:uid="{00000000-0005-0000-0000-00006C050000}"/>
    <cellStyle name="Comma 5 52" xfId="1376" xr:uid="{00000000-0005-0000-0000-00006D050000}"/>
    <cellStyle name="Comma 5 52 2" xfId="1377" xr:uid="{00000000-0005-0000-0000-00006E050000}"/>
    <cellStyle name="Comma 5 53" xfId="1378" xr:uid="{00000000-0005-0000-0000-00006F050000}"/>
    <cellStyle name="Comma 5 53 2" xfId="1379" xr:uid="{00000000-0005-0000-0000-000070050000}"/>
    <cellStyle name="Comma 5 54" xfId="1380" xr:uid="{00000000-0005-0000-0000-000071050000}"/>
    <cellStyle name="Comma 5 54 2" xfId="1381" xr:uid="{00000000-0005-0000-0000-000072050000}"/>
    <cellStyle name="Comma 5 55" xfId="1382" xr:uid="{00000000-0005-0000-0000-000073050000}"/>
    <cellStyle name="Comma 5 55 2" xfId="1383" xr:uid="{00000000-0005-0000-0000-000074050000}"/>
    <cellStyle name="Comma 5 56" xfId="1384" xr:uid="{00000000-0005-0000-0000-000075050000}"/>
    <cellStyle name="Comma 5 56 2" xfId="1385" xr:uid="{00000000-0005-0000-0000-000076050000}"/>
    <cellStyle name="Comma 5 57" xfId="1386" xr:uid="{00000000-0005-0000-0000-000077050000}"/>
    <cellStyle name="Comma 5 57 2" xfId="1387" xr:uid="{00000000-0005-0000-0000-000078050000}"/>
    <cellStyle name="Comma 5 58" xfId="1388" xr:uid="{00000000-0005-0000-0000-000079050000}"/>
    <cellStyle name="Comma 5 58 2" xfId="1389" xr:uid="{00000000-0005-0000-0000-00007A050000}"/>
    <cellStyle name="Comma 5 59" xfId="1390" xr:uid="{00000000-0005-0000-0000-00007B050000}"/>
    <cellStyle name="Comma 5 59 2" xfId="1391" xr:uid="{00000000-0005-0000-0000-00007C050000}"/>
    <cellStyle name="Comma 5 6" xfId="1392" xr:uid="{00000000-0005-0000-0000-00007D050000}"/>
    <cellStyle name="Comma 5 6 2" xfId="1393" xr:uid="{00000000-0005-0000-0000-00007E050000}"/>
    <cellStyle name="Comma 5 6 2 2" xfId="1394" xr:uid="{00000000-0005-0000-0000-00007F050000}"/>
    <cellStyle name="Comma 5 6 3" xfId="1395" xr:uid="{00000000-0005-0000-0000-000080050000}"/>
    <cellStyle name="Comma 5 60" xfId="1396" xr:uid="{00000000-0005-0000-0000-000081050000}"/>
    <cellStyle name="Comma 5 60 2" xfId="1397" xr:uid="{00000000-0005-0000-0000-000082050000}"/>
    <cellStyle name="Comma 5 61" xfId="1398" xr:uid="{00000000-0005-0000-0000-000083050000}"/>
    <cellStyle name="Comma 5 61 2" xfId="1399" xr:uid="{00000000-0005-0000-0000-000084050000}"/>
    <cellStyle name="Comma 5 62" xfId="1400" xr:uid="{00000000-0005-0000-0000-000085050000}"/>
    <cellStyle name="Comma 5 63" xfId="1401" xr:uid="{00000000-0005-0000-0000-000086050000}"/>
    <cellStyle name="Comma 5 64" xfId="1402" xr:uid="{00000000-0005-0000-0000-000087050000}"/>
    <cellStyle name="Comma 5 65" xfId="1403" xr:uid="{00000000-0005-0000-0000-000088050000}"/>
    <cellStyle name="Comma 5 66" xfId="1404" xr:uid="{00000000-0005-0000-0000-000089050000}"/>
    <cellStyle name="Comma 5 67" xfId="1405" xr:uid="{00000000-0005-0000-0000-00008A050000}"/>
    <cellStyle name="Comma 5 68" xfId="1406" xr:uid="{00000000-0005-0000-0000-00008B050000}"/>
    <cellStyle name="Comma 5 69" xfId="1407" xr:uid="{00000000-0005-0000-0000-00008C050000}"/>
    <cellStyle name="Comma 5 7" xfId="1408" xr:uid="{00000000-0005-0000-0000-00008D050000}"/>
    <cellStyle name="Comma 5 7 2" xfId="1409" xr:uid="{00000000-0005-0000-0000-00008E050000}"/>
    <cellStyle name="Comma 5 7 2 2" xfId="1410" xr:uid="{00000000-0005-0000-0000-00008F050000}"/>
    <cellStyle name="Comma 5 7 3" xfId="1411" xr:uid="{00000000-0005-0000-0000-000090050000}"/>
    <cellStyle name="Comma 5 70" xfId="1412" xr:uid="{00000000-0005-0000-0000-000091050000}"/>
    <cellStyle name="Comma 5 71" xfId="1413" xr:uid="{00000000-0005-0000-0000-000092050000}"/>
    <cellStyle name="Comma 5 72" xfId="1414" xr:uid="{00000000-0005-0000-0000-000093050000}"/>
    <cellStyle name="Comma 5 73" xfId="1415" xr:uid="{00000000-0005-0000-0000-000094050000}"/>
    <cellStyle name="Comma 5 74" xfId="1416" xr:uid="{00000000-0005-0000-0000-000095050000}"/>
    <cellStyle name="Comma 5 75" xfId="1417" xr:uid="{00000000-0005-0000-0000-000096050000}"/>
    <cellStyle name="Comma 5 76" xfId="1418" xr:uid="{00000000-0005-0000-0000-000097050000}"/>
    <cellStyle name="Comma 5 77" xfId="1419" xr:uid="{00000000-0005-0000-0000-000098050000}"/>
    <cellStyle name="Comma 5 78" xfId="1420" xr:uid="{00000000-0005-0000-0000-000099050000}"/>
    <cellStyle name="Comma 5 79" xfId="1421" xr:uid="{00000000-0005-0000-0000-00009A050000}"/>
    <cellStyle name="Comma 5 8" xfId="1422" xr:uid="{00000000-0005-0000-0000-00009B050000}"/>
    <cellStyle name="Comma 5 8 2" xfId="1423" xr:uid="{00000000-0005-0000-0000-00009C050000}"/>
    <cellStyle name="Comma 5 8 2 2" xfId="1424" xr:uid="{00000000-0005-0000-0000-00009D050000}"/>
    <cellStyle name="Comma 5 8 3" xfId="1425" xr:uid="{00000000-0005-0000-0000-00009E050000}"/>
    <cellStyle name="Comma 5 80" xfId="1426" xr:uid="{00000000-0005-0000-0000-00009F050000}"/>
    <cellStyle name="Comma 5 81" xfId="1427" xr:uid="{00000000-0005-0000-0000-0000A0050000}"/>
    <cellStyle name="Comma 5 82" xfId="1428" xr:uid="{00000000-0005-0000-0000-0000A1050000}"/>
    <cellStyle name="Comma 5 83" xfId="1429" xr:uid="{00000000-0005-0000-0000-0000A2050000}"/>
    <cellStyle name="Comma 5 84" xfId="1430" xr:uid="{00000000-0005-0000-0000-0000A3050000}"/>
    <cellStyle name="Comma 5 85" xfId="1431" xr:uid="{00000000-0005-0000-0000-0000A4050000}"/>
    <cellStyle name="Comma 5 86" xfId="1432" xr:uid="{00000000-0005-0000-0000-0000A5050000}"/>
    <cellStyle name="Comma 5 87" xfId="1433" xr:uid="{00000000-0005-0000-0000-0000A6050000}"/>
    <cellStyle name="Comma 5 88" xfId="1434" xr:uid="{00000000-0005-0000-0000-0000A7050000}"/>
    <cellStyle name="Comma 5 89" xfId="1435" xr:uid="{00000000-0005-0000-0000-0000A8050000}"/>
    <cellStyle name="Comma 5 9" xfId="1436" xr:uid="{00000000-0005-0000-0000-0000A9050000}"/>
    <cellStyle name="Comma 5 9 2" xfId="1437" xr:uid="{00000000-0005-0000-0000-0000AA050000}"/>
    <cellStyle name="Comma 5 9 2 2" xfId="1438" xr:uid="{00000000-0005-0000-0000-0000AB050000}"/>
    <cellStyle name="Comma 5 9 3" xfId="1439" xr:uid="{00000000-0005-0000-0000-0000AC050000}"/>
    <cellStyle name="Comma 5 90" xfId="1440" xr:uid="{00000000-0005-0000-0000-0000AD050000}"/>
    <cellStyle name="Comma 5 91" xfId="1441" xr:uid="{00000000-0005-0000-0000-0000AE050000}"/>
    <cellStyle name="Comma 5 92" xfId="1442" xr:uid="{00000000-0005-0000-0000-0000AF050000}"/>
    <cellStyle name="Comma 5 92 2" xfId="1443" xr:uid="{00000000-0005-0000-0000-0000B0050000}"/>
    <cellStyle name="Comma 5 93" xfId="1444" xr:uid="{00000000-0005-0000-0000-0000B1050000}"/>
    <cellStyle name="Comma 5 94" xfId="1445" xr:uid="{00000000-0005-0000-0000-0000B2050000}"/>
    <cellStyle name="Comma 5 95" xfId="1446" xr:uid="{00000000-0005-0000-0000-0000B3050000}"/>
    <cellStyle name="Comma 5 96" xfId="1447" xr:uid="{00000000-0005-0000-0000-0000B4050000}"/>
    <cellStyle name="Comma 5 97" xfId="1448" xr:uid="{00000000-0005-0000-0000-0000B5050000}"/>
    <cellStyle name="Comma 5 98" xfId="1449" xr:uid="{00000000-0005-0000-0000-0000B6050000}"/>
    <cellStyle name="Comma 5 99" xfId="1450" xr:uid="{00000000-0005-0000-0000-0000B7050000}"/>
    <cellStyle name="Comma 50" xfId="1451" xr:uid="{00000000-0005-0000-0000-0000B8050000}"/>
    <cellStyle name="Comma 51" xfId="1452" xr:uid="{00000000-0005-0000-0000-0000B9050000}"/>
    <cellStyle name="Comma 52" xfId="1453" xr:uid="{00000000-0005-0000-0000-0000BA050000}"/>
    <cellStyle name="Comma 53" xfId="1454" xr:uid="{00000000-0005-0000-0000-0000BB050000}"/>
    <cellStyle name="Comma 54" xfId="1455" xr:uid="{00000000-0005-0000-0000-0000BC050000}"/>
    <cellStyle name="Comma 55" xfId="1456" xr:uid="{00000000-0005-0000-0000-0000BD050000}"/>
    <cellStyle name="Comma 56" xfId="1457" xr:uid="{00000000-0005-0000-0000-0000BE050000}"/>
    <cellStyle name="Comma 57" xfId="1458" xr:uid="{00000000-0005-0000-0000-0000BF050000}"/>
    <cellStyle name="Comma 58" xfId="1459" xr:uid="{00000000-0005-0000-0000-0000C0050000}"/>
    <cellStyle name="Comma 59" xfId="1460" xr:uid="{00000000-0005-0000-0000-0000C1050000}"/>
    <cellStyle name="Comma 6" xfId="1461" xr:uid="{00000000-0005-0000-0000-0000C2050000}"/>
    <cellStyle name="Comma 6 2" xfId="1462" xr:uid="{00000000-0005-0000-0000-0000C3050000}"/>
    <cellStyle name="Comma 60" xfId="1463" xr:uid="{00000000-0005-0000-0000-0000C4050000}"/>
    <cellStyle name="Comma 61" xfId="1464" xr:uid="{00000000-0005-0000-0000-0000C5050000}"/>
    <cellStyle name="Comma 62" xfId="1465" xr:uid="{00000000-0005-0000-0000-0000C6050000}"/>
    <cellStyle name="Comma 63" xfId="1466" xr:uid="{00000000-0005-0000-0000-0000C7050000}"/>
    <cellStyle name="Comma 64" xfId="1467" xr:uid="{00000000-0005-0000-0000-0000C8050000}"/>
    <cellStyle name="Comma 65" xfId="1468" xr:uid="{00000000-0005-0000-0000-0000C9050000}"/>
    <cellStyle name="Comma 66" xfId="1469" xr:uid="{00000000-0005-0000-0000-0000CA050000}"/>
    <cellStyle name="Comma 67" xfId="1470" xr:uid="{00000000-0005-0000-0000-0000CB050000}"/>
    <cellStyle name="Comma 68" xfId="1471" xr:uid="{00000000-0005-0000-0000-0000CC050000}"/>
    <cellStyle name="Comma 69" xfId="1472" xr:uid="{00000000-0005-0000-0000-0000CD050000}"/>
    <cellStyle name="Comma 7" xfId="1473" xr:uid="{00000000-0005-0000-0000-0000CE050000}"/>
    <cellStyle name="Comma 7 10" xfId="1474" xr:uid="{00000000-0005-0000-0000-0000CF050000}"/>
    <cellStyle name="Comma 7 11" xfId="1475" xr:uid="{00000000-0005-0000-0000-0000D0050000}"/>
    <cellStyle name="Comma 7 12" xfId="1476" xr:uid="{00000000-0005-0000-0000-0000D1050000}"/>
    <cellStyle name="Comma 7 12 2" xfId="1477" xr:uid="{00000000-0005-0000-0000-0000D2050000}"/>
    <cellStyle name="Comma 7 13" xfId="1478" xr:uid="{00000000-0005-0000-0000-0000D3050000}"/>
    <cellStyle name="Comma 7 14" xfId="7485" xr:uid="{00000000-0005-0000-0000-0000D4050000}"/>
    <cellStyle name="Comma 7 2" xfId="1479" xr:uid="{00000000-0005-0000-0000-0000D5050000}"/>
    <cellStyle name="Comma 7 2 10" xfId="1480" xr:uid="{00000000-0005-0000-0000-0000D6050000}"/>
    <cellStyle name="Comma 7 2 10 2" xfId="1481" xr:uid="{00000000-0005-0000-0000-0000D7050000}"/>
    <cellStyle name="Comma 7 2 11" xfId="1482" xr:uid="{00000000-0005-0000-0000-0000D8050000}"/>
    <cellStyle name="Comma 7 2 11 2" xfId="1483" xr:uid="{00000000-0005-0000-0000-0000D9050000}"/>
    <cellStyle name="Comma 7 2 12" xfId="1484" xr:uid="{00000000-0005-0000-0000-0000DA050000}"/>
    <cellStyle name="Comma 7 2 12 2" xfId="1485" xr:uid="{00000000-0005-0000-0000-0000DB050000}"/>
    <cellStyle name="Comma 7 2 13" xfId="1486" xr:uid="{00000000-0005-0000-0000-0000DC050000}"/>
    <cellStyle name="Comma 7 2 13 2" xfId="1487" xr:uid="{00000000-0005-0000-0000-0000DD050000}"/>
    <cellStyle name="Comma 7 2 14" xfId="1488" xr:uid="{00000000-0005-0000-0000-0000DE050000}"/>
    <cellStyle name="Comma 7 2 2" xfId="1489" xr:uid="{00000000-0005-0000-0000-0000DF050000}"/>
    <cellStyle name="Comma 7 2 2 2" xfId="1490" xr:uid="{00000000-0005-0000-0000-0000E0050000}"/>
    <cellStyle name="Comma 7 2 3" xfId="1491" xr:uid="{00000000-0005-0000-0000-0000E1050000}"/>
    <cellStyle name="Comma 7 2 3 2" xfId="1492" xr:uid="{00000000-0005-0000-0000-0000E2050000}"/>
    <cellStyle name="Comma 7 2 4" xfId="1493" xr:uid="{00000000-0005-0000-0000-0000E3050000}"/>
    <cellStyle name="Comma 7 2 4 2" xfId="1494" xr:uid="{00000000-0005-0000-0000-0000E4050000}"/>
    <cellStyle name="Comma 7 2 5" xfId="1495" xr:uid="{00000000-0005-0000-0000-0000E5050000}"/>
    <cellStyle name="Comma 7 2 5 2" xfId="1496" xr:uid="{00000000-0005-0000-0000-0000E6050000}"/>
    <cellStyle name="Comma 7 2 6" xfId="1497" xr:uid="{00000000-0005-0000-0000-0000E7050000}"/>
    <cellStyle name="Comma 7 2 6 2" xfId="1498" xr:uid="{00000000-0005-0000-0000-0000E8050000}"/>
    <cellStyle name="Comma 7 2 7" xfId="1499" xr:uid="{00000000-0005-0000-0000-0000E9050000}"/>
    <cellStyle name="Comma 7 2 7 2" xfId="1500" xr:uid="{00000000-0005-0000-0000-0000EA050000}"/>
    <cellStyle name="Comma 7 2 8" xfId="1501" xr:uid="{00000000-0005-0000-0000-0000EB050000}"/>
    <cellStyle name="Comma 7 2 8 2" xfId="1502" xr:uid="{00000000-0005-0000-0000-0000EC050000}"/>
    <cellStyle name="Comma 7 2 9" xfId="1503" xr:uid="{00000000-0005-0000-0000-0000ED050000}"/>
    <cellStyle name="Comma 7 2 9 2" xfId="1504" xr:uid="{00000000-0005-0000-0000-0000EE050000}"/>
    <cellStyle name="Comma 7 3" xfId="1505" xr:uid="{00000000-0005-0000-0000-0000EF050000}"/>
    <cellStyle name="Comma 7 4" xfId="1506" xr:uid="{00000000-0005-0000-0000-0000F0050000}"/>
    <cellStyle name="Comma 7 5" xfId="1507" xr:uid="{00000000-0005-0000-0000-0000F1050000}"/>
    <cellStyle name="Comma 7 6" xfId="1508" xr:uid="{00000000-0005-0000-0000-0000F2050000}"/>
    <cellStyle name="Comma 7 7" xfId="1509" xr:uid="{00000000-0005-0000-0000-0000F3050000}"/>
    <cellStyle name="Comma 7 8" xfId="1510" xr:uid="{00000000-0005-0000-0000-0000F4050000}"/>
    <cellStyle name="Comma 7 9" xfId="1511" xr:uid="{00000000-0005-0000-0000-0000F5050000}"/>
    <cellStyle name="Comma 70" xfId="1512" xr:uid="{00000000-0005-0000-0000-0000F6050000}"/>
    <cellStyle name="Comma 71" xfId="1513" xr:uid="{00000000-0005-0000-0000-0000F7050000}"/>
    <cellStyle name="Comma 72" xfId="1514" xr:uid="{00000000-0005-0000-0000-0000F8050000}"/>
    <cellStyle name="Comma 73" xfId="1515" xr:uid="{00000000-0005-0000-0000-0000F9050000}"/>
    <cellStyle name="Comma 74" xfId="1516" xr:uid="{00000000-0005-0000-0000-0000FA050000}"/>
    <cellStyle name="Comma 75" xfId="1517" xr:uid="{00000000-0005-0000-0000-0000FB050000}"/>
    <cellStyle name="Comma 76" xfId="1518" xr:uid="{00000000-0005-0000-0000-0000FC050000}"/>
    <cellStyle name="Comma 77" xfId="1519" xr:uid="{00000000-0005-0000-0000-0000FD050000}"/>
    <cellStyle name="Comma 78" xfId="1520" xr:uid="{00000000-0005-0000-0000-0000FE050000}"/>
    <cellStyle name="Comma 79" xfId="1521" xr:uid="{00000000-0005-0000-0000-0000FF050000}"/>
    <cellStyle name="Comma 8" xfId="1522" xr:uid="{00000000-0005-0000-0000-000000060000}"/>
    <cellStyle name="Comma 8 2" xfId="1523" xr:uid="{00000000-0005-0000-0000-000001060000}"/>
    <cellStyle name="Comma 8 2 2" xfId="1524" xr:uid="{00000000-0005-0000-0000-000002060000}"/>
    <cellStyle name="Comma 8 2 3" xfId="1525" xr:uid="{00000000-0005-0000-0000-000003060000}"/>
    <cellStyle name="Comma 8 3" xfId="1526" xr:uid="{00000000-0005-0000-0000-000004060000}"/>
    <cellStyle name="Comma 80" xfId="1527" xr:uid="{00000000-0005-0000-0000-000005060000}"/>
    <cellStyle name="Comma 81" xfId="1528" xr:uid="{00000000-0005-0000-0000-000006060000}"/>
    <cellStyle name="Comma 82" xfId="1529" xr:uid="{00000000-0005-0000-0000-000007060000}"/>
    <cellStyle name="Comma 83" xfId="1530" xr:uid="{00000000-0005-0000-0000-000008060000}"/>
    <cellStyle name="Comma 84" xfId="1531" xr:uid="{00000000-0005-0000-0000-000009060000}"/>
    <cellStyle name="Comma 85" xfId="1532" xr:uid="{00000000-0005-0000-0000-00000A060000}"/>
    <cellStyle name="Comma 86" xfId="1533" xr:uid="{00000000-0005-0000-0000-00000B060000}"/>
    <cellStyle name="Comma 9" xfId="1534" xr:uid="{00000000-0005-0000-0000-00000C060000}"/>
    <cellStyle name="Comma 9 2" xfId="1535" xr:uid="{00000000-0005-0000-0000-00000D060000}"/>
    <cellStyle name="Comma 9 3" xfId="1536" xr:uid="{00000000-0005-0000-0000-00000E060000}"/>
    <cellStyle name="Comma 9 4" xfId="1537" xr:uid="{00000000-0005-0000-0000-00000F060000}"/>
    <cellStyle name="Comma0" xfId="1538" xr:uid="{00000000-0005-0000-0000-000010060000}"/>
    <cellStyle name="corpload" xfId="1539" xr:uid="{00000000-0005-0000-0000-000011060000}"/>
    <cellStyle name="Currency [0] 2" xfId="1540" xr:uid="{00000000-0005-0000-0000-000013060000}"/>
    <cellStyle name="Currency [0] 2 2" xfId="1541" xr:uid="{00000000-0005-0000-0000-000014060000}"/>
    <cellStyle name="Currency [0] 3" xfId="1542" xr:uid="{00000000-0005-0000-0000-000015060000}"/>
    <cellStyle name="Currency 10" xfId="39" xr:uid="{00000000-0005-0000-0000-000016060000}"/>
    <cellStyle name="Currency 11" xfId="1543" xr:uid="{00000000-0005-0000-0000-000017060000}"/>
    <cellStyle name="Currency 12" xfId="1544" xr:uid="{00000000-0005-0000-0000-000018060000}"/>
    <cellStyle name="Currency 12 2" xfId="1545" xr:uid="{00000000-0005-0000-0000-000019060000}"/>
    <cellStyle name="Currency 13" xfId="1546" xr:uid="{00000000-0005-0000-0000-00001A060000}"/>
    <cellStyle name="Currency 14" xfId="1547" xr:uid="{00000000-0005-0000-0000-00001B060000}"/>
    <cellStyle name="Currency 15" xfId="1548" xr:uid="{00000000-0005-0000-0000-00001C060000}"/>
    <cellStyle name="Currency 16" xfId="1549" xr:uid="{00000000-0005-0000-0000-00001D060000}"/>
    <cellStyle name="Currency 17" xfId="1550" xr:uid="{00000000-0005-0000-0000-00001E060000}"/>
    <cellStyle name="Currency 18" xfId="1551" xr:uid="{00000000-0005-0000-0000-00001F060000}"/>
    <cellStyle name="Currency 19" xfId="1552" xr:uid="{00000000-0005-0000-0000-000020060000}"/>
    <cellStyle name="Currency 2" xfId="1553" xr:uid="{00000000-0005-0000-0000-000021060000}"/>
    <cellStyle name="Currency 2 10" xfId="1554" xr:uid="{00000000-0005-0000-0000-000022060000}"/>
    <cellStyle name="Currency 2 10 2" xfId="1555" xr:uid="{00000000-0005-0000-0000-000023060000}"/>
    <cellStyle name="Currency 2 10 2 2" xfId="1556" xr:uid="{00000000-0005-0000-0000-000024060000}"/>
    <cellStyle name="Currency 2 10 3" xfId="1557" xr:uid="{00000000-0005-0000-0000-000025060000}"/>
    <cellStyle name="Currency 2 100" xfId="1558" xr:uid="{00000000-0005-0000-0000-000026060000}"/>
    <cellStyle name="Currency 2 101" xfId="1559" xr:uid="{00000000-0005-0000-0000-000027060000}"/>
    <cellStyle name="Currency 2 102" xfId="1560" xr:uid="{00000000-0005-0000-0000-000028060000}"/>
    <cellStyle name="Currency 2 103" xfId="1561" xr:uid="{00000000-0005-0000-0000-000029060000}"/>
    <cellStyle name="Currency 2 104" xfId="1562" xr:uid="{00000000-0005-0000-0000-00002A060000}"/>
    <cellStyle name="Currency 2 105" xfId="1563" xr:uid="{00000000-0005-0000-0000-00002B060000}"/>
    <cellStyle name="Currency 2 106" xfId="1564" xr:uid="{00000000-0005-0000-0000-00002C060000}"/>
    <cellStyle name="Currency 2 107" xfId="1565" xr:uid="{00000000-0005-0000-0000-00002D060000}"/>
    <cellStyle name="Currency 2 108" xfId="1566" xr:uid="{00000000-0005-0000-0000-00002E060000}"/>
    <cellStyle name="Currency 2 109" xfId="1567" xr:uid="{00000000-0005-0000-0000-00002F060000}"/>
    <cellStyle name="Currency 2 11" xfId="1568" xr:uid="{00000000-0005-0000-0000-000030060000}"/>
    <cellStyle name="Currency 2 11 2" xfId="1569" xr:uid="{00000000-0005-0000-0000-000031060000}"/>
    <cellStyle name="Currency 2 11 2 2" xfId="1570" xr:uid="{00000000-0005-0000-0000-000032060000}"/>
    <cellStyle name="Currency 2 11 3" xfId="1571" xr:uid="{00000000-0005-0000-0000-000033060000}"/>
    <cellStyle name="Currency 2 110" xfId="1572" xr:uid="{00000000-0005-0000-0000-000034060000}"/>
    <cellStyle name="Currency 2 111" xfId="1573" xr:uid="{00000000-0005-0000-0000-000035060000}"/>
    <cellStyle name="Currency 2 112" xfId="1574" xr:uid="{00000000-0005-0000-0000-000036060000}"/>
    <cellStyle name="Currency 2 113" xfId="1575" xr:uid="{00000000-0005-0000-0000-000037060000}"/>
    <cellStyle name="Currency 2 114" xfId="1576" xr:uid="{00000000-0005-0000-0000-000038060000}"/>
    <cellStyle name="Currency 2 115" xfId="1577" xr:uid="{00000000-0005-0000-0000-000039060000}"/>
    <cellStyle name="Currency 2 116" xfId="1578" xr:uid="{00000000-0005-0000-0000-00003A060000}"/>
    <cellStyle name="Currency 2 117" xfId="1579" xr:uid="{00000000-0005-0000-0000-00003B060000}"/>
    <cellStyle name="Currency 2 118" xfId="1580" xr:uid="{00000000-0005-0000-0000-00003C060000}"/>
    <cellStyle name="Currency 2 119" xfId="1581" xr:uid="{00000000-0005-0000-0000-00003D060000}"/>
    <cellStyle name="Currency 2 12" xfId="1582" xr:uid="{00000000-0005-0000-0000-00003E060000}"/>
    <cellStyle name="Currency 2 12 2" xfId="1583" xr:uid="{00000000-0005-0000-0000-00003F060000}"/>
    <cellStyle name="Currency 2 12 2 2" xfId="1584" xr:uid="{00000000-0005-0000-0000-000040060000}"/>
    <cellStyle name="Currency 2 12 3" xfId="1585" xr:uid="{00000000-0005-0000-0000-000041060000}"/>
    <cellStyle name="Currency 2 120" xfId="1586" xr:uid="{00000000-0005-0000-0000-000042060000}"/>
    <cellStyle name="Currency 2 121" xfId="1587" xr:uid="{00000000-0005-0000-0000-000043060000}"/>
    <cellStyle name="Currency 2 122" xfId="1588" xr:uid="{00000000-0005-0000-0000-000044060000}"/>
    <cellStyle name="Currency 2 123" xfId="1589" xr:uid="{00000000-0005-0000-0000-000045060000}"/>
    <cellStyle name="Currency 2 124" xfId="1590" xr:uid="{00000000-0005-0000-0000-000046060000}"/>
    <cellStyle name="Currency 2 125" xfId="1591" xr:uid="{00000000-0005-0000-0000-000047060000}"/>
    <cellStyle name="Currency 2 126" xfId="1592" xr:uid="{00000000-0005-0000-0000-000048060000}"/>
    <cellStyle name="Currency 2 127" xfId="1593" xr:uid="{00000000-0005-0000-0000-000049060000}"/>
    <cellStyle name="Currency 2 128" xfId="1594" xr:uid="{00000000-0005-0000-0000-00004A060000}"/>
    <cellStyle name="Currency 2 129" xfId="1595" xr:uid="{00000000-0005-0000-0000-00004B060000}"/>
    <cellStyle name="Currency 2 13" xfId="1596" xr:uid="{00000000-0005-0000-0000-00004C060000}"/>
    <cellStyle name="Currency 2 13 2" xfId="1597" xr:uid="{00000000-0005-0000-0000-00004D060000}"/>
    <cellStyle name="Currency 2 13 2 2" xfId="1598" xr:uid="{00000000-0005-0000-0000-00004E060000}"/>
    <cellStyle name="Currency 2 13 3" xfId="1599" xr:uid="{00000000-0005-0000-0000-00004F060000}"/>
    <cellStyle name="Currency 2 130" xfId="1600" xr:uid="{00000000-0005-0000-0000-000050060000}"/>
    <cellStyle name="Currency 2 131" xfId="1601" xr:uid="{00000000-0005-0000-0000-000051060000}"/>
    <cellStyle name="Currency 2 132" xfId="1602" xr:uid="{00000000-0005-0000-0000-000052060000}"/>
    <cellStyle name="Currency 2 133" xfId="1603" xr:uid="{00000000-0005-0000-0000-000053060000}"/>
    <cellStyle name="Currency 2 134" xfId="1604" xr:uid="{00000000-0005-0000-0000-000054060000}"/>
    <cellStyle name="Currency 2 135" xfId="1605" xr:uid="{00000000-0005-0000-0000-000055060000}"/>
    <cellStyle name="Currency 2 136" xfId="1606" xr:uid="{00000000-0005-0000-0000-000056060000}"/>
    <cellStyle name="Currency 2 137" xfId="1607" xr:uid="{00000000-0005-0000-0000-000057060000}"/>
    <cellStyle name="Currency 2 138" xfId="1608" xr:uid="{00000000-0005-0000-0000-000058060000}"/>
    <cellStyle name="Currency 2 14" xfId="1609" xr:uid="{00000000-0005-0000-0000-000059060000}"/>
    <cellStyle name="Currency 2 14 2" xfId="1610" xr:uid="{00000000-0005-0000-0000-00005A060000}"/>
    <cellStyle name="Currency 2 14 2 2" xfId="1611" xr:uid="{00000000-0005-0000-0000-00005B060000}"/>
    <cellStyle name="Currency 2 14 3" xfId="1612" xr:uid="{00000000-0005-0000-0000-00005C060000}"/>
    <cellStyle name="Currency 2 15" xfId="1613" xr:uid="{00000000-0005-0000-0000-00005D060000}"/>
    <cellStyle name="Currency 2 15 2" xfId="1614" xr:uid="{00000000-0005-0000-0000-00005E060000}"/>
    <cellStyle name="Currency 2 15 2 2" xfId="1615" xr:uid="{00000000-0005-0000-0000-00005F060000}"/>
    <cellStyle name="Currency 2 15 3" xfId="1616" xr:uid="{00000000-0005-0000-0000-000060060000}"/>
    <cellStyle name="Currency 2 16" xfId="1617" xr:uid="{00000000-0005-0000-0000-000061060000}"/>
    <cellStyle name="Currency 2 16 2" xfId="1618" xr:uid="{00000000-0005-0000-0000-000062060000}"/>
    <cellStyle name="Currency 2 16 2 2" xfId="1619" xr:uid="{00000000-0005-0000-0000-000063060000}"/>
    <cellStyle name="Currency 2 16 3" xfId="1620" xr:uid="{00000000-0005-0000-0000-000064060000}"/>
    <cellStyle name="Currency 2 17" xfId="1621" xr:uid="{00000000-0005-0000-0000-000065060000}"/>
    <cellStyle name="Currency 2 17 2" xfId="1622" xr:uid="{00000000-0005-0000-0000-000066060000}"/>
    <cellStyle name="Currency 2 18" xfId="1623" xr:uid="{00000000-0005-0000-0000-000067060000}"/>
    <cellStyle name="Currency 2 18 2" xfId="1624" xr:uid="{00000000-0005-0000-0000-000068060000}"/>
    <cellStyle name="Currency 2 19" xfId="1625" xr:uid="{00000000-0005-0000-0000-000069060000}"/>
    <cellStyle name="Currency 2 19 2" xfId="1626" xr:uid="{00000000-0005-0000-0000-00006A060000}"/>
    <cellStyle name="Currency 2 2" xfId="1627" xr:uid="{00000000-0005-0000-0000-00006B060000}"/>
    <cellStyle name="Currency 2 2 10" xfId="1628" xr:uid="{00000000-0005-0000-0000-00006C060000}"/>
    <cellStyle name="Currency 2 2 10 2" xfId="1629" xr:uid="{00000000-0005-0000-0000-00006D060000}"/>
    <cellStyle name="Currency 2 2 11" xfId="1630" xr:uid="{00000000-0005-0000-0000-00006E060000}"/>
    <cellStyle name="Currency 2 2 11 2" xfId="1631" xr:uid="{00000000-0005-0000-0000-00006F060000}"/>
    <cellStyle name="Currency 2 2 12" xfId="1632" xr:uid="{00000000-0005-0000-0000-000070060000}"/>
    <cellStyle name="Currency 2 2 12 2" xfId="1633" xr:uid="{00000000-0005-0000-0000-000071060000}"/>
    <cellStyle name="Currency 2 2 12 2 2" xfId="1634" xr:uid="{00000000-0005-0000-0000-000072060000}"/>
    <cellStyle name="Currency 2 2 12 3" xfId="1635" xr:uid="{00000000-0005-0000-0000-000073060000}"/>
    <cellStyle name="Currency 2 2 13" xfId="1636" xr:uid="{00000000-0005-0000-0000-000074060000}"/>
    <cellStyle name="Currency 2 2 13 2" xfId="1637" xr:uid="{00000000-0005-0000-0000-000075060000}"/>
    <cellStyle name="Currency 2 2 14" xfId="1638" xr:uid="{00000000-0005-0000-0000-000076060000}"/>
    <cellStyle name="Currency 2 2 14 2" xfId="1639" xr:uid="{00000000-0005-0000-0000-000077060000}"/>
    <cellStyle name="Currency 2 2 14 2 2" xfId="1640" xr:uid="{00000000-0005-0000-0000-000078060000}"/>
    <cellStyle name="Currency 2 2 14 3" xfId="1641" xr:uid="{00000000-0005-0000-0000-000079060000}"/>
    <cellStyle name="Currency 2 2 15" xfId="1642" xr:uid="{00000000-0005-0000-0000-00007A060000}"/>
    <cellStyle name="Currency 2 2 15 2" xfId="1643" xr:uid="{00000000-0005-0000-0000-00007B060000}"/>
    <cellStyle name="Currency 2 2 15 2 2" xfId="1644" xr:uid="{00000000-0005-0000-0000-00007C060000}"/>
    <cellStyle name="Currency 2 2 15 3" xfId="1645" xr:uid="{00000000-0005-0000-0000-00007D060000}"/>
    <cellStyle name="Currency 2 2 16" xfId="1646" xr:uid="{00000000-0005-0000-0000-00007E060000}"/>
    <cellStyle name="Currency 2 2 16 2" xfId="1647" xr:uid="{00000000-0005-0000-0000-00007F060000}"/>
    <cellStyle name="Currency 2 2 16 2 2" xfId="1648" xr:uid="{00000000-0005-0000-0000-000080060000}"/>
    <cellStyle name="Currency 2 2 16 3" xfId="1649" xr:uid="{00000000-0005-0000-0000-000081060000}"/>
    <cellStyle name="Currency 2 2 17" xfId="1650" xr:uid="{00000000-0005-0000-0000-000082060000}"/>
    <cellStyle name="Currency 2 2 17 2" xfId="1651" xr:uid="{00000000-0005-0000-0000-000083060000}"/>
    <cellStyle name="Currency 2 2 17 2 2" xfId="1652" xr:uid="{00000000-0005-0000-0000-000084060000}"/>
    <cellStyle name="Currency 2 2 17 3" xfId="1653" xr:uid="{00000000-0005-0000-0000-000085060000}"/>
    <cellStyle name="Currency 2 2 18" xfId="1654" xr:uid="{00000000-0005-0000-0000-000086060000}"/>
    <cellStyle name="Currency 2 2 19" xfId="1655" xr:uid="{00000000-0005-0000-0000-000087060000}"/>
    <cellStyle name="Currency 2 2 2" xfId="1656" xr:uid="{00000000-0005-0000-0000-000088060000}"/>
    <cellStyle name="Currency 2 2 2 10" xfId="1657" xr:uid="{00000000-0005-0000-0000-000089060000}"/>
    <cellStyle name="Currency 2 2 2 11" xfId="1658" xr:uid="{00000000-0005-0000-0000-00008A060000}"/>
    <cellStyle name="Currency 2 2 2 12" xfId="1659" xr:uid="{00000000-0005-0000-0000-00008B060000}"/>
    <cellStyle name="Currency 2 2 2 13" xfId="1660" xr:uid="{00000000-0005-0000-0000-00008C060000}"/>
    <cellStyle name="Currency 2 2 2 14" xfId="1661" xr:uid="{00000000-0005-0000-0000-00008D060000}"/>
    <cellStyle name="Currency 2 2 2 15" xfId="1662" xr:uid="{00000000-0005-0000-0000-00008E060000}"/>
    <cellStyle name="Currency 2 2 2 16" xfId="1663" xr:uid="{00000000-0005-0000-0000-00008F060000}"/>
    <cellStyle name="Currency 2 2 2 17" xfId="1664" xr:uid="{00000000-0005-0000-0000-000090060000}"/>
    <cellStyle name="Currency 2 2 2 18" xfId="1665" xr:uid="{00000000-0005-0000-0000-000091060000}"/>
    <cellStyle name="Currency 2 2 2 18 2" xfId="1666" xr:uid="{00000000-0005-0000-0000-000092060000}"/>
    <cellStyle name="Currency 2 2 2 19" xfId="1667" xr:uid="{00000000-0005-0000-0000-000093060000}"/>
    <cellStyle name="Currency 2 2 2 2" xfId="1668" xr:uid="{00000000-0005-0000-0000-000094060000}"/>
    <cellStyle name="Currency 2 2 2 2 10" xfId="1669" xr:uid="{00000000-0005-0000-0000-000095060000}"/>
    <cellStyle name="Currency 2 2 2 2 10 2" xfId="1670" xr:uid="{00000000-0005-0000-0000-000096060000}"/>
    <cellStyle name="Currency 2 2 2 2 10 2 2" xfId="1671" xr:uid="{00000000-0005-0000-0000-000097060000}"/>
    <cellStyle name="Currency 2 2 2 2 10 3" xfId="1672" xr:uid="{00000000-0005-0000-0000-000098060000}"/>
    <cellStyle name="Currency 2 2 2 2 11" xfId="1673" xr:uid="{00000000-0005-0000-0000-000099060000}"/>
    <cellStyle name="Currency 2 2 2 2 11 2" xfId="1674" xr:uid="{00000000-0005-0000-0000-00009A060000}"/>
    <cellStyle name="Currency 2 2 2 2 11 2 2" xfId="1675" xr:uid="{00000000-0005-0000-0000-00009B060000}"/>
    <cellStyle name="Currency 2 2 2 2 11 3" xfId="1676" xr:uid="{00000000-0005-0000-0000-00009C060000}"/>
    <cellStyle name="Currency 2 2 2 2 12" xfId="1677" xr:uid="{00000000-0005-0000-0000-00009D060000}"/>
    <cellStyle name="Currency 2 2 2 2 12 2" xfId="1678" xr:uid="{00000000-0005-0000-0000-00009E060000}"/>
    <cellStyle name="Currency 2 2 2 2 12 2 2" xfId="1679" xr:uid="{00000000-0005-0000-0000-00009F060000}"/>
    <cellStyle name="Currency 2 2 2 2 12 3" xfId="1680" xr:uid="{00000000-0005-0000-0000-0000A0060000}"/>
    <cellStyle name="Currency 2 2 2 2 13" xfId="1681" xr:uid="{00000000-0005-0000-0000-0000A1060000}"/>
    <cellStyle name="Currency 2 2 2 2 13 2" xfId="1682" xr:uid="{00000000-0005-0000-0000-0000A2060000}"/>
    <cellStyle name="Currency 2 2 2 2 13 2 2" xfId="1683" xr:uid="{00000000-0005-0000-0000-0000A3060000}"/>
    <cellStyle name="Currency 2 2 2 2 13 3" xfId="1684" xr:uid="{00000000-0005-0000-0000-0000A4060000}"/>
    <cellStyle name="Currency 2 2 2 2 14" xfId="1685" xr:uid="{00000000-0005-0000-0000-0000A5060000}"/>
    <cellStyle name="Currency 2 2 2 2 14 2" xfId="1686" xr:uid="{00000000-0005-0000-0000-0000A6060000}"/>
    <cellStyle name="Currency 2 2 2 2 14 2 2" xfId="1687" xr:uid="{00000000-0005-0000-0000-0000A7060000}"/>
    <cellStyle name="Currency 2 2 2 2 14 3" xfId="1688" xr:uid="{00000000-0005-0000-0000-0000A8060000}"/>
    <cellStyle name="Currency 2 2 2 2 15" xfId="1689" xr:uid="{00000000-0005-0000-0000-0000A9060000}"/>
    <cellStyle name="Currency 2 2 2 2 15 2" xfId="1690" xr:uid="{00000000-0005-0000-0000-0000AA060000}"/>
    <cellStyle name="Currency 2 2 2 2 15 2 2" xfId="1691" xr:uid="{00000000-0005-0000-0000-0000AB060000}"/>
    <cellStyle name="Currency 2 2 2 2 15 3" xfId="1692" xr:uid="{00000000-0005-0000-0000-0000AC060000}"/>
    <cellStyle name="Currency 2 2 2 2 16" xfId="1693" xr:uid="{00000000-0005-0000-0000-0000AD060000}"/>
    <cellStyle name="Currency 2 2 2 2 16 2" xfId="1694" xr:uid="{00000000-0005-0000-0000-0000AE060000}"/>
    <cellStyle name="Currency 2 2 2 2 16 2 2" xfId="1695" xr:uid="{00000000-0005-0000-0000-0000AF060000}"/>
    <cellStyle name="Currency 2 2 2 2 16 3" xfId="1696" xr:uid="{00000000-0005-0000-0000-0000B0060000}"/>
    <cellStyle name="Currency 2 2 2 2 17" xfId="1697" xr:uid="{00000000-0005-0000-0000-0000B1060000}"/>
    <cellStyle name="Currency 2 2 2 2 17 2" xfId="1698" xr:uid="{00000000-0005-0000-0000-0000B2060000}"/>
    <cellStyle name="Currency 2 2 2 2 17 2 2" xfId="1699" xr:uid="{00000000-0005-0000-0000-0000B3060000}"/>
    <cellStyle name="Currency 2 2 2 2 17 3" xfId="1700" xr:uid="{00000000-0005-0000-0000-0000B4060000}"/>
    <cellStyle name="Currency 2 2 2 2 2" xfId="1701" xr:uid="{00000000-0005-0000-0000-0000B5060000}"/>
    <cellStyle name="Currency 2 2 2 2 2 2" xfId="1702" xr:uid="{00000000-0005-0000-0000-0000B6060000}"/>
    <cellStyle name="Currency 2 2 2 2 2 2 2" xfId="1703" xr:uid="{00000000-0005-0000-0000-0000B7060000}"/>
    <cellStyle name="Currency 2 2 2 2 2 2 2 2" xfId="1704" xr:uid="{00000000-0005-0000-0000-0000B8060000}"/>
    <cellStyle name="Currency 2 2 2 2 2 2 2 2 2" xfId="1705" xr:uid="{00000000-0005-0000-0000-0000B9060000}"/>
    <cellStyle name="Currency 2 2 2 2 2 2 2 3" xfId="1706" xr:uid="{00000000-0005-0000-0000-0000BA060000}"/>
    <cellStyle name="Currency 2 2 2 2 2 2 3" xfId="1707" xr:uid="{00000000-0005-0000-0000-0000BB060000}"/>
    <cellStyle name="Currency 2 2 2 2 2 2 3 2" xfId="1708" xr:uid="{00000000-0005-0000-0000-0000BC060000}"/>
    <cellStyle name="Currency 2 2 2 2 2 2 3 2 2" xfId="1709" xr:uid="{00000000-0005-0000-0000-0000BD060000}"/>
    <cellStyle name="Currency 2 2 2 2 2 2 3 3" xfId="1710" xr:uid="{00000000-0005-0000-0000-0000BE060000}"/>
    <cellStyle name="Currency 2 2 2 2 2 2 4" xfId="1711" xr:uid="{00000000-0005-0000-0000-0000BF060000}"/>
    <cellStyle name="Currency 2 2 2 2 2 2 4 2" xfId="1712" xr:uid="{00000000-0005-0000-0000-0000C0060000}"/>
    <cellStyle name="Currency 2 2 2 2 2 2 4 2 2" xfId="1713" xr:uid="{00000000-0005-0000-0000-0000C1060000}"/>
    <cellStyle name="Currency 2 2 2 2 2 2 4 3" xfId="1714" xr:uid="{00000000-0005-0000-0000-0000C2060000}"/>
    <cellStyle name="Currency 2 2 2 2 2 2 5" xfId="1715" xr:uid="{00000000-0005-0000-0000-0000C3060000}"/>
    <cellStyle name="Currency 2 2 2 2 2 2 5 2" xfId="1716" xr:uid="{00000000-0005-0000-0000-0000C4060000}"/>
    <cellStyle name="Currency 2 2 2 2 2 2 5 2 2" xfId="1717" xr:uid="{00000000-0005-0000-0000-0000C5060000}"/>
    <cellStyle name="Currency 2 2 2 2 2 2 5 3" xfId="1718" xr:uid="{00000000-0005-0000-0000-0000C6060000}"/>
    <cellStyle name="Currency 2 2 2 2 2 3" xfId="1719" xr:uid="{00000000-0005-0000-0000-0000C7060000}"/>
    <cellStyle name="Currency 2 2 2 2 2 4" xfId="1720" xr:uid="{00000000-0005-0000-0000-0000C8060000}"/>
    <cellStyle name="Currency 2 2 2 2 2 5" xfId="1721" xr:uid="{00000000-0005-0000-0000-0000C9060000}"/>
    <cellStyle name="Currency 2 2 2 2 2 6" xfId="1722" xr:uid="{00000000-0005-0000-0000-0000CA060000}"/>
    <cellStyle name="Currency 2 2 2 2 2 6 2" xfId="1723" xr:uid="{00000000-0005-0000-0000-0000CB060000}"/>
    <cellStyle name="Currency 2 2 2 2 2 7" xfId="1724" xr:uid="{00000000-0005-0000-0000-0000CC060000}"/>
    <cellStyle name="Currency 2 2 2 2 3" xfId="1725" xr:uid="{00000000-0005-0000-0000-0000CD060000}"/>
    <cellStyle name="Currency 2 2 2 2 3 2" xfId="1726" xr:uid="{00000000-0005-0000-0000-0000CE060000}"/>
    <cellStyle name="Currency 2 2 2 2 3 2 2" xfId="1727" xr:uid="{00000000-0005-0000-0000-0000CF060000}"/>
    <cellStyle name="Currency 2 2 2 2 3 3" xfId="1728" xr:uid="{00000000-0005-0000-0000-0000D0060000}"/>
    <cellStyle name="Currency 2 2 2 2 4" xfId="1729" xr:uid="{00000000-0005-0000-0000-0000D1060000}"/>
    <cellStyle name="Currency 2 2 2 2 4 2" xfId="1730" xr:uid="{00000000-0005-0000-0000-0000D2060000}"/>
    <cellStyle name="Currency 2 2 2 2 4 2 2" xfId="1731" xr:uid="{00000000-0005-0000-0000-0000D3060000}"/>
    <cellStyle name="Currency 2 2 2 2 4 3" xfId="1732" xr:uid="{00000000-0005-0000-0000-0000D4060000}"/>
    <cellStyle name="Currency 2 2 2 2 5" xfId="1733" xr:uid="{00000000-0005-0000-0000-0000D5060000}"/>
    <cellStyle name="Currency 2 2 2 2 5 2" xfId="1734" xr:uid="{00000000-0005-0000-0000-0000D6060000}"/>
    <cellStyle name="Currency 2 2 2 2 5 2 2" xfId="1735" xr:uid="{00000000-0005-0000-0000-0000D7060000}"/>
    <cellStyle name="Currency 2 2 2 2 5 3" xfId="1736" xr:uid="{00000000-0005-0000-0000-0000D8060000}"/>
    <cellStyle name="Currency 2 2 2 2 6" xfId="1737" xr:uid="{00000000-0005-0000-0000-0000D9060000}"/>
    <cellStyle name="Currency 2 2 2 2 6 2" xfId="1738" xr:uid="{00000000-0005-0000-0000-0000DA060000}"/>
    <cellStyle name="Currency 2 2 2 2 6 2 2" xfId="1739" xr:uid="{00000000-0005-0000-0000-0000DB060000}"/>
    <cellStyle name="Currency 2 2 2 2 6 3" xfId="1740" xr:uid="{00000000-0005-0000-0000-0000DC060000}"/>
    <cellStyle name="Currency 2 2 2 2 7" xfId="1741" xr:uid="{00000000-0005-0000-0000-0000DD060000}"/>
    <cellStyle name="Currency 2 2 2 2 7 2" xfId="1742" xr:uid="{00000000-0005-0000-0000-0000DE060000}"/>
    <cellStyle name="Currency 2 2 2 2 7 2 2" xfId="1743" xr:uid="{00000000-0005-0000-0000-0000DF060000}"/>
    <cellStyle name="Currency 2 2 2 2 7 3" xfId="1744" xr:uid="{00000000-0005-0000-0000-0000E0060000}"/>
    <cellStyle name="Currency 2 2 2 2 8" xfId="1745" xr:uid="{00000000-0005-0000-0000-0000E1060000}"/>
    <cellStyle name="Currency 2 2 2 2 8 2" xfId="1746" xr:uid="{00000000-0005-0000-0000-0000E2060000}"/>
    <cellStyle name="Currency 2 2 2 2 8 2 2" xfId="1747" xr:uid="{00000000-0005-0000-0000-0000E3060000}"/>
    <cellStyle name="Currency 2 2 2 2 8 3" xfId="1748" xr:uid="{00000000-0005-0000-0000-0000E4060000}"/>
    <cellStyle name="Currency 2 2 2 2 9" xfId="1749" xr:uid="{00000000-0005-0000-0000-0000E5060000}"/>
    <cellStyle name="Currency 2 2 2 2 9 2" xfId="1750" xr:uid="{00000000-0005-0000-0000-0000E6060000}"/>
    <cellStyle name="Currency 2 2 2 2 9 2 2" xfId="1751" xr:uid="{00000000-0005-0000-0000-0000E7060000}"/>
    <cellStyle name="Currency 2 2 2 2 9 3" xfId="1752" xr:uid="{00000000-0005-0000-0000-0000E8060000}"/>
    <cellStyle name="Currency 2 2 2 3" xfId="1753" xr:uid="{00000000-0005-0000-0000-0000E9060000}"/>
    <cellStyle name="Currency 2 2 2 4" xfId="1754" xr:uid="{00000000-0005-0000-0000-0000EA060000}"/>
    <cellStyle name="Currency 2 2 2 5" xfId="1755" xr:uid="{00000000-0005-0000-0000-0000EB060000}"/>
    <cellStyle name="Currency 2 2 2 6" xfId="1756" xr:uid="{00000000-0005-0000-0000-0000EC060000}"/>
    <cellStyle name="Currency 2 2 2 7" xfId="1757" xr:uid="{00000000-0005-0000-0000-0000ED060000}"/>
    <cellStyle name="Currency 2 2 2 8" xfId="1758" xr:uid="{00000000-0005-0000-0000-0000EE060000}"/>
    <cellStyle name="Currency 2 2 2 9" xfId="1759" xr:uid="{00000000-0005-0000-0000-0000EF060000}"/>
    <cellStyle name="Currency 2 2 20" xfId="1760" xr:uid="{00000000-0005-0000-0000-0000F0060000}"/>
    <cellStyle name="Currency 2 2 21" xfId="7486" xr:uid="{00000000-0005-0000-0000-0000F1060000}"/>
    <cellStyle name="Currency 2 2 3" xfId="1761" xr:uid="{00000000-0005-0000-0000-0000F2060000}"/>
    <cellStyle name="Currency 2 2 3 2" xfId="1762" xr:uid="{00000000-0005-0000-0000-0000F3060000}"/>
    <cellStyle name="Currency 2 2 4" xfId="1763" xr:uid="{00000000-0005-0000-0000-0000F4060000}"/>
    <cellStyle name="Currency 2 2 4 2" xfId="1764" xr:uid="{00000000-0005-0000-0000-0000F5060000}"/>
    <cellStyle name="Currency 2 2 5" xfId="1765" xr:uid="{00000000-0005-0000-0000-0000F6060000}"/>
    <cellStyle name="Currency 2 2 5 2" xfId="1766" xr:uid="{00000000-0005-0000-0000-0000F7060000}"/>
    <cellStyle name="Currency 2 2 6" xfId="1767" xr:uid="{00000000-0005-0000-0000-0000F8060000}"/>
    <cellStyle name="Currency 2 2 6 2" xfId="1768" xr:uid="{00000000-0005-0000-0000-0000F9060000}"/>
    <cellStyle name="Currency 2 2 7" xfId="1769" xr:uid="{00000000-0005-0000-0000-0000FA060000}"/>
    <cellStyle name="Currency 2 2 7 2" xfId="1770" xr:uid="{00000000-0005-0000-0000-0000FB060000}"/>
    <cellStyle name="Currency 2 2 8" xfId="1771" xr:uid="{00000000-0005-0000-0000-0000FC060000}"/>
    <cellStyle name="Currency 2 2 8 2" xfId="1772" xr:uid="{00000000-0005-0000-0000-0000FD060000}"/>
    <cellStyle name="Currency 2 2 9" xfId="1773" xr:uid="{00000000-0005-0000-0000-0000FE060000}"/>
    <cellStyle name="Currency 2 2 9 2" xfId="1774" xr:uid="{00000000-0005-0000-0000-0000FF060000}"/>
    <cellStyle name="Currency 2 20" xfId="1775" xr:uid="{00000000-0005-0000-0000-000000070000}"/>
    <cellStyle name="Currency 2 20 2" xfId="1776" xr:uid="{00000000-0005-0000-0000-000001070000}"/>
    <cellStyle name="Currency 2 21" xfId="1777" xr:uid="{00000000-0005-0000-0000-000002070000}"/>
    <cellStyle name="Currency 2 21 2" xfId="1778" xr:uid="{00000000-0005-0000-0000-000003070000}"/>
    <cellStyle name="Currency 2 22" xfId="1779" xr:uid="{00000000-0005-0000-0000-000004070000}"/>
    <cellStyle name="Currency 2 22 2" xfId="1780" xr:uid="{00000000-0005-0000-0000-000005070000}"/>
    <cellStyle name="Currency 2 23" xfId="1781" xr:uid="{00000000-0005-0000-0000-000006070000}"/>
    <cellStyle name="Currency 2 23 2" xfId="1782" xr:uid="{00000000-0005-0000-0000-000007070000}"/>
    <cellStyle name="Currency 2 24" xfId="1783" xr:uid="{00000000-0005-0000-0000-000008070000}"/>
    <cellStyle name="Currency 2 24 2" xfId="1784" xr:uid="{00000000-0005-0000-0000-000009070000}"/>
    <cellStyle name="Currency 2 25" xfId="1785" xr:uid="{00000000-0005-0000-0000-00000A070000}"/>
    <cellStyle name="Currency 2 25 2" xfId="1786" xr:uid="{00000000-0005-0000-0000-00000B070000}"/>
    <cellStyle name="Currency 2 26" xfId="1787" xr:uid="{00000000-0005-0000-0000-00000C070000}"/>
    <cellStyle name="Currency 2 26 2" xfId="1788" xr:uid="{00000000-0005-0000-0000-00000D070000}"/>
    <cellStyle name="Currency 2 27" xfId="1789" xr:uid="{00000000-0005-0000-0000-00000E070000}"/>
    <cellStyle name="Currency 2 27 2" xfId="1790" xr:uid="{00000000-0005-0000-0000-00000F070000}"/>
    <cellStyle name="Currency 2 28" xfId="1791" xr:uid="{00000000-0005-0000-0000-000010070000}"/>
    <cellStyle name="Currency 2 28 2" xfId="1792" xr:uid="{00000000-0005-0000-0000-000011070000}"/>
    <cellStyle name="Currency 2 29" xfId="1793" xr:uid="{00000000-0005-0000-0000-000012070000}"/>
    <cellStyle name="Currency 2 29 2" xfId="1794" xr:uid="{00000000-0005-0000-0000-000013070000}"/>
    <cellStyle name="Currency 2 3" xfId="1795" xr:uid="{00000000-0005-0000-0000-000014070000}"/>
    <cellStyle name="Currency 2 3 2" xfId="1796" xr:uid="{00000000-0005-0000-0000-000015070000}"/>
    <cellStyle name="Currency 2 3 2 2" xfId="1797" xr:uid="{00000000-0005-0000-0000-000016070000}"/>
    <cellStyle name="Currency 2 3 3" xfId="1798" xr:uid="{00000000-0005-0000-0000-000017070000}"/>
    <cellStyle name="Currency 2 30" xfId="1799" xr:uid="{00000000-0005-0000-0000-000018070000}"/>
    <cellStyle name="Currency 2 30 2" xfId="1800" xr:uid="{00000000-0005-0000-0000-000019070000}"/>
    <cellStyle name="Currency 2 31" xfId="1801" xr:uid="{00000000-0005-0000-0000-00001A070000}"/>
    <cellStyle name="Currency 2 31 2" xfId="1802" xr:uid="{00000000-0005-0000-0000-00001B070000}"/>
    <cellStyle name="Currency 2 32" xfId="1803" xr:uid="{00000000-0005-0000-0000-00001C070000}"/>
    <cellStyle name="Currency 2 32 2" xfId="1804" xr:uid="{00000000-0005-0000-0000-00001D070000}"/>
    <cellStyle name="Currency 2 33" xfId="1805" xr:uid="{00000000-0005-0000-0000-00001E070000}"/>
    <cellStyle name="Currency 2 33 2" xfId="1806" xr:uid="{00000000-0005-0000-0000-00001F070000}"/>
    <cellStyle name="Currency 2 34" xfId="1807" xr:uid="{00000000-0005-0000-0000-000020070000}"/>
    <cellStyle name="Currency 2 34 2" xfId="1808" xr:uid="{00000000-0005-0000-0000-000021070000}"/>
    <cellStyle name="Currency 2 35" xfId="1809" xr:uid="{00000000-0005-0000-0000-000022070000}"/>
    <cellStyle name="Currency 2 35 2" xfId="1810" xr:uid="{00000000-0005-0000-0000-000023070000}"/>
    <cellStyle name="Currency 2 36" xfId="1811" xr:uid="{00000000-0005-0000-0000-000024070000}"/>
    <cellStyle name="Currency 2 36 2" xfId="1812" xr:uid="{00000000-0005-0000-0000-000025070000}"/>
    <cellStyle name="Currency 2 37" xfId="1813" xr:uid="{00000000-0005-0000-0000-000026070000}"/>
    <cellStyle name="Currency 2 37 2" xfId="1814" xr:uid="{00000000-0005-0000-0000-000027070000}"/>
    <cellStyle name="Currency 2 38" xfId="1815" xr:uid="{00000000-0005-0000-0000-000028070000}"/>
    <cellStyle name="Currency 2 38 2" xfId="1816" xr:uid="{00000000-0005-0000-0000-000029070000}"/>
    <cellStyle name="Currency 2 39" xfId="1817" xr:uid="{00000000-0005-0000-0000-00002A070000}"/>
    <cellStyle name="Currency 2 39 2" xfId="1818" xr:uid="{00000000-0005-0000-0000-00002B070000}"/>
    <cellStyle name="Currency 2 4" xfId="1819" xr:uid="{00000000-0005-0000-0000-00002C070000}"/>
    <cellStyle name="Currency 2 4 2" xfId="1820" xr:uid="{00000000-0005-0000-0000-00002D070000}"/>
    <cellStyle name="Currency 2 4 2 2" xfId="1821" xr:uid="{00000000-0005-0000-0000-00002E070000}"/>
    <cellStyle name="Currency 2 4 3" xfId="1822" xr:uid="{00000000-0005-0000-0000-00002F070000}"/>
    <cellStyle name="Currency 2 40" xfId="1823" xr:uid="{00000000-0005-0000-0000-000030070000}"/>
    <cellStyle name="Currency 2 40 2" xfId="1824" xr:uid="{00000000-0005-0000-0000-000031070000}"/>
    <cellStyle name="Currency 2 41" xfId="1825" xr:uid="{00000000-0005-0000-0000-000032070000}"/>
    <cellStyle name="Currency 2 41 2" xfId="1826" xr:uid="{00000000-0005-0000-0000-000033070000}"/>
    <cellStyle name="Currency 2 42" xfId="1827" xr:uid="{00000000-0005-0000-0000-000034070000}"/>
    <cellStyle name="Currency 2 42 2" xfId="1828" xr:uid="{00000000-0005-0000-0000-000035070000}"/>
    <cellStyle name="Currency 2 43" xfId="1829" xr:uid="{00000000-0005-0000-0000-000036070000}"/>
    <cellStyle name="Currency 2 43 2" xfId="1830" xr:uid="{00000000-0005-0000-0000-000037070000}"/>
    <cellStyle name="Currency 2 44" xfId="1831" xr:uid="{00000000-0005-0000-0000-000038070000}"/>
    <cellStyle name="Currency 2 44 2" xfId="1832" xr:uid="{00000000-0005-0000-0000-000039070000}"/>
    <cellStyle name="Currency 2 45" xfId="1833" xr:uid="{00000000-0005-0000-0000-00003A070000}"/>
    <cellStyle name="Currency 2 45 2" xfId="1834" xr:uid="{00000000-0005-0000-0000-00003B070000}"/>
    <cellStyle name="Currency 2 46" xfId="1835" xr:uid="{00000000-0005-0000-0000-00003C070000}"/>
    <cellStyle name="Currency 2 46 2" xfId="1836" xr:uid="{00000000-0005-0000-0000-00003D070000}"/>
    <cellStyle name="Currency 2 47" xfId="1837" xr:uid="{00000000-0005-0000-0000-00003E070000}"/>
    <cellStyle name="Currency 2 47 2" xfId="1838" xr:uid="{00000000-0005-0000-0000-00003F070000}"/>
    <cellStyle name="Currency 2 48" xfId="1839" xr:uid="{00000000-0005-0000-0000-000040070000}"/>
    <cellStyle name="Currency 2 48 2" xfId="1840" xr:uid="{00000000-0005-0000-0000-000041070000}"/>
    <cellStyle name="Currency 2 49" xfId="1841" xr:uid="{00000000-0005-0000-0000-000042070000}"/>
    <cellStyle name="Currency 2 49 2" xfId="1842" xr:uid="{00000000-0005-0000-0000-000043070000}"/>
    <cellStyle name="Currency 2 5" xfId="1843" xr:uid="{00000000-0005-0000-0000-000044070000}"/>
    <cellStyle name="Currency 2 5 2" xfId="1844" xr:uid="{00000000-0005-0000-0000-000045070000}"/>
    <cellStyle name="Currency 2 5 2 2" xfId="1845" xr:uid="{00000000-0005-0000-0000-000046070000}"/>
    <cellStyle name="Currency 2 5 3" xfId="1846" xr:uid="{00000000-0005-0000-0000-000047070000}"/>
    <cellStyle name="Currency 2 50" xfId="1847" xr:uid="{00000000-0005-0000-0000-000048070000}"/>
    <cellStyle name="Currency 2 50 2" xfId="1848" xr:uid="{00000000-0005-0000-0000-000049070000}"/>
    <cellStyle name="Currency 2 51" xfId="1849" xr:uid="{00000000-0005-0000-0000-00004A070000}"/>
    <cellStyle name="Currency 2 51 2" xfId="1850" xr:uid="{00000000-0005-0000-0000-00004B070000}"/>
    <cellStyle name="Currency 2 52" xfId="1851" xr:uid="{00000000-0005-0000-0000-00004C070000}"/>
    <cellStyle name="Currency 2 52 2" xfId="1852" xr:uid="{00000000-0005-0000-0000-00004D070000}"/>
    <cellStyle name="Currency 2 53" xfId="1853" xr:uid="{00000000-0005-0000-0000-00004E070000}"/>
    <cellStyle name="Currency 2 53 2" xfId="1854" xr:uid="{00000000-0005-0000-0000-00004F070000}"/>
    <cellStyle name="Currency 2 54" xfId="1855" xr:uid="{00000000-0005-0000-0000-000050070000}"/>
    <cellStyle name="Currency 2 54 2" xfId="1856" xr:uid="{00000000-0005-0000-0000-000051070000}"/>
    <cellStyle name="Currency 2 55" xfId="1857" xr:uid="{00000000-0005-0000-0000-000052070000}"/>
    <cellStyle name="Currency 2 55 2" xfId="1858" xr:uid="{00000000-0005-0000-0000-000053070000}"/>
    <cellStyle name="Currency 2 56" xfId="1859" xr:uid="{00000000-0005-0000-0000-000054070000}"/>
    <cellStyle name="Currency 2 56 2" xfId="1860" xr:uid="{00000000-0005-0000-0000-000055070000}"/>
    <cellStyle name="Currency 2 57" xfId="1861" xr:uid="{00000000-0005-0000-0000-000056070000}"/>
    <cellStyle name="Currency 2 57 2" xfId="1862" xr:uid="{00000000-0005-0000-0000-000057070000}"/>
    <cellStyle name="Currency 2 58" xfId="1863" xr:uid="{00000000-0005-0000-0000-000058070000}"/>
    <cellStyle name="Currency 2 58 2" xfId="1864" xr:uid="{00000000-0005-0000-0000-000059070000}"/>
    <cellStyle name="Currency 2 59" xfId="1865" xr:uid="{00000000-0005-0000-0000-00005A070000}"/>
    <cellStyle name="Currency 2 59 2" xfId="1866" xr:uid="{00000000-0005-0000-0000-00005B070000}"/>
    <cellStyle name="Currency 2 6" xfId="1867" xr:uid="{00000000-0005-0000-0000-00005C070000}"/>
    <cellStyle name="Currency 2 6 2" xfId="1868" xr:uid="{00000000-0005-0000-0000-00005D070000}"/>
    <cellStyle name="Currency 2 6 2 2" xfId="1869" xr:uid="{00000000-0005-0000-0000-00005E070000}"/>
    <cellStyle name="Currency 2 6 3" xfId="1870" xr:uid="{00000000-0005-0000-0000-00005F070000}"/>
    <cellStyle name="Currency 2 60" xfId="1871" xr:uid="{00000000-0005-0000-0000-000060070000}"/>
    <cellStyle name="Currency 2 60 2" xfId="1872" xr:uid="{00000000-0005-0000-0000-000061070000}"/>
    <cellStyle name="Currency 2 61" xfId="1873" xr:uid="{00000000-0005-0000-0000-000062070000}"/>
    <cellStyle name="Currency 2 61 2" xfId="1874" xr:uid="{00000000-0005-0000-0000-000063070000}"/>
    <cellStyle name="Currency 2 62" xfId="1875" xr:uid="{00000000-0005-0000-0000-000064070000}"/>
    <cellStyle name="Currency 2 63" xfId="1876" xr:uid="{00000000-0005-0000-0000-000065070000}"/>
    <cellStyle name="Currency 2 64" xfId="1877" xr:uid="{00000000-0005-0000-0000-000066070000}"/>
    <cellStyle name="Currency 2 65" xfId="1878" xr:uid="{00000000-0005-0000-0000-000067070000}"/>
    <cellStyle name="Currency 2 66" xfId="1879" xr:uid="{00000000-0005-0000-0000-000068070000}"/>
    <cellStyle name="Currency 2 67" xfId="1880" xr:uid="{00000000-0005-0000-0000-000069070000}"/>
    <cellStyle name="Currency 2 68" xfId="1881" xr:uid="{00000000-0005-0000-0000-00006A070000}"/>
    <cellStyle name="Currency 2 69" xfId="1882" xr:uid="{00000000-0005-0000-0000-00006B070000}"/>
    <cellStyle name="Currency 2 7" xfId="1883" xr:uid="{00000000-0005-0000-0000-00006C070000}"/>
    <cellStyle name="Currency 2 7 2" xfId="1884" xr:uid="{00000000-0005-0000-0000-00006D070000}"/>
    <cellStyle name="Currency 2 7 2 2" xfId="1885" xr:uid="{00000000-0005-0000-0000-00006E070000}"/>
    <cellStyle name="Currency 2 7 3" xfId="1886" xr:uid="{00000000-0005-0000-0000-00006F070000}"/>
    <cellStyle name="Currency 2 70" xfId="1887" xr:uid="{00000000-0005-0000-0000-000070070000}"/>
    <cellStyle name="Currency 2 71" xfId="1888" xr:uid="{00000000-0005-0000-0000-000071070000}"/>
    <cellStyle name="Currency 2 72" xfId="1889" xr:uid="{00000000-0005-0000-0000-000072070000}"/>
    <cellStyle name="Currency 2 73" xfId="1890" xr:uid="{00000000-0005-0000-0000-000073070000}"/>
    <cellStyle name="Currency 2 74" xfId="1891" xr:uid="{00000000-0005-0000-0000-000074070000}"/>
    <cellStyle name="Currency 2 75" xfId="1892" xr:uid="{00000000-0005-0000-0000-000075070000}"/>
    <cellStyle name="Currency 2 76" xfId="1893" xr:uid="{00000000-0005-0000-0000-000076070000}"/>
    <cellStyle name="Currency 2 77" xfId="1894" xr:uid="{00000000-0005-0000-0000-000077070000}"/>
    <cellStyle name="Currency 2 78" xfId="1895" xr:uid="{00000000-0005-0000-0000-000078070000}"/>
    <cellStyle name="Currency 2 79" xfId="1896" xr:uid="{00000000-0005-0000-0000-000079070000}"/>
    <cellStyle name="Currency 2 8" xfId="1897" xr:uid="{00000000-0005-0000-0000-00007A070000}"/>
    <cellStyle name="Currency 2 8 2" xfId="1898" xr:uid="{00000000-0005-0000-0000-00007B070000}"/>
    <cellStyle name="Currency 2 8 2 2" xfId="1899" xr:uid="{00000000-0005-0000-0000-00007C070000}"/>
    <cellStyle name="Currency 2 8 3" xfId="1900" xr:uid="{00000000-0005-0000-0000-00007D070000}"/>
    <cellStyle name="Currency 2 80" xfId="1901" xr:uid="{00000000-0005-0000-0000-00007E070000}"/>
    <cellStyle name="Currency 2 81" xfId="1902" xr:uid="{00000000-0005-0000-0000-00007F070000}"/>
    <cellStyle name="Currency 2 82" xfId="1903" xr:uid="{00000000-0005-0000-0000-000080070000}"/>
    <cellStyle name="Currency 2 83" xfId="1904" xr:uid="{00000000-0005-0000-0000-000081070000}"/>
    <cellStyle name="Currency 2 84" xfId="1905" xr:uid="{00000000-0005-0000-0000-000082070000}"/>
    <cellStyle name="Currency 2 85" xfId="1906" xr:uid="{00000000-0005-0000-0000-000083070000}"/>
    <cellStyle name="Currency 2 86" xfId="1907" xr:uid="{00000000-0005-0000-0000-000084070000}"/>
    <cellStyle name="Currency 2 87" xfId="1908" xr:uid="{00000000-0005-0000-0000-000085070000}"/>
    <cellStyle name="Currency 2 88" xfId="1909" xr:uid="{00000000-0005-0000-0000-000086070000}"/>
    <cellStyle name="Currency 2 89" xfId="1910" xr:uid="{00000000-0005-0000-0000-000087070000}"/>
    <cellStyle name="Currency 2 9" xfId="1911" xr:uid="{00000000-0005-0000-0000-000088070000}"/>
    <cellStyle name="Currency 2 9 2" xfId="1912" xr:uid="{00000000-0005-0000-0000-000089070000}"/>
    <cellStyle name="Currency 2 9 2 2" xfId="1913" xr:uid="{00000000-0005-0000-0000-00008A070000}"/>
    <cellStyle name="Currency 2 9 3" xfId="1914" xr:uid="{00000000-0005-0000-0000-00008B070000}"/>
    <cellStyle name="Currency 2 90" xfId="1915" xr:uid="{00000000-0005-0000-0000-00008C070000}"/>
    <cellStyle name="Currency 2 91" xfId="1916" xr:uid="{00000000-0005-0000-0000-00008D070000}"/>
    <cellStyle name="Currency 2 92" xfId="1917" xr:uid="{00000000-0005-0000-0000-00008E070000}"/>
    <cellStyle name="Currency 2 93" xfId="1918" xr:uid="{00000000-0005-0000-0000-00008F070000}"/>
    <cellStyle name="Currency 2 94" xfId="1919" xr:uid="{00000000-0005-0000-0000-000090070000}"/>
    <cellStyle name="Currency 2 95" xfId="1920" xr:uid="{00000000-0005-0000-0000-000091070000}"/>
    <cellStyle name="Currency 2 96" xfId="1921" xr:uid="{00000000-0005-0000-0000-000092070000}"/>
    <cellStyle name="Currency 2 97" xfId="1922" xr:uid="{00000000-0005-0000-0000-000093070000}"/>
    <cellStyle name="Currency 2 98" xfId="1923" xr:uid="{00000000-0005-0000-0000-000094070000}"/>
    <cellStyle name="Currency 2 99" xfId="1924" xr:uid="{00000000-0005-0000-0000-000095070000}"/>
    <cellStyle name="Currency 20" xfId="1925" xr:uid="{00000000-0005-0000-0000-000096070000}"/>
    <cellStyle name="Currency 21" xfId="1926" xr:uid="{00000000-0005-0000-0000-000097070000}"/>
    <cellStyle name="Currency 22" xfId="1927" xr:uid="{00000000-0005-0000-0000-000098070000}"/>
    <cellStyle name="Currency 23" xfId="1928" xr:uid="{00000000-0005-0000-0000-000099070000}"/>
    <cellStyle name="Currency 24" xfId="1929" xr:uid="{00000000-0005-0000-0000-00009A070000}"/>
    <cellStyle name="Currency 25" xfId="1930" xr:uid="{00000000-0005-0000-0000-00009B070000}"/>
    <cellStyle name="Currency 26" xfId="1931" xr:uid="{00000000-0005-0000-0000-00009C070000}"/>
    <cellStyle name="Currency 27" xfId="1932" xr:uid="{00000000-0005-0000-0000-00009D070000}"/>
    <cellStyle name="Currency 28" xfId="1933" xr:uid="{00000000-0005-0000-0000-00009E070000}"/>
    <cellStyle name="Currency 29" xfId="1934" xr:uid="{00000000-0005-0000-0000-00009F070000}"/>
    <cellStyle name="Currency 3" xfId="25" xr:uid="{00000000-0005-0000-0000-0000A0070000}"/>
    <cellStyle name="Currency 3 10" xfId="1935" xr:uid="{00000000-0005-0000-0000-0000A1070000}"/>
    <cellStyle name="Currency 3 10 2" xfId="1936" xr:uid="{00000000-0005-0000-0000-0000A2070000}"/>
    <cellStyle name="Currency 3 10 2 2" xfId="1937" xr:uid="{00000000-0005-0000-0000-0000A3070000}"/>
    <cellStyle name="Currency 3 10 3" xfId="1938" xr:uid="{00000000-0005-0000-0000-0000A4070000}"/>
    <cellStyle name="Currency 3 100" xfId="1939" xr:uid="{00000000-0005-0000-0000-0000A5070000}"/>
    <cellStyle name="Currency 3 101" xfId="1940" xr:uid="{00000000-0005-0000-0000-0000A6070000}"/>
    <cellStyle name="Currency 3 102" xfId="1941" xr:uid="{00000000-0005-0000-0000-0000A7070000}"/>
    <cellStyle name="Currency 3 103" xfId="1942" xr:uid="{00000000-0005-0000-0000-0000A8070000}"/>
    <cellStyle name="Currency 3 104" xfId="1943" xr:uid="{00000000-0005-0000-0000-0000A9070000}"/>
    <cellStyle name="Currency 3 105" xfId="1944" xr:uid="{00000000-0005-0000-0000-0000AA070000}"/>
    <cellStyle name="Currency 3 106" xfId="1945" xr:uid="{00000000-0005-0000-0000-0000AB070000}"/>
    <cellStyle name="Currency 3 107" xfId="1946" xr:uid="{00000000-0005-0000-0000-0000AC070000}"/>
    <cellStyle name="Currency 3 108" xfId="1947" xr:uid="{00000000-0005-0000-0000-0000AD070000}"/>
    <cellStyle name="Currency 3 109" xfId="1948" xr:uid="{00000000-0005-0000-0000-0000AE070000}"/>
    <cellStyle name="Currency 3 11" xfId="1949" xr:uid="{00000000-0005-0000-0000-0000AF070000}"/>
    <cellStyle name="Currency 3 11 2" xfId="1950" xr:uid="{00000000-0005-0000-0000-0000B0070000}"/>
    <cellStyle name="Currency 3 11 2 2" xfId="1951" xr:uid="{00000000-0005-0000-0000-0000B1070000}"/>
    <cellStyle name="Currency 3 11 3" xfId="1952" xr:uid="{00000000-0005-0000-0000-0000B2070000}"/>
    <cellStyle name="Currency 3 110" xfId="1953" xr:uid="{00000000-0005-0000-0000-0000B3070000}"/>
    <cellStyle name="Currency 3 111" xfId="1954" xr:uid="{00000000-0005-0000-0000-0000B4070000}"/>
    <cellStyle name="Currency 3 112" xfId="1955" xr:uid="{00000000-0005-0000-0000-0000B5070000}"/>
    <cellStyle name="Currency 3 113" xfId="1956" xr:uid="{00000000-0005-0000-0000-0000B6070000}"/>
    <cellStyle name="Currency 3 114" xfId="1957" xr:uid="{00000000-0005-0000-0000-0000B7070000}"/>
    <cellStyle name="Currency 3 115" xfId="1958" xr:uid="{00000000-0005-0000-0000-0000B8070000}"/>
    <cellStyle name="Currency 3 116" xfId="1959" xr:uid="{00000000-0005-0000-0000-0000B9070000}"/>
    <cellStyle name="Currency 3 117" xfId="1960" xr:uid="{00000000-0005-0000-0000-0000BA070000}"/>
    <cellStyle name="Currency 3 118" xfId="1961" xr:uid="{00000000-0005-0000-0000-0000BB070000}"/>
    <cellStyle name="Currency 3 119" xfId="1962" xr:uid="{00000000-0005-0000-0000-0000BC070000}"/>
    <cellStyle name="Currency 3 12" xfId="1963" xr:uid="{00000000-0005-0000-0000-0000BD070000}"/>
    <cellStyle name="Currency 3 12 2" xfId="1964" xr:uid="{00000000-0005-0000-0000-0000BE070000}"/>
    <cellStyle name="Currency 3 12 2 2" xfId="1965" xr:uid="{00000000-0005-0000-0000-0000BF070000}"/>
    <cellStyle name="Currency 3 12 3" xfId="1966" xr:uid="{00000000-0005-0000-0000-0000C0070000}"/>
    <cellStyle name="Currency 3 120" xfId="1967" xr:uid="{00000000-0005-0000-0000-0000C1070000}"/>
    <cellStyle name="Currency 3 121" xfId="1968" xr:uid="{00000000-0005-0000-0000-0000C2070000}"/>
    <cellStyle name="Currency 3 122" xfId="1969" xr:uid="{00000000-0005-0000-0000-0000C3070000}"/>
    <cellStyle name="Currency 3 123" xfId="1970" xr:uid="{00000000-0005-0000-0000-0000C4070000}"/>
    <cellStyle name="Currency 3 124" xfId="1971" xr:uid="{00000000-0005-0000-0000-0000C5070000}"/>
    <cellStyle name="Currency 3 125" xfId="1972" xr:uid="{00000000-0005-0000-0000-0000C6070000}"/>
    <cellStyle name="Currency 3 126" xfId="1973" xr:uid="{00000000-0005-0000-0000-0000C7070000}"/>
    <cellStyle name="Currency 3 127" xfId="1974" xr:uid="{00000000-0005-0000-0000-0000C8070000}"/>
    <cellStyle name="Currency 3 128" xfId="1975" xr:uid="{00000000-0005-0000-0000-0000C9070000}"/>
    <cellStyle name="Currency 3 129" xfId="1976" xr:uid="{00000000-0005-0000-0000-0000CA070000}"/>
    <cellStyle name="Currency 3 13" xfId="1977" xr:uid="{00000000-0005-0000-0000-0000CB070000}"/>
    <cellStyle name="Currency 3 13 2" xfId="1978" xr:uid="{00000000-0005-0000-0000-0000CC070000}"/>
    <cellStyle name="Currency 3 13 2 2" xfId="1979" xr:uid="{00000000-0005-0000-0000-0000CD070000}"/>
    <cellStyle name="Currency 3 13 3" xfId="1980" xr:uid="{00000000-0005-0000-0000-0000CE070000}"/>
    <cellStyle name="Currency 3 130" xfId="1981" xr:uid="{00000000-0005-0000-0000-0000CF070000}"/>
    <cellStyle name="Currency 3 131" xfId="1982" xr:uid="{00000000-0005-0000-0000-0000D0070000}"/>
    <cellStyle name="Currency 3 132" xfId="1983" xr:uid="{00000000-0005-0000-0000-0000D1070000}"/>
    <cellStyle name="Currency 3 133" xfId="1984" xr:uid="{00000000-0005-0000-0000-0000D2070000}"/>
    <cellStyle name="Currency 3 134" xfId="1985" xr:uid="{00000000-0005-0000-0000-0000D3070000}"/>
    <cellStyle name="Currency 3 135" xfId="1986" xr:uid="{00000000-0005-0000-0000-0000D4070000}"/>
    <cellStyle name="Currency 3 136" xfId="1987" xr:uid="{00000000-0005-0000-0000-0000D5070000}"/>
    <cellStyle name="Currency 3 137" xfId="1988" xr:uid="{00000000-0005-0000-0000-0000D6070000}"/>
    <cellStyle name="Currency 3 138" xfId="1989" xr:uid="{00000000-0005-0000-0000-0000D7070000}"/>
    <cellStyle name="Currency 3 139" xfId="1990" xr:uid="{00000000-0005-0000-0000-0000D8070000}"/>
    <cellStyle name="Currency 3 14" xfId="1991" xr:uid="{00000000-0005-0000-0000-0000D9070000}"/>
    <cellStyle name="Currency 3 14 2" xfId="1992" xr:uid="{00000000-0005-0000-0000-0000DA070000}"/>
    <cellStyle name="Currency 3 14 2 2" xfId="1993" xr:uid="{00000000-0005-0000-0000-0000DB070000}"/>
    <cellStyle name="Currency 3 14 3" xfId="1994" xr:uid="{00000000-0005-0000-0000-0000DC070000}"/>
    <cellStyle name="Currency 3 15" xfId="1995" xr:uid="{00000000-0005-0000-0000-0000DD070000}"/>
    <cellStyle name="Currency 3 15 2" xfId="1996" xr:uid="{00000000-0005-0000-0000-0000DE070000}"/>
    <cellStyle name="Currency 3 15 2 2" xfId="1997" xr:uid="{00000000-0005-0000-0000-0000DF070000}"/>
    <cellStyle name="Currency 3 15 3" xfId="1998" xr:uid="{00000000-0005-0000-0000-0000E0070000}"/>
    <cellStyle name="Currency 3 16" xfId="1999" xr:uid="{00000000-0005-0000-0000-0000E1070000}"/>
    <cellStyle name="Currency 3 16 2" xfId="2000" xr:uid="{00000000-0005-0000-0000-0000E2070000}"/>
    <cellStyle name="Currency 3 16 2 2" xfId="2001" xr:uid="{00000000-0005-0000-0000-0000E3070000}"/>
    <cellStyle name="Currency 3 16 3" xfId="2002" xr:uid="{00000000-0005-0000-0000-0000E4070000}"/>
    <cellStyle name="Currency 3 17" xfId="2003" xr:uid="{00000000-0005-0000-0000-0000E5070000}"/>
    <cellStyle name="Currency 3 17 2" xfId="2004" xr:uid="{00000000-0005-0000-0000-0000E6070000}"/>
    <cellStyle name="Currency 3 17 2 2" xfId="2005" xr:uid="{00000000-0005-0000-0000-0000E7070000}"/>
    <cellStyle name="Currency 3 17 3" xfId="2006" xr:uid="{00000000-0005-0000-0000-0000E8070000}"/>
    <cellStyle name="Currency 3 18" xfId="2007" xr:uid="{00000000-0005-0000-0000-0000E9070000}"/>
    <cellStyle name="Currency 3 18 2" xfId="2008" xr:uid="{00000000-0005-0000-0000-0000EA070000}"/>
    <cellStyle name="Currency 3 18 2 2" xfId="2009" xr:uid="{00000000-0005-0000-0000-0000EB070000}"/>
    <cellStyle name="Currency 3 18 3" xfId="2010" xr:uid="{00000000-0005-0000-0000-0000EC070000}"/>
    <cellStyle name="Currency 3 19" xfId="2011" xr:uid="{00000000-0005-0000-0000-0000ED070000}"/>
    <cellStyle name="Currency 3 19 2" xfId="2012" xr:uid="{00000000-0005-0000-0000-0000EE070000}"/>
    <cellStyle name="Currency 3 19 2 2" xfId="2013" xr:uid="{00000000-0005-0000-0000-0000EF070000}"/>
    <cellStyle name="Currency 3 19 3" xfId="2014" xr:uid="{00000000-0005-0000-0000-0000F0070000}"/>
    <cellStyle name="Currency 3 2" xfId="2015" xr:uid="{00000000-0005-0000-0000-0000F1070000}"/>
    <cellStyle name="Currency 3 2 10" xfId="2016" xr:uid="{00000000-0005-0000-0000-0000F2070000}"/>
    <cellStyle name="Currency 3 2 11" xfId="2017" xr:uid="{00000000-0005-0000-0000-0000F3070000}"/>
    <cellStyle name="Currency 3 2 12" xfId="2018" xr:uid="{00000000-0005-0000-0000-0000F4070000}"/>
    <cellStyle name="Currency 3 2 13" xfId="2019" xr:uid="{00000000-0005-0000-0000-0000F5070000}"/>
    <cellStyle name="Currency 3 2 14" xfId="2020" xr:uid="{00000000-0005-0000-0000-0000F6070000}"/>
    <cellStyle name="Currency 3 2 15" xfId="2021" xr:uid="{00000000-0005-0000-0000-0000F7070000}"/>
    <cellStyle name="Currency 3 2 15 2" xfId="2022" xr:uid="{00000000-0005-0000-0000-0000F8070000}"/>
    <cellStyle name="Currency 3 2 16" xfId="2023" xr:uid="{00000000-0005-0000-0000-0000F9070000}"/>
    <cellStyle name="Currency 3 2 17" xfId="2024" xr:uid="{00000000-0005-0000-0000-0000FA070000}"/>
    <cellStyle name="Currency 3 2 18" xfId="2025" xr:uid="{00000000-0005-0000-0000-0000FB070000}"/>
    <cellStyle name="Currency 3 2 18 2" xfId="2026" xr:uid="{00000000-0005-0000-0000-0000FC070000}"/>
    <cellStyle name="Currency 3 2 19" xfId="2027" xr:uid="{00000000-0005-0000-0000-0000FD070000}"/>
    <cellStyle name="Currency 3 2 2" xfId="2028" xr:uid="{00000000-0005-0000-0000-0000FE070000}"/>
    <cellStyle name="Currency 3 2 2 10" xfId="2029" xr:uid="{00000000-0005-0000-0000-0000FF070000}"/>
    <cellStyle name="Currency 3 2 2 11" xfId="2030" xr:uid="{00000000-0005-0000-0000-000000080000}"/>
    <cellStyle name="Currency 3 2 2 12" xfId="2031" xr:uid="{00000000-0005-0000-0000-000001080000}"/>
    <cellStyle name="Currency 3 2 2 13" xfId="2032" xr:uid="{00000000-0005-0000-0000-000002080000}"/>
    <cellStyle name="Currency 3 2 2 14" xfId="2033" xr:uid="{00000000-0005-0000-0000-000003080000}"/>
    <cellStyle name="Currency 3 2 2 15" xfId="2034" xr:uid="{00000000-0005-0000-0000-000004080000}"/>
    <cellStyle name="Currency 3 2 2 16" xfId="2035" xr:uid="{00000000-0005-0000-0000-000005080000}"/>
    <cellStyle name="Currency 3 2 2 17" xfId="2036" xr:uid="{00000000-0005-0000-0000-000006080000}"/>
    <cellStyle name="Currency 3 2 2 18" xfId="2037" xr:uid="{00000000-0005-0000-0000-000007080000}"/>
    <cellStyle name="Currency 3 2 2 2" xfId="2038" xr:uid="{00000000-0005-0000-0000-000008080000}"/>
    <cellStyle name="Currency 3 2 2 2 10" xfId="2039" xr:uid="{00000000-0005-0000-0000-000009080000}"/>
    <cellStyle name="Currency 3 2 2 2 11" xfId="2040" xr:uid="{00000000-0005-0000-0000-00000A080000}"/>
    <cellStyle name="Currency 3 2 2 2 12" xfId="2041" xr:uid="{00000000-0005-0000-0000-00000B080000}"/>
    <cellStyle name="Currency 3 2 2 2 13" xfId="2042" xr:uid="{00000000-0005-0000-0000-00000C080000}"/>
    <cellStyle name="Currency 3 2 2 2 14" xfId="2043" xr:uid="{00000000-0005-0000-0000-00000D080000}"/>
    <cellStyle name="Currency 3 2 2 2 15" xfId="2044" xr:uid="{00000000-0005-0000-0000-00000E080000}"/>
    <cellStyle name="Currency 3 2 2 2 16" xfId="2045" xr:uid="{00000000-0005-0000-0000-00000F080000}"/>
    <cellStyle name="Currency 3 2 2 2 17" xfId="2046" xr:uid="{00000000-0005-0000-0000-000010080000}"/>
    <cellStyle name="Currency 3 2 2 2 2" xfId="2047" xr:uid="{00000000-0005-0000-0000-000011080000}"/>
    <cellStyle name="Currency 3 2 2 2 2 2" xfId="2048" xr:uid="{00000000-0005-0000-0000-000012080000}"/>
    <cellStyle name="Currency 3 2 2 2 2 2 2" xfId="2049" xr:uid="{00000000-0005-0000-0000-000013080000}"/>
    <cellStyle name="Currency 3 2 2 2 2 2 3" xfId="2050" xr:uid="{00000000-0005-0000-0000-000014080000}"/>
    <cellStyle name="Currency 3 2 2 2 2 2 4" xfId="2051" xr:uid="{00000000-0005-0000-0000-000015080000}"/>
    <cellStyle name="Currency 3 2 2 2 2 2 5" xfId="2052" xr:uid="{00000000-0005-0000-0000-000016080000}"/>
    <cellStyle name="Currency 3 2 2 2 2 3" xfId="2053" xr:uid="{00000000-0005-0000-0000-000017080000}"/>
    <cellStyle name="Currency 3 2 2 2 2 4" xfId="2054" xr:uid="{00000000-0005-0000-0000-000018080000}"/>
    <cellStyle name="Currency 3 2 2 2 2 5" xfId="2055" xr:uid="{00000000-0005-0000-0000-000019080000}"/>
    <cellStyle name="Currency 3 2 2 2 3" xfId="2056" xr:uid="{00000000-0005-0000-0000-00001A080000}"/>
    <cellStyle name="Currency 3 2 2 2 4" xfId="2057" xr:uid="{00000000-0005-0000-0000-00001B080000}"/>
    <cellStyle name="Currency 3 2 2 2 5" xfId="2058" xr:uid="{00000000-0005-0000-0000-00001C080000}"/>
    <cellStyle name="Currency 3 2 2 2 6" xfId="2059" xr:uid="{00000000-0005-0000-0000-00001D080000}"/>
    <cellStyle name="Currency 3 2 2 2 7" xfId="2060" xr:uid="{00000000-0005-0000-0000-00001E080000}"/>
    <cellStyle name="Currency 3 2 2 2 8" xfId="2061" xr:uid="{00000000-0005-0000-0000-00001F080000}"/>
    <cellStyle name="Currency 3 2 2 2 9" xfId="2062" xr:uid="{00000000-0005-0000-0000-000020080000}"/>
    <cellStyle name="Currency 3 2 2 3" xfId="2063" xr:uid="{00000000-0005-0000-0000-000021080000}"/>
    <cellStyle name="Currency 3 2 2 4" xfId="2064" xr:uid="{00000000-0005-0000-0000-000022080000}"/>
    <cellStyle name="Currency 3 2 2 5" xfId="2065" xr:uid="{00000000-0005-0000-0000-000023080000}"/>
    <cellStyle name="Currency 3 2 2 6" xfId="2066" xr:uid="{00000000-0005-0000-0000-000024080000}"/>
    <cellStyle name="Currency 3 2 2 7" xfId="2067" xr:uid="{00000000-0005-0000-0000-000025080000}"/>
    <cellStyle name="Currency 3 2 2 8" xfId="2068" xr:uid="{00000000-0005-0000-0000-000026080000}"/>
    <cellStyle name="Currency 3 2 2 9" xfId="2069" xr:uid="{00000000-0005-0000-0000-000027080000}"/>
    <cellStyle name="Currency 3 2 20" xfId="2070" xr:uid="{00000000-0005-0000-0000-000028080000}"/>
    <cellStyle name="Currency 3 2 21" xfId="7419" xr:uid="{00000000-0005-0000-0000-000029080000}"/>
    <cellStyle name="Currency 3 2 3" xfId="2071" xr:uid="{00000000-0005-0000-0000-00002A080000}"/>
    <cellStyle name="Currency 3 2 4" xfId="2072" xr:uid="{00000000-0005-0000-0000-00002B080000}"/>
    <cellStyle name="Currency 3 2 5" xfId="2073" xr:uid="{00000000-0005-0000-0000-00002C080000}"/>
    <cellStyle name="Currency 3 2 6" xfId="2074" xr:uid="{00000000-0005-0000-0000-00002D080000}"/>
    <cellStyle name="Currency 3 2 7" xfId="2075" xr:uid="{00000000-0005-0000-0000-00002E080000}"/>
    <cellStyle name="Currency 3 2 8" xfId="2076" xr:uid="{00000000-0005-0000-0000-00002F080000}"/>
    <cellStyle name="Currency 3 2 9" xfId="2077" xr:uid="{00000000-0005-0000-0000-000030080000}"/>
    <cellStyle name="Currency 3 20" xfId="2078" xr:uid="{00000000-0005-0000-0000-000031080000}"/>
    <cellStyle name="Currency 3 20 2" xfId="2079" xr:uid="{00000000-0005-0000-0000-000032080000}"/>
    <cellStyle name="Currency 3 20 3" xfId="2080" xr:uid="{00000000-0005-0000-0000-000033080000}"/>
    <cellStyle name="Currency 3 21" xfId="2081" xr:uid="{00000000-0005-0000-0000-000034080000}"/>
    <cellStyle name="Currency 3 21 2" xfId="2082" xr:uid="{00000000-0005-0000-0000-000035080000}"/>
    <cellStyle name="Currency 3 22" xfId="2083" xr:uid="{00000000-0005-0000-0000-000036080000}"/>
    <cellStyle name="Currency 3 22 2" xfId="2084" xr:uid="{00000000-0005-0000-0000-000037080000}"/>
    <cellStyle name="Currency 3 23" xfId="2085" xr:uid="{00000000-0005-0000-0000-000038080000}"/>
    <cellStyle name="Currency 3 23 2" xfId="2086" xr:uid="{00000000-0005-0000-0000-000039080000}"/>
    <cellStyle name="Currency 3 24" xfId="2087" xr:uid="{00000000-0005-0000-0000-00003A080000}"/>
    <cellStyle name="Currency 3 24 2" xfId="2088" xr:uid="{00000000-0005-0000-0000-00003B080000}"/>
    <cellStyle name="Currency 3 25" xfId="2089" xr:uid="{00000000-0005-0000-0000-00003C080000}"/>
    <cellStyle name="Currency 3 25 2" xfId="2090" xr:uid="{00000000-0005-0000-0000-00003D080000}"/>
    <cellStyle name="Currency 3 26" xfId="2091" xr:uid="{00000000-0005-0000-0000-00003E080000}"/>
    <cellStyle name="Currency 3 26 2" xfId="2092" xr:uid="{00000000-0005-0000-0000-00003F080000}"/>
    <cellStyle name="Currency 3 27" xfId="2093" xr:uid="{00000000-0005-0000-0000-000040080000}"/>
    <cellStyle name="Currency 3 27 2" xfId="2094" xr:uid="{00000000-0005-0000-0000-000041080000}"/>
    <cellStyle name="Currency 3 28" xfId="2095" xr:uid="{00000000-0005-0000-0000-000042080000}"/>
    <cellStyle name="Currency 3 28 2" xfId="2096" xr:uid="{00000000-0005-0000-0000-000043080000}"/>
    <cellStyle name="Currency 3 29" xfId="2097" xr:uid="{00000000-0005-0000-0000-000044080000}"/>
    <cellStyle name="Currency 3 29 2" xfId="2098" xr:uid="{00000000-0005-0000-0000-000045080000}"/>
    <cellStyle name="Currency 3 3" xfId="2099" xr:uid="{00000000-0005-0000-0000-000046080000}"/>
    <cellStyle name="Currency 3 3 10" xfId="2100" xr:uid="{00000000-0005-0000-0000-000047080000}"/>
    <cellStyle name="Currency 3 3 10 2" xfId="2101" xr:uid="{00000000-0005-0000-0000-000048080000}"/>
    <cellStyle name="Currency 3 3 11" xfId="2102" xr:uid="{00000000-0005-0000-0000-000049080000}"/>
    <cellStyle name="Currency 3 3 11 2" xfId="2103" xr:uid="{00000000-0005-0000-0000-00004A080000}"/>
    <cellStyle name="Currency 3 3 12" xfId="2104" xr:uid="{00000000-0005-0000-0000-00004B080000}"/>
    <cellStyle name="Currency 3 3 13" xfId="2105" xr:uid="{00000000-0005-0000-0000-00004C080000}"/>
    <cellStyle name="Currency 3 3 14" xfId="2106" xr:uid="{00000000-0005-0000-0000-00004D080000}"/>
    <cellStyle name="Currency 3 3 14 2" xfId="2107" xr:uid="{00000000-0005-0000-0000-00004E080000}"/>
    <cellStyle name="Currency 3 3 15" xfId="2108" xr:uid="{00000000-0005-0000-0000-00004F080000}"/>
    <cellStyle name="Currency 3 3 16" xfId="7487" xr:uid="{00000000-0005-0000-0000-000050080000}"/>
    <cellStyle name="Currency 3 3 2" xfId="2109" xr:uid="{00000000-0005-0000-0000-000051080000}"/>
    <cellStyle name="Currency 3 3 2 10" xfId="2110" xr:uid="{00000000-0005-0000-0000-000052080000}"/>
    <cellStyle name="Currency 3 3 2 10 2" xfId="2111" xr:uid="{00000000-0005-0000-0000-000053080000}"/>
    <cellStyle name="Currency 3 3 2 10 2 2" xfId="2112" xr:uid="{00000000-0005-0000-0000-000054080000}"/>
    <cellStyle name="Currency 3 3 2 10 3" xfId="2113" xr:uid="{00000000-0005-0000-0000-000055080000}"/>
    <cellStyle name="Currency 3 3 2 11" xfId="2114" xr:uid="{00000000-0005-0000-0000-000056080000}"/>
    <cellStyle name="Currency 3 3 2 11 2" xfId="2115" xr:uid="{00000000-0005-0000-0000-000057080000}"/>
    <cellStyle name="Currency 3 3 2 11 2 2" xfId="2116" xr:uid="{00000000-0005-0000-0000-000058080000}"/>
    <cellStyle name="Currency 3 3 2 11 3" xfId="2117" xr:uid="{00000000-0005-0000-0000-000059080000}"/>
    <cellStyle name="Currency 3 3 2 12" xfId="2118" xr:uid="{00000000-0005-0000-0000-00005A080000}"/>
    <cellStyle name="Currency 3 3 2 12 2" xfId="2119" xr:uid="{00000000-0005-0000-0000-00005B080000}"/>
    <cellStyle name="Currency 3 3 2 12 2 2" xfId="2120" xr:uid="{00000000-0005-0000-0000-00005C080000}"/>
    <cellStyle name="Currency 3 3 2 12 3" xfId="2121" xr:uid="{00000000-0005-0000-0000-00005D080000}"/>
    <cellStyle name="Currency 3 3 2 13" xfId="2122" xr:uid="{00000000-0005-0000-0000-00005E080000}"/>
    <cellStyle name="Currency 3 3 2 13 2" xfId="2123" xr:uid="{00000000-0005-0000-0000-00005F080000}"/>
    <cellStyle name="Currency 3 3 2 13 2 2" xfId="2124" xr:uid="{00000000-0005-0000-0000-000060080000}"/>
    <cellStyle name="Currency 3 3 2 13 3" xfId="2125" xr:uid="{00000000-0005-0000-0000-000061080000}"/>
    <cellStyle name="Currency 3 3 2 14" xfId="2126" xr:uid="{00000000-0005-0000-0000-000062080000}"/>
    <cellStyle name="Currency 3 3 2 15" xfId="2127" xr:uid="{00000000-0005-0000-0000-000063080000}"/>
    <cellStyle name="Currency 3 3 2 2" xfId="2128" xr:uid="{00000000-0005-0000-0000-000064080000}"/>
    <cellStyle name="Currency 3 3 2 2 2" xfId="2129" xr:uid="{00000000-0005-0000-0000-000065080000}"/>
    <cellStyle name="Currency 3 3 2 2 2 2" xfId="2130" xr:uid="{00000000-0005-0000-0000-000066080000}"/>
    <cellStyle name="Currency 3 3 2 2 3" xfId="2131" xr:uid="{00000000-0005-0000-0000-000067080000}"/>
    <cellStyle name="Currency 3 3 2 3" xfId="2132" xr:uid="{00000000-0005-0000-0000-000068080000}"/>
    <cellStyle name="Currency 3 3 2 3 2" xfId="2133" xr:uid="{00000000-0005-0000-0000-000069080000}"/>
    <cellStyle name="Currency 3 3 2 3 2 2" xfId="2134" xr:uid="{00000000-0005-0000-0000-00006A080000}"/>
    <cellStyle name="Currency 3 3 2 3 3" xfId="2135" xr:uid="{00000000-0005-0000-0000-00006B080000}"/>
    <cellStyle name="Currency 3 3 2 4" xfId="2136" xr:uid="{00000000-0005-0000-0000-00006C080000}"/>
    <cellStyle name="Currency 3 3 2 4 2" xfId="2137" xr:uid="{00000000-0005-0000-0000-00006D080000}"/>
    <cellStyle name="Currency 3 3 2 4 2 2" xfId="2138" xr:uid="{00000000-0005-0000-0000-00006E080000}"/>
    <cellStyle name="Currency 3 3 2 4 3" xfId="2139" xr:uid="{00000000-0005-0000-0000-00006F080000}"/>
    <cellStyle name="Currency 3 3 2 5" xfId="2140" xr:uid="{00000000-0005-0000-0000-000070080000}"/>
    <cellStyle name="Currency 3 3 2 5 2" xfId="2141" xr:uid="{00000000-0005-0000-0000-000071080000}"/>
    <cellStyle name="Currency 3 3 2 5 2 2" xfId="2142" xr:uid="{00000000-0005-0000-0000-000072080000}"/>
    <cellStyle name="Currency 3 3 2 5 3" xfId="2143" xr:uid="{00000000-0005-0000-0000-000073080000}"/>
    <cellStyle name="Currency 3 3 2 6" xfId="2144" xr:uid="{00000000-0005-0000-0000-000074080000}"/>
    <cellStyle name="Currency 3 3 2 6 2" xfId="2145" xr:uid="{00000000-0005-0000-0000-000075080000}"/>
    <cellStyle name="Currency 3 3 2 6 2 2" xfId="2146" xr:uid="{00000000-0005-0000-0000-000076080000}"/>
    <cellStyle name="Currency 3 3 2 6 3" xfId="2147" xr:uid="{00000000-0005-0000-0000-000077080000}"/>
    <cellStyle name="Currency 3 3 2 7" xfId="2148" xr:uid="{00000000-0005-0000-0000-000078080000}"/>
    <cellStyle name="Currency 3 3 2 7 2" xfId="2149" xr:uid="{00000000-0005-0000-0000-000079080000}"/>
    <cellStyle name="Currency 3 3 2 7 2 2" xfId="2150" xr:uid="{00000000-0005-0000-0000-00007A080000}"/>
    <cellStyle name="Currency 3 3 2 7 3" xfId="2151" xr:uid="{00000000-0005-0000-0000-00007B080000}"/>
    <cellStyle name="Currency 3 3 2 8" xfId="2152" xr:uid="{00000000-0005-0000-0000-00007C080000}"/>
    <cellStyle name="Currency 3 3 2 8 2" xfId="2153" xr:uid="{00000000-0005-0000-0000-00007D080000}"/>
    <cellStyle name="Currency 3 3 2 8 2 2" xfId="2154" xr:uid="{00000000-0005-0000-0000-00007E080000}"/>
    <cellStyle name="Currency 3 3 2 8 3" xfId="2155" xr:uid="{00000000-0005-0000-0000-00007F080000}"/>
    <cellStyle name="Currency 3 3 2 9" xfId="2156" xr:uid="{00000000-0005-0000-0000-000080080000}"/>
    <cellStyle name="Currency 3 3 2 9 2" xfId="2157" xr:uid="{00000000-0005-0000-0000-000081080000}"/>
    <cellStyle name="Currency 3 3 2 9 2 2" xfId="2158" xr:uid="{00000000-0005-0000-0000-000082080000}"/>
    <cellStyle name="Currency 3 3 2 9 3" xfId="2159" xr:uid="{00000000-0005-0000-0000-000083080000}"/>
    <cellStyle name="Currency 3 3 3" xfId="2160" xr:uid="{00000000-0005-0000-0000-000084080000}"/>
    <cellStyle name="Currency 3 3 3 2" xfId="2161" xr:uid="{00000000-0005-0000-0000-000085080000}"/>
    <cellStyle name="Currency 3 3 4" xfId="2162" xr:uid="{00000000-0005-0000-0000-000086080000}"/>
    <cellStyle name="Currency 3 3 4 2" xfId="2163" xr:uid="{00000000-0005-0000-0000-000087080000}"/>
    <cellStyle name="Currency 3 3 5" xfId="2164" xr:uid="{00000000-0005-0000-0000-000088080000}"/>
    <cellStyle name="Currency 3 3 5 2" xfId="2165" xr:uid="{00000000-0005-0000-0000-000089080000}"/>
    <cellStyle name="Currency 3 3 6" xfId="2166" xr:uid="{00000000-0005-0000-0000-00008A080000}"/>
    <cellStyle name="Currency 3 3 6 2" xfId="2167" xr:uid="{00000000-0005-0000-0000-00008B080000}"/>
    <cellStyle name="Currency 3 3 7" xfId="2168" xr:uid="{00000000-0005-0000-0000-00008C080000}"/>
    <cellStyle name="Currency 3 3 7 2" xfId="2169" xr:uid="{00000000-0005-0000-0000-00008D080000}"/>
    <cellStyle name="Currency 3 3 8" xfId="2170" xr:uid="{00000000-0005-0000-0000-00008E080000}"/>
    <cellStyle name="Currency 3 3 8 2" xfId="2171" xr:uid="{00000000-0005-0000-0000-00008F080000}"/>
    <cellStyle name="Currency 3 3 9" xfId="2172" xr:uid="{00000000-0005-0000-0000-000090080000}"/>
    <cellStyle name="Currency 3 3 9 2" xfId="2173" xr:uid="{00000000-0005-0000-0000-000091080000}"/>
    <cellStyle name="Currency 3 30" xfId="2174" xr:uid="{00000000-0005-0000-0000-000092080000}"/>
    <cellStyle name="Currency 3 30 2" xfId="2175" xr:uid="{00000000-0005-0000-0000-000093080000}"/>
    <cellStyle name="Currency 3 31" xfId="2176" xr:uid="{00000000-0005-0000-0000-000094080000}"/>
    <cellStyle name="Currency 3 31 2" xfId="2177" xr:uid="{00000000-0005-0000-0000-000095080000}"/>
    <cellStyle name="Currency 3 32" xfId="2178" xr:uid="{00000000-0005-0000-0000-000096080000}"/>
    <cellStyle name="Currency 3 32 2" xfId="2179" xr:uid="{00000000-0005-0000-0000-000097080000}"/>
    <cellStyle name="Currency 3 33" xfId="2180" xr:uid="{00000000-0005-0000-0000-000098080000}"/>
    <cellStyle name="Currency 3 33 2" xfId="2181" xr:uid="{00000000-0005-0000-0000-000099080000}"/>
    <cellStyle name="Currency 3 34" xfId="2182" xr:uid="{00000000-0005-0000-0000-00009A080000}"/>
    <cellStyle name="Currency 3 34 2" xfId="2183" xr:uid="{00000000-0005-0000-0000-00009B080000}"/>
    <cellStyle name="Currency 3 35" xfId="2184" xr:uid="{00000000-0005-0000-0000-00009C080000}"/>
    <cellStyle name="Currency 3 35 2" xfId="2185" xr:uid="{00000000-0005-0000-0000-00009D080000}"/>
    <cellStyle name="Currency 3 36" xfId="2186" xr:uid="{00000000-0005-0000-0000-00009E080000}"/>
    <cellStyle name="Currency 3 36 2" xfId="2187" xr:uid="{00000000-0005-0000-0000-00009F080000}"/>
    <cellStyle name="Currency 3 37" xfId="2188" xr:uid="{00000000-0005-0000-0000-0000A0080000}"/>
    <cellStyle name="Currency 3 37 2" xfId="2189" xr:uid="{00000000-0005-0000-0000-0000A1080000}"/>
    <cellStyle name="Currency 3 38" xfId="2190" xr:uid="{00000000-0005-0000-0000-0000A2080000}"/>
    <cellStyle name="Currency 3 38 2" xfId="2191" xr:uid="{00000000-0005-0000-0000-0000A3080000}"/>
    <cellStyle name="Currency 3 39" xfId="2192" xr:uid="{00000000-0005-0000-0000-0000A4080000}"/>
    <cellStyle name="Currency 3 39 2" xfId="2193" xr:uid="{00000000-0005-0000-0000-0000A5080000}"/>
    <cellStyle name="Currency 3 4" xfId="2194" xr:uid="{00000000-0005-0000-0000-0000A6080000}"/>
    <cellStyle name="Currency 3 4 2" xfId="2195" xr:uid="{00000000-0005-0000-0000-0000A7080000}"/>
    <cellStyle name="Currency 3 4 2 2" xfId="2196" xr:uid="{00000000-0005-0000-0000-0000A8080000}"/>
    <cellStyle name="Currency 3 4 2 2 2" xfId="2197" xr:uid="{00000000-0005-0000-0000-0000A9080000}"/>
    <cellStyle name="Currency 3 4 2 3" xfId="2198" xr:uid="{00000000-0005-0000-0000-0000AA080000}"/>
    <cellStyle name="Currency 3 4 2 4" xfId="2199" xr:uid="{00000000-0005-0000-0000-0000AB080000}"/>
    <cellStyle name="Currency 3 4 2 5" xfId="2200" xr:uid="{00000000-0005-0000-0000-0000AC080000}"/>
    <cellStyle name="Currency 3 4 3" xfId="2201" xr:uid="{00000000-0005-0000-0000-0000AD080000}"/>
    <cellStyle name="Currency 3 4 4" xfId="2202" xr:uid="{00000000-0005-0000-0000-0000AE080000}"/>
    <cellStyle name="Currency 3 4 5" xfId="2203" xr:uid="{00000000-0005-0000-0000-0000AF080000}"/>
    <cellStyle name="Currency 3 4 6" xfId="2204" xr:uid="{00000000-0005-0000-0000-0000B0080000}"/>
    <cellStyle name="Currency 3 40" xfId="2205" xr:uid="{00000000-0005-0000-0000-0000B1080000}"/>
    <cellStyle name="Currency 3 40 2" xfId="2206" xr:uid="{00000000-0005-0000-0000-0000B2080000}"/>
    <cellStyle name="Currency 3 41" xfId="2207" xr:uid="{00000000-0005-0000-0000-0000B3080000}"/>
    <cellStyle name="Currency 3 41 2" xfId="2208" xr:uid="{00000000-0005-0000-0000-0000B4080000}"/>
    <cellStyle name="Currency 3 42" xfId="2209" xr:uid="{00000000-0005-0000-0000-0000B5080000}"/>
    <cellStyle name="Currency 3 42 2" xfId="2210" xr:uid="{00000000-0005-0000-0000-0000B6080000}"/>
    <cellStyle name="Currency 3 43" xfId="2211" xr:uid="{00000000-0005-0000-0000-0000B7080000}"/>
    <cellStyle name="Currency 3 43 2" xfId="2212" xr:uid="{00000000-0005-0000-0000-0000B8080000}"/>
    <cellStyle name="Currency 3 44" xfId="2213" xr:uid="{00000000-0005-0000-0000-0000B9080000}"/>
    <cellStyle name="Currency 3 44 2" xfId="2214" xr:uid="{00000000-0005-0000-0000-0000BA080000}"/>
    <cellStyle name="Currency 3 45" xfId="2215" xr:uid="{00000000-0005-0000-0000-0000BB080000}"/>
    <cellStyle name="Currency 3 45 2" xfId="2216" xr:uid="{00000000-0005-0000-0000-0000BC080000}"/>
    <cellStyle name="Currency 3 46" xfId="2217" xr:uid="{00000000-0005-0000-0000-0000BD080000}"/>
    <cellStyle name="Currency 3 46 2" xfId="2218" xr:uid="{00000000-0005-0000-0000-0000BE080000}"/>
    <cellStyle name="Currency 3 47" xfId="2219" xr:uid="{00000000-0005-0000-0000-0000BF080000}"/>
    <cellStyle name="Currency 3 47 2" xfId="2220" xr:uid="{00000000-0005-0000-0000-0000C0080000}"/>
    <cellStyle name="Currency 3 48" xfId="2221" xr:uid="{00000000-0005-0000-0000-0000C1080000}"/>
    <cellStyle name="Currency 3 48 2" xfId="2222" xr:uid="{00000000-0005-0000-0000-0000C2080000}"/>
    <cellStyle name="Currency 3 49" xfId="2223" xr:uid="{00000000-0005-0000-0000-0000C3080000}"/>
    <cellStyle name="Currency 3 49 2" xfId="2224" xr:uid="{00000000-0005-0000-0000-0000C4080000}"/>
    <cellStyle name="Currency 3 5" xfId="2225" xr:uid="{00000000-0005-0000-0000-0000C5080000}"/>
    <cellStyle name="Currency 3 5 2" xfId="2226" xr:uid="{00000000-0005-0000-0000-0000C6080000}"/>
    <cellStyle name="Currency 3 5 2 2" xfId="2227" xr:uid="{00000000-0005-0000-0000-0000C7080000}"/>
    <cellStyle name="Currency 3 5 3" xfId="2228" xr:uid="{00000000-0005-0000-0000-0000C8080000}"/>
    <cellStyle name="Currency 3 50" xfId="2229" xr:uid="{00000000-0005-0000-0000-0000C9080000}"/>
    <cellStyle name="Currency 3 50 2" xfId="2230" xr:uid="{00000000-0005-0000-0000-0000CA080000}"/>
    <cellStyle name="Currency 3 51" xfId="2231" xr:uid="{00000000-0005-0000-0000-0000CB080000}"/>
    <cellStyle name="Currency 3 51 2" xfId="2232" xr:uid="{00000000-0005-0000-0000-0000CC080000}"/>
    <cellStyle name="Currency 3 52" xfId="2233" xr:uid="{00000000-0005-0000-0000-0000CD080000}"/>
    <cellStyle name="Currency 3 52 2" xfId="2234" xr:uid="{00000000-0005-0000-0000-0000CE080000}"/>
    <cellStyle name="Currency 3 53" xfId="2235" xr:uid="{00000000-0005-0000-0000-0000CF080000}"/>
    <cellStyle name="Currency 3 53 2" xfId="2236" xr:uid="{00000000-0005-0000-0000-0000D0080000}"/>
    <cellStyle name="Currency 3 54" xfId="2237" xr:uid="{00000000-0005-0000-0000-0000D1080000}"/>
    <cellStyle name="Currency 3 54 2" xfId="2238" xr:uid="{00000000-0005-0000-0000-0000D2080000}"/>
    <cellStyle name="Currency 3 55" xfId="2239" xr:uid="{00000000-0005-0000-0000-0000D3080000}"/>
    <cellStyle name="Currency 3 55 2" xfId="2240" xr:uid="{00000000-0005-0000-0000-0000D4080000}"/>
    <cellStyle name="Currency 3 56" xfId="2241" xr:uid="{00000000-0005-0000-0000-0000D5080000}"/>
    <cellStyle name="Currency 3 56 2" xfId="2242" xr:uid="{00000000-0005-0000-0000-0000D6080000}"/>
    <cellStyle name="Currency 3 57" xfId="2243" xr:uid="{00000000-0005-0000-0000-0000D7080000}"/>
    <cellStyle name="Currency 3 57 2" xfId="2244" xr:uid="{00000000-0005-0000-0000-0000D8080000}"/>
    <cellStyle name="Currency 3 58" xfId="2245" xr:uid="{00000000-0005-0000-0000-0000D9080000}"/>
    <cellStyle name="Currency 3 58 2" xfId="2246" xr:uid="{00000000-0005-0000-0000-0000DA080000}"/>
    <cellStyle name="Currency 3 59" xfId="2247" xr:uid="{00000000-0005-0000-0000-0000DB080000}"/>
    <cellStyle name="Currency 3 59 2" xfId="2248" xr:uid="{00000000-0005-0000-0000-0000DC080000}"/>
    <cellStyle name="Currency 3 6" xfId="2249" xr:uid="{00000000-0005-0000-0000-0000DD080000}"/>
    <cellStyle name="Currency 3 6 2" xfId="2250" xr:uid="{00000000-0005-0000-0000-0000DE080000}"/>
    <cellStyle name="Currency 3 6 2 2" xfId="2251" xr:uid="{00000000-0005-0000-0000-0000DF080000}"/>
    <cellStyle name="Currency 3 6 3" xfId="2252" xr:uid="{00000000-0005-0000-0000-0000E0080000}"/>
    <cellStyle name="Currency 3 60" xfId="2253" xr:uid="{00000000-0005-0000-0000-0000E1080000}"/>
    <cellStyle name="Currency 3 60 2" xfId="2254" xr:uid="{00000000-0005-0000-0000-0000E2080000}"/>
    <cellStyle name="Currency 3 61" xfId="2255" xr:uid="{00000000-0005-0000-0000-0000E3080000}"/>
    <cellStyle name="Currency 3 61 2" xfId="2256" xr:uid="{00000000-0005-0000-0000-0000E4080000}"/>
    <cellStyle name="Currency 3 62" xfId="2257" xr:uid="{00000000-0005-0000-0000-0000E5080000}"/>
    <cellStyle name="Currency 3 63" xfId="2258" xr:uid="{00000000-0005-0000-0000-0000E6080000}"/>
    <cellStyle name="Currency 3 64" xfId="2259" xr:uid="{00000000-0005-0000-0000-0000E7080000}"/>
    <cellStyle name="Currency 3 65" xfId="2260" xr:uid="{00000000-0005-0000-0000-0000E8080000}"/>
    <cellStyle name="Currency 3 66" xfId="2261" xr:uid="{00000000-0005-0000-0000-0000E9080000}"/>
    <cellStyle name="Currency 3 67" xfId="2262" xr:uid="{00000000-0005-0000-0000-0000EA080000}"/>
    <cellStyle name="Currency 3 68" xfId="2263" xr:uid="{00000000-0005-0000-0000-0000EB080000}"/>
    <cellStyle name="Currency 3 69" xfId="2264" xr:uid="{00000000-0005-0000-0000-0000EC080000}"/>
    <cellStyle name="Currency 3 7" xfId="2265" xr:uid="{00000000-0005-0000-0000-0000ED080000}"/>
    <cellStyle name="Currency 3 7 2" xfId="2266" xr:uid="{00000000-0005-0000-0000-0000EE080000}"/>
    <cellStyle name="Currency 3 7 2 2" xfId="2267" xr:uid="{00000000-0005-0000-0000-0000EF080000}"/>
    <cellStyle name="Currency 3 7 3" xfId="2268" xr:uid="{00000000-0005-0000-0000-0000F0080000}"/>
    <cellStyle name="Currency 3 70" xfId="2269" xr:uid="{00000000-0005-0000-0000-0000F1080000}"/>
    <cellStyle name="Currency 3 71" xfId="2270" xr:uid="{00000000-0005-0000-0000-0000F2080000}"/>
    <cellStyle name="Currency 3 72" xfId="2271" xr:uid="{00000000-0005-0000-0000-0000F3080000}"/>
    <cellStyle name="Currency 3 73" xfId="2272" xr:uid="{00000000-0005-0000-0000-0000F4080000}"/>
    <cellStyle name="Currency 3 74" xfId="2273" xr:uid="{00000000-0005-0000-0000-0000F5080000}"/>
    <cellStyle name="Currency 3 75" xfId="2274" xr:uid="{00000000-0005-0000-0000-0000F6080000}"/>
    <cellStyle name="Currency 3 76" xfId="2275" xr:uid="{00000000-0005-0000-0000-0000F7080000}"/>
    <cellStyle name="Currency 3 77" xfId="2276" xr:uid="{00000000-0005-0000-0000-0000F8080000}"/>
    <cellStyle name="Currency 3 78" xfId="2277" xr:uid="{00000000-0005-0000-0000-0000F9080000}"/>
    <cellStyle name="Currency 3 79" xfId="2278" xr:uid="{00000000-0005-0000-0000-0000FA080000}"/>
    <cellStyle name="Currency 3 8" xfId="2279" xr:uid="{00000000-0005-0000-0000-0000FB080000}"/>
    <cellStyle name="Currency 3 8 2" xfId="2280" xr:uid="{00000000-0005-0000-0000-0000FC080000}"/>
    <cellStyle name="Currency 3 8 2 2" xfId="2281" xr:uid="{00000000-0005-0000-0000-0000FD080000}"/>
    <cellStyle name="Currency 3 8 3" xfId="2282" xr:uid="{00000000-0005-0000-0000-0000FE080000}"/>
    <cellStyle name="Currency 3 80" xfId="2283" xr:uid="{00000000-0005-0000-0000-0000FF080000}"/>
    <cellStyle name="Currency 3 81" xfId="2284" xr:uid="{00000000-0005-0000-0000-000000090000}"/>
    <cellStyle name="Currency 3 82" xfId="2285" xr:uid="{00000000-0005-0000-0000-000001090000}"/>
    <cellStyle name="Currency 3 83" xfId="2286" xr:uid="{00000000-0005-0000-0000-000002090000}"/>
    <cellStyle name="Currency 3 84" xfId="2287" xr:uid="{00000000-0005-0000-0000-000003090000}"/>
    <cellStyle name="Currency 3 85" xfId="2288" xr:uid="{00000000-0005-0000-0000-000004090000}"/>
    <cellStyle name="Currency 3 86" xfId="2289" xr:uid="{00000000-0005-0000-0000-000005090000}"/>
    <cellStyle name="Currency 3 87" xfId="2290" xr:uid="{00000000-0005-0000-0000-000006090000}"/>
    <cellStyle name="Currency 3 88" xfId="2291" xr:uid="{00000000-0005-0000-0000-000007090000}"/>
    <cellStyle name="Currency 3 89" xfId="2292" xr:uid="{00000000-0005-0000-0000-000008090000}"/>
    <cellStyle name="Currency 3 9" xfId="2293" xr:uid="{00000000-0005-0000-0000-000009090000}"/>
    <cellStyle name="Currency 3 9 2" xfId="2294" xr:uid="{00000000-0005-0000-0000-00000A090000}"/>
    <cellStyle name="Currency 3 9 2 2" xfId="2295" xr:uid="{00000000-0005-0000-0000-00000B090000}"/>
    <cellStyle name="Currency 3 9 3" xfId="2296" xr:uid="{00000000-0005-0000-0000-00000C090000}"/>
    <cellStyle name="Currency 3 90" xfId="2297" xr:uid="{00000000-0005-0000-0000-00000D090000}"/>
    <cellStyle name="Currency 3 91" xfId="2298" xr:uid="{00000000-0005-0000-0000-00000E090000}"/>
    <cellStyle name="Currency 3 92" xfId="2299" xr:uid="{00000000-0005-0000-0000-00000F090000}"/>
    <cellStyle name="Currency 3 93" xfId="2300" xr:uid="{00000000-0005-0000-0000-000010090000}"/>
    <cellStyle name="Currency 3 94" xfId="2301" xr:uid="{00000000-0005-0000-0000-000011090000}"/>
    <cellStyle name="Currency 3 95" xfId="2302" xr:uid="{00000000-0005-0000-0000-000012090000}"/>
    <cellStyle name="Currency 3 96" xfId="2303" xr:uid="{00000000-0005-0000-0000-000013090000}"/>
    <cellStyle name="Currency 3 97" xfId="2304" xr:uid="{00000000-0005-0000-0000-000014090000}"/>
    <cellStyle name="Currency 3 98" xfId="2305" xr:uid="{00000000-0005-0000-0000-000015090000}"/>
    <cellStyle name="Currency 3 99" xfId="2306" xr:uid="{00000000-0005-0000-0000-000016090000}"/>
    <cellStyle name="Currency 30" xfId="2307" xr:uid="{00000000-0005-0000-0000-000017090000}"/>
    <cellStyle name="Currency 31" xfId="2308" xr:uid="{00000000-0005-0000-0000-000018090000}"/>
    <cellStyle name="Currency 32" xfId="2309" xr:uid="{00000000-0005-0000-0000-000019090000}"/>
    <cellStyle name="Currency 33" xfId="2310" xr:uid="{00000000-0005-0000-0000-00001A090000}"/>
    <cellStyle name="Currency 34" xfId="7533" xr:uid="{0751A157-4375-4BA1-AD5B-E84ED804FC75}"/>
    <cellStyle name="Currency 4" xfId="2311" xr:uid="{00000000-0005-0000-0000-00001B090000}"/>
    <cellStyle name="Currency 4 10" xfId="2312" xr:uid="{00000000-0005-0000-0000-00001C090000}"/>
    <cellStyle name="Currency 4 11" xfId="2313" xr:uid="{00000000-0005-0000-0000-00001D090000}"/>
    <cellStyle name="Currency 4 12" xfId="2314" xr:uid="{00000000-0005-0000-0000-00001E090000}"/>
    <cellStyle name="Currency 4 13" xfId="2315" xr:uid="{00000000-0005-0000-0000-00001F090000}"/>
    <cellStyle name="Currency 4 14" xfId="2316" xr:uid="{00000000-0005-0000-0000-000020090000}"/>
    <cellStyle name="Currency 4 15" xfId="2317" xr:uid="{00000000-0005-0000-0000-000021090000}"/>
    <cellStyle name="Currency 4 16" xfId="2318" xr:uid="{00000000-0005-0000-0000-000022090000}"/>
    <cellStyle name="Currency 4 17" xfId="2319" xr:uid="{00000000-0005-0000-0000-000023090000}"/>
    <cellStyle name="Currency 4 18" xfId="2320" xr:uid="{00000000-0005-0000-0000-000024090000}"/>
    <cellStyle name="Currency 4 19" xfId="2321" xr:uid="{00000000-0005-0000-0000-000025090000}"/>
    <cellStyle name="Currency 4 2" xfId="2322" xr:uid="{00000000-0005-0000-0000-000026090000}"/>
    <cellStyle name="Currency 4 2 2" xfId="2323" xr:uid="{00000000-0005-0000-0000-000027090000}"/>
    <cellStyle name="Currency 4 2 2 2" xfId="2324" xr:uid="{00000000-0005-0000-0000-000028090000}"/>
    <cellStyle name="Currency 4 2 2 3" xfId="2325" xr:uid="{00000000-0005-0000-0000-000029090000}"/>
    <cellStyle name="Currency 4 2 2 4" xfId="2326" xr:uid="{00000000-0005-0000-0000-00002A090000}"/>
    <cellStyle name="Currency 4 2 2 5" xfId="2327" xr:uid="{00000000-0005-0000-0000-00002B090000}"/>
    <cellStyle name="Currency 4 2 2 6" xfId="2328" xr:uid="{00000000-0005-0000-0000-00002C090000}"/>
    <cellStyle name="Currency 4 2 2 7" xfId="2329" xr:uid="{00000000-0005-0000-0000-00002D090000}"/>
    <cellStyle name="Currency 4 2 2 8" xfId="2330" xr:uid="{00000000-0005-0000-0000-00002E090000}"/>
    <cellStyle name="Currency 4 2 2 9" xfId="2331" xr:uid="{00000000-0005-0000-0000-00002F090000}"/>
    <cellStyle name="Currency 4 2 3" xfId="2332" xr:uid="{00000000-0005-0000-0000-000030090000}"/>
    <cellStyle name="Currency 4 2 4" xfId="2333" xr:uid="{00000000-0005-0000-0000-000031090000}"/>
    <cellStyle name="Currency 4 2 5" xfId="2334" xr:uid="{00000000-0005-0000-0000-000032090000}"/>
    <cellStyle name="Currency 4 2 6" xfId="2335" xr:uid="{00000000-0005-0000-0000-000033090000}"/>
    <cellStyle name="Currency 4 2 7" xfId="2336" xr:uid="{00000000-0005-0000-0000-000034090000}"/>
    <cellStyle name="Currency 4 2 8" xfId="2337" xr:uid="{00000000-0005-0000-0000-000035090000}"/>
    <cellStyle name="Currency 4 2 9" xfId="2338" xr:uid="{00000000-0005-0000-0000-000036090000}"/>
    <cellStyle name="Currency 4 20" xfId="2339" xr:uid="{00000000-0005-0000-0000-000037090000}"/>
    <cellStyle name="Currency 4 21" xfId="2340" xr:uid="{00000000-0005-0000-0000-000038090000}"/>
    <cellStyle name="Currency 4 22" xfId="2341" xr:uid="{00000000-0005-0000-0000-000039090000}"/>
    <cellStyle name="Currency 4 23" xfId="2342" xr:uid="{00000000-0005-0000-0000-00003A090000}"/>
    <cellStyle name="Currency 4 24" xfId="2343" xr:uid="{00000000-0005-0000-0000-00003B090000}"/>
    <cellStyle name="Currency 4 25" xfId="2344" xr:uid="{00000000-0005-0000-0000-00003C090000}"/>
    <cellStyle name="Currency 4 26" xfId="2345" xr:uid="{00000000-0005-0000-0000-00003D090000}"/>
    <cellStyle name="Currency 4 27" xfId="2346" xr:uid="{00000000-0005-0000-0000-00003E090000}"/>
    <cellStyle name="Currency 4 28" xfId="2347" xr:uid="{00000000-0005-0000-0000-00003F090000}"/>
    <cellStyle name="Currency 4 29" xfId="2348" xr:uid="{00000000-0005-0000-0000-000040090000}"/>
    <cellStyle name="Currency 4 3" xfId="2349" xr:uid="{00000000-0005-0000-0000-000041090000}"/>
    <cellStyle name="Currency 4 30" xfId="2350" xr:uid="{00000000-0005-0000-0000-000042090000}"/>
    <cellStyle name="Currency 4 31" xfId="2351" xr:uid="{00000000-0005-0000-0000-000043090000}"/>
    <cellStyle name="Currency 4 32" xfId="2352" xr:uid="{00000000-0005-0000-0000-000044090000}"/>
    <cellStyle name="Currency 4 33" xfId="2353" xr:uid="{00000000-0005-0000-0000-000045090000}"/>
    <cellStyle name="Currency 4 34" xfId="2354" xr:uid="{00000000-0005-0000-0000-000046090000}"/>
    <cellStyle name="Currency 4 35" xfId="2355" xr:uid="{00000000-0005-0000-0000-000047090000}"/>
    <cellStyle name="Currency 4 36" xfId="2356" xr:uid="{00000000-0005-0000-0000-000048090000}"/>
    <cellStyle name="Currency 4 37" xfId="2357" xr:uid="{00000000-0005-0000-0000-000049090000}"/>
    <cellStyle name="Currency 4 38" xfId="2358" xr:uid="{00000000-0005-0000-0000-00004A090000}"/>
    <cellStyle name="Currency 4 39" xfId="2359" xr:uid="{00000000-0005-0000-0000-00004B090000}"/>
    <cellStyle name="Currency 4 4" xfId="2360" xr:uid="{00000000-0005-0000-0000-00004C090000}"/>
    <cellStyle name="Currency 4 40" xfId="2361" xr:uid="{00000000-0005-0000-0000-00004D090000}"/>
    <cellStyle name="Currency 4 41" xfId="2362" xr:uid="{00000000-0005-0000-0000-00004E090000}"/>
    <cellStyle name="Currency 4 42" xfId="2363" xr:uid="{00000000-0005-0000-0000-00004F090000}"/>
    <cellStyle name="Currency 4 43" xfId="2364" xr:uid="{00000000-0005-0000-0000-000050090000}"/>
    <cellStyle name="Currency 4 44" xfId="2365" xr:uid="{00000000-0005-0000-0000-000051090000}"/>
    <cellStyle name="Currency 4 45" xfId="2366" xr:uid="{00000000-0005-0000-0000-000052090000}"/>
    <cellStyle name="Currency 4 46" xfId="2367" xr:uid="{00000000-0005-0000-0000-000053090000}"/>
    <cellStyle name="Currency 4 5" xfId="2368" xr:uid="{00000000-0005-0000-0000-000054090000}"/>
    <cellStyle name="Currency 4 6" xfId="2369" xr:uid="{00000000-0005-0000-0000-000055090000}"/>
    <cellStyle name="Currency 4 7" xfId="2370" xr:uid="{00000000-0005-0000-0000-000056090000}"/>
    <cellStyle name="Currency 4 8" xfId="2371" xr:uid="{00000000-0005-0000-0000-000057090000}"/>
    <cellStyle name="Currency 4 9" xfId="2372" xr:uid="{00000000-0005-0000-0000-000058090000}"/>
    <cellStyle name="Currency 5" xfId="2373" xr:uid="{00000000-0005-0000-0000-000059090000}"/>
    <cellStyle name="Currency 5 10" xfId="2374" xr:uid="{00000000-0005-0000-0000-00005A090000}"/>
    <cellStyle name="Currency 5 100" xfId="2375" xr:uid="{00000000-0005-0000-0000-00005B090000}"/>
    <cellStyle name="Currency 5 11" xfId="2376" xr:uid="{00000000-0005-0000-0000-00005C090000}"/>
    <cellStyle name="Currency 5 12" xfId="2377" xr:uid="{00000000-0005-0000-0000-00005D090000}"/>
    <cellStyle name="Currency 5 13" xfId="2378" xr:uid="{00000000-0005-0000-0000-00005E090000}"/>
    <cellStyle name="Currency 5 14" xfId="2379" xr:uid="{00000000-0005-0000-0000-00005F090000}"/>
    <cellStyle name="Currency 5 15" xfId="2380" xr:uid="{00000000-0005-0000-0000-000060090000}"/>
    <cellStyle name="Currency 5 16" xfId="2381" xr:uid="{00000000-0005-0000-0000-000061090000}"/>
    <cellStyle name="Currency 5 17" xfId="2382" xr:uid="{00000000-0005-0000-0000-000062090000}"/>
    <cellStyle name="Currency 5 18" xfId="2383" xr:uid="{00000000-0005-0000-0000-000063090000}"/>
    <cellStyle name="Currency 5 19" xfId="2384" xr:uid="{00000000-0005-0000-0000-000064090000}"/>
    <cellStyle name="Currency 5 2" xfId="2385" xr:uid="{00000000-0005-0000-0000-000065090000}"/>
    <cellStyle name="Currency 5 2 10" xfId="2386" xr:uid="{00000000-0005-0000-0000-000066090000}"/>
    <cellStyle name="Currency 5 2 10 2" xfId="2387" xr:uid="{00000000-0005-0000-0000-000067090000}"/>
    <cellStyle name="Currency 5 2 11" xfId="2388" xr:uid="{00000000-0005-0000-0000-000068090000}"/>
    <cellStyle name="Currency 5 2 11 2" xfId="2389" xr:uid="{00000000-0005-0000-0000-000069090000}"/>
    <cellStyle name="Currency 5 2 12" xfId="2390" xr:uid="{00000000-0005-0000-0000-00006A090000}"/>
    <cellStyle name="Currency 5 2 13" xfId="2391" xr:uid="{00000000-0005-0000-0000-00006B090000}"/>
    <cellStyle name="Currency 5 2 14" xfId="2392" xr:uid="{00000000-0005-0000-0000-00006C090000}"/>
    <cellStyle name="Currency 5 2 14 2" xfId="2393" xr:uid="{00000000-0005-0000-0000-00006D090000}"/>
    <cellStyle name="Currency 5 2 15" xfId="2394" xr:uid="{00000000-0005-0000-0000-00006E090000}"/>
    <cellStyle name="Currency 5 2 16" xfId="7488" xr:uid="{00000000-0005-0000-0000-00006F090000}"/>
    <cellStyle name="Currency 5 2 2" xfId="2395" xr:uid="{00000000-0005-0000-0000-000070090000}"/>
    <cellStyle name="Currency 5 2 2 10" xfId="2396" xr:uid="{00000000-0005-0000-0000-000071090000}"/>
    <cellStyle name="Currency 5 2 2 10 2" xfId="2397" xr:uid="{00000000-0005-0000-0000-000072090000}"/>
    <cellStyle name="Currency 5 2 2 10 2 2" xfId="2398" xr:uid="{00000000-0005-0000-0000-000073090000}"/>
    <cellStyle name="Currency 5 2 2 10 3" xfId="2399" xr:uid="{00000000-0005-0000-0000-000074090000}"/>
    <cellStyle name="Currency 5 2 2 11" xfId="2400" xr:uid="{00000000-0005-0000-0000-000075090000}"/>
    <cellStyle name="Currency 5 2 2 11 2" xfId="2401" xr:uid="{00000000-0005-0000-0000-000076090000}"/>
    <cellStyle name="Currency 5 2 2 11 2 2" xfId="2402" xr:uid="{00000000-0005-0000-0000-000077090000}"/>
    <cellStyle name="Currency 5 2 2 11 3" xfId="2403" xr:uid="{00000000-0005-0000-0000-000078090000}"/>
    <cellStyle name="Currency 5 2 2 12" xfId="2404" xr:uid="{00000000-0005-0000-0000-000079090000}"/>
    <cellStyle name="Currency 5 2 2 12 2" xfId="2405" xr:uid="{00000000-0005-0000-0000-00007A090000}"/>
    <cellStyle name="Currency 5 2 2 12 2 2" xfId="2406" xr:uid="{00000000-0005-0000-0000-00007B090000}"/>
    <cellStyle name="Currency 5 2 2 12 3" xfId="2407" xr:uid="{00000000-0005-0000-0000-00007C090000}"/>
    <cellStyle name="Currency 5 2 2 13" xfId="2408" xr:uid="{00000000-0005-0000-0000-00007D090000}"/>
    <cellStyle name="Currency 5 2 2 13 2" xfId="2409" xr:uid="{00000000-0005-0000-0000-00007E090000}"/>
    <cellStyle name="Currency 5 2 2 13 2 2" xfId="2410" xr:uid="{00000000-0005-0000-0000-00007F090000}"/>
    <cellStyle name="Currency 5 2 2 13 3" xfId="2411" xr:uid="{00000000-0005-0000-0000-000080090000}"/>
    <cellStyle name="Currency 5 2 2 14" xfId="2412" xr:uid="{00000000-0005-0000-0000-000081090000}"/>
    <cellStyle name="Currency 5 2 2 15" xfId="2413" xr:uid="{00000000-0005-0000-0000-000082090000}"/>
    <cellStyle name="Currency 5 2 2 2" xfId="2414" xr:uid="{00000000-0005-0000-0000-000083090000}"/>
    <cellStyle name="Currency 5 2 2 2 2" xfId="2415" xr:uid="{00000000-0005-0000-0000-000084090000}"/>
    <cellStyle name="Currency 5 2 2 2 2 2" xfId="2416" xr:uid="{00000000-0005-0000-0000-000085090000}"/>
    <cellStyle name="Currency 5 2 2 2 3" xfId="2417" xr:uid="{00000000-0005-0000-0000-000086090000}"/>
    <cellStyle name="Currency 5 2 2 3" xfId="2418" xr:uid="{00000000-0005-0000-0000-000087090000}"/>
    <cellStyle name="Currency 5 2 2 3 2" xfId="2419" xr:uid="{00000000-0005-0000-0000-000088090000}"/>
    <cellStyle name="Currency 5 2 2 3 2 2" xfId="2420" xr:uid="{00000000-0005-0000-0000-000089090000}"/>
    <cellStyle name="Currency 5 2 2 3 3" xfId="2421" xr:uid="{00000000-0005-0000-0000-00008A090000}"/>
    <cellStyle name="Currency 5 2 2 4" xfId="2422" xr:uid="{00000000-0005-0000-0000-00008B090000}"/>
    <cellStyle name="Currency 5 2 2 4 2" xfId="2423" xr:uid="{00000000-0005-0000-0000-00008C090000}"/>
    <cellStyle name="Currency 5 2 2 4 2 2" xfId="2424" xr:uid="{00000000-0005-0000-0000-00008D090000}"/>
    <cellStyle name="Currency 5 2 2 4 3" xfId="2425" xr:uid="{00000000-0005-0000-0000-00008E090000}"/>
    <cellStyle name="Currency 5 2 2 5" xfId="2426" xr:uid="{00000000-0005-0000-0000-00008F090000}"/>
    <cellStyle name="Currency 5 2 2 5 2" xfId="2427" xr:uid="{00000000-0005-0000-0000-000090090000}"/>
    <cellStyle name="Currency 5 2 2 5 2 2" xfId="2428" xr:uid="{00000000-0005-0000-0000-000091090000}"/>
    <cellStyle name="Currency 5 2 2 5 3" xfId="2429" xr:uid="{00000000-0005-0000-0000-000092090000}"/>
    <cellStyle name="Currency 5 2 2 6" xfId="2430" xr:uid="{00000000-0005-0000-0000-000093090000}"/>
    <cellStyle name="Currency 5 2 2 6 2" xfId="2431" xr:uid="{00000000-0005-0000-0000-000094090000}"/>
    <cellStyle name="Currency 5 2 2 6 2 2" xfId="2432" xr:uid="{00000000-0005-0000-0000-000095090000}"/>
    <cellStyle name="Currency 5 2 2 6 3" xfId="2433" xr:uid="{00000000-0005-0000-0000-000096090000}"/>
    <cellStyle name="Currency 5 2 2 7" xfId="2434" xr:uid="{00000000-0005-0000-0000-000097090000}"/>
    <cellStyle name="Currency 5 2 2 7 2" xfId="2435" xr:uid="{00000000-0005-0000-0000-000098090000}"/>
    <cellStyle name="Currency 5 2 2 7 2 2" xfId="2436" xr:uid="{00000000-0005-0000-0000-000099090000}"/>
    <cellStyle name="Currency 5 2 2 7 3" xfId="2437" xr:uid="{00000000-0005-0000-0000-00009A090000}"/>
    <cellStyle name="Currency 5 2 2 8" xfId="2438" xr:uid="{00000000-0005-0000-0000-00009B090000}"/>
    <cellStyle name="Currency 5 2 2 8 2" xfId="2439" xr:uid="{00000000-0005-0000-0000-00009C090000}"/>
    <cellStyle name="Currency 5 2 2 8 2 2" xfId="2440" xr:uid="{00000000-0005-0000-0000-00009D090000}"/>
    <cellStyle name="Currency 5 2 2 8 3" xfId="2441" xr:uid="{00000000-0005-0000-0000-00009E090000}"/>
    <cellStyle name="Currency 5 2 2 9" xfId="2442" xr:uid="{00000000-0005-0000-0000-00009F090000}"/>
    <cellStyle name="Currency 5 2 2 9 2" xfId="2443" xr:uid="{00000000-0005-0000-0000-0000A0090000}"/>
    <cellStyle name="Currency 5 2 2 9 2 2" xfId="2444" xr:uid="{00000000-0005-0000-0000-0000A1090000}"/>
    <cellStyle name="Currency 5 2 2 9 3" xfId="2445" xr:uid="{00000000-0005-0000-0000-0000A2090000}"/>
    <cellStyle name="Currency 5 2 3" xfId="2446" xr:uid="{00000000-0005-0000-0000-0000A3090000}"/>
    <cellStyle name="Currency 5 2 3 2" xfId="2447" xr:uid="{00000000-0005-0000-0000-0000A4090000}"/>
    <cellStyle name="Currency 5 2 4" xfId="2448" xr:uid="{00000000-0005-0000-0000-0000A5090000}"/>
    <cellStyle name="Currency 5 2 4 2" xfId="2449" xr:uid="{00000000-0005-0000-0000-0000A6090000}"/>
    <cellStyle name="Currency 5 2 5" xfId="2450" xr:uid="{00000000-0005-0000-0000-0000A7090000}"/>
    <cellStyle name="Currency 5 2 5 2" xfId="2451" xr:uid="{00000000-0005-0000-0000-0000A8090000}"/>
    <cellStyle name="Currency 5 2 6" xfId="2452" xr:uid="{00000000-0005-0000-0000-0000A9090000}"/>
    <cellStyle name="Currency 5 2 6 2" xfId="2453" xr:uid="{00000000-0005-0000-0000-0000AA090000}"/>
    <cellStyle name="Currency 5 2 7" xfId="2454" xr:uid="{00000000-0005-0000-0000-0000AB090000}"/>
    <cellStyle name="Currency 5 2 7 2" xfId="2455" xr:uid="{00000000-0005-0000-0000-0000AC090000}"/>
    <cellStyle name="Currency 5 2 8" xfId="2456" xr:uid="{00000000-0005-0000-0000-0000AD090000}"/>
    <cellStyle name="Currency 5 2 8 2" xfId="2457" xr:uid="{00000000-0005-0000-0000-0000AE090000}"/>
    <cellStyle name="Currency 5 2 9" xfId="2458" xr:uid="{00000000-0005-0000-0000-0000AF090000}"/>
    <cellStyle name="Currency 5 2 9 2" xfId="2459" xr:uid="{00000000-0005-0000-0000-0000B0090000}"/>
    <cellStyle name="Currency 5 20" xfId="2460" xr:uid="{00000000-0005-0000-0000-0000B1090000}"/>
    <cellStyle name="Currency 5 21" xfId="2461" xr:uid="{00000000-0005-0000-0000-0000B2090000}"/>
    <cellStyle name="Currency 5 22" xfId="2462" xr:uid="{00000000-0005-0000-0000-0000B3090000}"/>
    <cellStyle name="Currency 5 23" xfId="2463" xr:uid="{00000000-0005-0000-0000-0000B4090000}"/>
    <cellStyle name="Currency 5 24" xfId="2464" xr:uid="{00000000-0005-0000-0000-0000B5090000}"/>
    <cellStyle name="Currency 5 25" xfId="2465" xr:uid="{00000000-0005-0000-0000-0000B6090000}"/>
    <cellStyle name="Currency 5 26" xfId="2466" xr:uid="{00000000-0005-0000-0000-0000B7090000}"/>
    <cellStyle name="Currency 5 27" xfId="2467" xr:uid="{00000000-0005-0000-0000-0000B8090000}"/>
    <cellStyle name="Currency 5 28" xfId="2468" xr:uid="{00000000-0005-0000-0000-0000B9090000}"/>
    <cellStyle name="Currency 5 29" xfId="2469" xr:uid="{00000000-0005-0000-0000-0000BA090000}"/>
    <cellStyle name="Currency 5 3" xfId="2470" xr:uid="{00000000-0005-0000-0000-0000BB090000}"/>
    <cellStyle name="Currency 5 3 2" xfId="2471" xr:uid="{00000000-0005-0000-0000-0000BC090000}"/>
    <cellStyle name="Currency 5 30" xfId="2472" xr:uid="{00000000-0005-0000-0000-0000BD090000}"/>
    <cellStyle name="Currency 5 31" xfId="2473" xr:uid="{00000000-0005-0000-0000-0000BE090000}"/>
    <cellStyle name="Currency 5 32" xfId="2474" xr:uid="{00000000-0005-0000-0000-0000BF090000}"/>
    <cellStyle name="Currency 5 33" xfId="2475" xr:uid="{00000000-0005-0000-0000-0000C0090000}"/>
    <cellStyle name="Currency 5 34" xfId="2476" xr:uid="{00000000-0005-0000-0000-0000C1090000}"/>
    <cellStyle name="Currency 5 35" xfId="2477" xr:uid="{00000000-0005-0000-0000-0000C2090000}"/>
    <cellStyle name="Currency 5 36" xfId="2478" xr:uid="{00000000-0005-0000-0000-0000C3090000}"/>
    <cellStyle name="Currency 5 37" xfId="2479" xr:uid="{00000000-0005-0000-0000-0000C4090000}"/>
    <cellStyle name="Currency 5 38" xfId="2480" xr:uid="{00000000-0005-0000-0000-0000C5090000}"/>
    <cellStyle name="Currency 5 39" xfId="2481" xr:uid="{00000000-0005-0000-0000-0000C6090000}"/>
    <cellStyle name="Currency 5 4" xfId="2482" xr:uid="{00000000-0005-0000-0000-0000C7090000}"/>
    <cellStyle name="Currency 5 40" xfId="2483" xr:uid="{00000000-0005-0000-0000-0000C8090000}"/>
    <cellStyle name="Currency 5 41" xfId="2484" xr:uid="{00000000-0005-0000-0000-0000C9090000}"/>
    <cellStyle name="Currency 5 42" xfId="2485" xr:uid="{00000000-0005-0000-0000-0000CA090000}"/>
    <cellStyle name="Currency 5 43" xfId="2486" xr:uid="{00000000-0005-0000-0000-0000CB090000}"/>
    <cellStyle name="Currency 5 44" xfId="2487" xr:uid="{00000000-0005-0000-0000-0000CC090000}"/>
    <cellStyle name="Currency 5 45" xfId="2488" xr:uid="{00000000-0005-0000-0000-0000CD090000}"/>
    <cellStyle name="Currency 5 46" xfId="2489" xr:uid="{00000000-0005-0000-0000-0000CE090000}"/>
    <cellStyle name="Currency 5 47" xfId="2490" xr:uid="{00000000-0005-0000-0000-0000CF090000}"/>
    <cellStyle name="Currency 5 48" xfId="2491" xr:uid="{00000000-0005-0000-0000-0000D0090000}"/>
    <cellStyle name="Currency 5 49" xfId="2492" xr:uid="{00000000-0005-0000-0000-0000D1090000}"/>
    <cellStyle name="Currency 5 5" xfId="2493" xr:uid="{00000000-0005-0000-0000-0000D2090000}"/>
    <cellStyle name="Currency 5 50" xfId="2494" xr:uid="{00000000-0005-0000-0000-0000D3090000}"/>
    <cellStyle name="Currency 5 51" xfId="2495" xr:uid="{00000000-0005-0000-0000-0000D4090000}"/>
    <cellStyle name="Currency 5 52" xfId="2496" xr:uid="{00000000-0005-0000-0000-0000D5090000}"/>
    <cellStyle name="Currency 5 53" xfId="2497" xr:uid="{00000000-0005-0000-0000-0000D6090000}"/>
    <cellStyle name="Currency 5 54" xfId="2498" xr:uid="{00000000-0005-0000-0000-0000D7090000}"/>
    <cellStyle name="Currency 5 55" xfId="2499" xr:uid="{00000000-0005-0000-0000-0000D8090000}"/>
    <cellStyle name="Currency 5 56" xfId="2500" xr:uid="{00000000-0005-0000-0000-0000D9090000}"/>
    <cellStyle name="Currency 5 57" xfId="2501" xr:uid="{00000000-0005-0000-0000-0000DA090000}"/>
    <cellStyle name="Currency 5 58" xfId="2502" xr:uid="{00000000-0005-0000-0000-0000DB090000}"/>
    <cellStyle name="Currency 5 59" xfId="2503" xr:uid="{00000000-0005-0000-0000-0000DC090000}"/>
    <cellStyle name="Currency 5 6" xfId="2504" xr:uid="{00000000-0005-0000-0000-0000DD090000}"/>
    <cellStyle name="Currency 5 60" xfId="2505" xr:uid="{00000000-0005-0000-0000-0000DE090000}"/>
    <cellStyle name="Currency 5 61" xfId="2506" xr:uid="{00000000-0005-0000-0000-0000DF090000}"/>
    <cellStyle name="Currency 5 62" xfId="2507" xr:uid="{00000000-0005-0000-0000-0000E0090000}"/>
    <cellStyle name="Currency 5 63" xfId="2508" xr:uid="{00000000-0005-0000-0000-0000E1090000}"/>
    <cellStyle name="Currency 5 64" xfId="2509" xr:uid="{00000000-0005-0000-0000-0000E2090000}"/>
    <cellStyle name="Currency 5 65" xfId="2510" xr:uid="{00000000-0005-0000-0000-0000E3090000}"/>
    <cellStyle name="Currency 5 66" xfId="2511" xr:uid="{00000000-0005-0000-0000-0000E4090000}"/>
    <cellStyle name="Currency 5 67" xfId="2512" xr:uid="{00000000-0005-0000-0000-0000E5090000}"/>
    <cellStyle name="Currency 5 68" xfId="2513" xr:uid="{00000000-0005-0000-0000-0000E6090000}"/>
    <cellStyle name="Currency 5 69" xfId="2514" xr:uid="{00000000-0005-0000-0000-0000E7090000}"/>
    <cellStyle name="Currency 5 7" xfId="2515" xr:uid="{00000000-0005-0000-0000-0000E8090000}"/>
    <cellStyle name="Currency 5 70" xfId="2516" xr:uid="{00000000-0005-0000-0000-0000E9090000}"/>
    <cellStyle name="Currency 5 71" xfId="2517" xr:uid="{00000000-0005-0000-0000-0000EA090000}"/>
    <cellStyle name="Currency 5 72" xfId="2518" xr:uid="{00000000-0005-0000-0000-0000EB090000}"/>
    <cellStyle name="Currency 5 73" xfId="2519" xr:uid="{00000000-0005-0000-0000-0000EC090000}"/>
    <cellStyle name="Currency 5 74" xfId="2520" xr:uid="{00000000-0005-0000-0000-0000ED090000}"/>
    <cellStyle name="Currency 5 75" xfId="2521" xr:uid="{00000000-0005-0000-0000-0000EE090000}"/>
    <cellStyle name="Currency 5 76" xfId="2522" xr:uid="{00000000-0005-0000-0000-0000EF090000}"/>
    <cellStyle name="Currency 5 77" xfId="2523" xr:uid="{00000000-0005-0000-0000-0000F0090000}"/>
    <cellStyle name="Currency 5 78" xfId="2524" xr:uid="{00000000-0005-0000-0000-0000F1090000}"/>
    <cellStyle name="Currency 5 79" xfId="2525" xr:uid="{00000000-0005-0000-0000-0000F2090000}"/>
    <cellStyle name="Currency 5 8" xfId="2526" xr:uid="{00000000-0005-0000-0000-0000F3090000}"/>
    <cellStyle name="Currency 5 80" xfId="2527" xr:uid="{00000000-0005-0000-0000-0000F4090000}"/>
    <cellStyle name="Currency 5 81" xfId="2528" xr:uid="{00000000-0005-0000-0000-0000F5090000}"/>
    <cellStyle name="Currency 5 82" xfId="2529" xr:uid="{00000000-0005-0000-0000-0000F6090000}"/>
    <cellStyle name="Currency 5 83" xfId="2530" xr:uid="{00000000-0005-0000-0000-0000F7090000}"/>
    <cellStyle name="Currency 5 84" xfId="2531" xr:uid="{00000000-0005-0000-0000-0000F8090000}"/>
    <cellStyle name="Currency 5 85" xfId="2532" xr:uid="{00000000-0005-0000-0000-0000F9090000}"/>
    <cellStyle name="Currency 5 86" xfId="2533" xr:uid="{00000000-0005-0000-0000-0000FA090000}"/>
    <cellStyle name="Currency 5 87" xfId="2534" xr:uid="{00000000-0005-0000-0000-0000FB090000}"/>
    <cellStyle name="Currency 5 88" xfId="2535" xr:uid="{00000000-0005-0000-0000-0000FC090000}"/>
    <cellStyle name="Currency 5 89" xfId="2536" xr:uid="{00000000-0005-0000-0000-0000FD090000}"/>
    <cellStyle name="Currency 5 9" xfId="2537" xr:uid="{00000000-0005-0000-0000-0000FE090000}"/>
    <cellStyle name="Currency 5 90" xfId="2538" xr:uid="{00000000-0005-0000-0000-0000FF090000}"/>
    <cellStyle name="Currency 5 91" xfId="2539" xr:uid="{00000000-0005-0000-0000-0000000A0000}"/>
    <cellStyle name="Currency 5 92" xfId="2540" xr:uid="{00000000-0005-0000-0000-0000010A0000}"/>
    <cellStyle name="Currency 5 93" xfId="2541" xr:uid="{00000000-0005-0000-0000-0000020A0000}"/>
    <cellStyle name="Currency 5 94" xfId="2542" xr:uid="{00000000-0005-0000-0000-0000030A0000}"/>
    <cellStyle name="Currency 5 95" xfId="2543" xr:uid="{00000000-0005-0000-0000-0000040A0000}"/>
    <cellStyle name="Currency 5 96" xfId="2544" xr:uid="{00000000-0005-0000-0000-0000050A0000}"/>
    <cellStyle name="Currency 5 97" xfId="2545" xr:uid="{00000000-0005-0000-0000-0000060A0000}"/>
    <cellStyle name="Currency 5 98" xfId="2546" xr:uid="{00000000-0005-0000-0000-0000070A0000}"/>
    <cellStyle name="Currency 5 99" xfId="2547" xr:uid="{00000000-0005-0000-0000-0000080A0000}"/>
    <cellStyle name="Currency 6" xfId="2548" xr:uid="{00000000-0005-0000-0000-0000090A0000}"/>
    <cellStyle name="Currency 6 10" xfId="2549" xr:uid="{00000000-0005-0000-0000-00000A0A0000}"/>
    <cellStyle name="Currency 6 11" xfId="2550" xr:uid="{00000000-0005-0000-0000-00000B0A0000}"/>
    <cellStyle name="Currency 6 12" xfId="2551" xr:uid="{00000000-0005-0000-0000-00000C0A0000}"/>
    <cellStyle name="Currency 6 13" xfId="2552" xr:uid="{00000000-0005-0000-0000-00000D0A0000}"/>
    <cellStyle name="Currency 6 14" xfId="2553" xr:uid="{00000000-0005-0000-0000-00000E0A0000}"/>
    <cellStyle name="Currency 6 15" xfId="2554" xr:uid="{00000000-0005-0000-0000-00000F0A0000}"/>
    <cellStyle name="Currency 6 16" xfId="2555" xr:uid="{00000000-0005-0000-0000-0000100A0000}"/>
    <cellStyle name="Currency 6 17" xfId="2556" xr:uid="{00000000-0005-0000-0000-0000110A0000}"/>
    <cellStyle name="Currency 6 18" xfId="2557" xr:uid="{00000000-0005-0000-0000-0000120A0000}"/>
    <cellStyle name="Currency 6 2" xfId="2558" xr:uid="{00000000-0005-0000-0000-0000130A0000}"/>
    <cellStyle name="Currency 6 2 2" xfId="2559" xr:uid="{00000000-0005-0000-0000-0000140A0000}"/>
    <cellStyle name="Currency 6 2 2 2" xfId="2560" xr:uid="{00000000-0005-0000-0000-0000150A0000}"/>
    <cellStyle name="Currency 6 2 3" xfId="2561" xr:uid="{00000000-0005-0000-0000-0000160A0000}"/>
    <cellStyle name="Currency 6 3" xfId="2562" xr:uid="{00000000-0005-0000-0000-0000170A0000}"/>
    <cellStyle name="Currency 6 4" xfId="2563" xr:uid="{00000000-0005-0000-0000-0000180A0000}"/>
    <cellStyle name="Currency 6 5" xfId="2564" xr:uid="{00000000-0005-0000-0000-0000190A0000}"/>
    <cellStyle name="Currency 6 6" xfId="2565" xr:uid="{00000000-0005-0000-0000-00001A0A0000}"/>
    <cellStyle name="Currency 6 7" xfId="2566" xr:uid="{00000000-0005-0000-0000-00001B0A0000}"/>
    <cellStyle name="Currency 6 8" xfId="2567" xr:uid="{00000000-0005-0000-0000-00001C0A0000}"/>
    <cellStyle name="Currency 6 9" xfId="2568" xr:uid="{00000000-0005-0000-0000-00001D0A0000}"/>
    <cellStyle name="Currency 7" xfId="2569" xr:uid="{00000000-0005-0000-0000-00001E0A0000}"/>
    <cellStyle name="Currency 7 10" xfId="2570" xr:uid="{00000000-0005-0000-0000-00001F0A0000}"/>
    <cellStyle name="Currency 7 11" xfId="2571" xr:uid="{00000000-0005-0000-0000-0000200A0000}"/>
    <cellStyle name="Currency 7 12" xfId="2572" xr:uid="{00000000-0005-0000-0000-0000210A0000}"/>
    <cellStyle name="Currency 7 13" xfId="2573" xr:uid="{00000000-0005-0000-0000-0000220A0000}"/>
    <cellStyle name="Currency 7 13 2" xfId="2574" xr:uid="{00000000-0005-0000-0000-0000230A0000}"/>
    <cellStyle name="Currency 7 13 3" xfId="2575" xr:uid="{00000000-0005-0000-0000-0000240A0000}"/>
    <cellStyle name="Currency 7 13 4" xfId="2576" xr:uid="{00000000-0005-0000-0000-0000250A0000}"/>
    <cellStyle name="Currency 7 14" xfId="2577" xr:uid="{00000000-0005-0000-0000-0000260A0000}"/>
    <cellStyle name="Currency 7 15" xfId="2578" xr:uid="{00000000-0005-0000-0000-0000270A0000}"/>
    <cellStyle name="Currency 7 16" xfId="7489" xr:uid="{00000000-0005-0000-0000-0000280A0000}"/>
    <cellStyle name="Currency 7 2" xfId="2579" xr:uid="{00000000-0005-0000-0000-0000290A0000}"/>
    <cellStyle name="Currency 7 2 10" xfId="2580" xr:uid="{00000000-0005-0000-0000-00002A0A0000}"/>
    <cellStyle name="Currency 7 2 10 2" xfId="2581" xr:uid="{00000000-0005-0000-0000-00002B0A0000}"/>
    <cellStyle name="Currency 7 2 11" xfId="2582" xr:uid="{00000000-0005-0000-0000-00002C0A0000}"/>
    <cellStyle name="Currency 7 2 11 2" xfId="2583" xr:uid="{00000000-0005-0000-0000-00002D0A0000}"/>
    <cellStyle name="Currency 7 2 12" xfId="2584" xr:uid="{00000000-0005-0000-0000-00002E0A0000}"/>
    <cellStyle name="Currency 7 2 13" xfId="2585" xr:uid="{00000000-0005-0000-0000-00002F0A0000}"/>
    <cellStyle name="Currency 7 2 14" xfId="2586" xr:uid="{00000000-0005-0000-0000-0000300A0000}"/>
    <cellStyle name="Currency 7 2 2" xfId="2587" xr:uid="{00000000-0005-0000-0000-0000310A0000}"/>
    <cellStyle name="Currency 7 2 2 2" xfId="2588" xr:uid="{00000000-0005-0000-0000-0000320A0000}"/>
    <cellStyle name="Currency 7 2 3" xfId="2589" xr:uid="{00000000-0005-0000-0000-0000330A0000}"/>
    <cellStyle name="Currency 7 2 3 2" xfId="2590" xr:uid="{00000000-0005-0000-0000-0000340A0000}"/>
    <cellStyle name="Currency 7 2 4" xfId="2591" xr:uid="{00000000-0005-0000-0000-0000350A0000}"/>
    <cellStyle name="Currency 7 2 4 2" xfId="2592" xr:uid="{00000000-0005-0000-0000-0000360A0000}"/>
    <cellStyle name="Currency 7 2 5" xfId="2593" xr:uid="{00000000-0005-0000-0000-0000370A0000}"/>
    <cellStyle name="Currency 7 2 5 2" xfId="2594" xr:uid="{00000000-0005-0000-0000-0000380A0000}"/>
    <cellStyle name="Currency 7 2 6" xfId="2595" xr:uid="{00000000-0005-0000-0000-0000390A0000}"/>
    <cellStyle name="Currency 7 2 6 2" xfId="2596" xr:uid="{00000000-0005-0000-0000-00003A0A0000}"/>
    <cellStyle name="Currency 7 2 7" xfId="2597" xr:uid="{00000000-0005-0000-0000-00003B0A0000}"/>
    <cellStyle name="Currency 7 2 7 2" xfId="2598" xr:uid="{00000000-0005-0000-0000-00003C0A0000}"/>
    <cellStyle name="Currency 7 2 8" xfId="2599" xr:uid="{00000000-0005-0000-0000-00003D0A0000}"/>
    <cellStyle name="Currency 7 2 8 2" xfId="2600" xr:uid="{00000000-0005-0000-0000-00003E0A0000}"/>
    <cellStyle name="Currency 7 2 9" xfId="2601" xr:uid="{00000000-0005-0000-0000-00003F0A0000}"/>
    <cellStyle name="Currency 7 2 9 2" xfId="2602" xr:uid="{00000000-0005-0000-0000-0000400A0000}"/>
    <cellStyle name="Currency 7 3" xfId="2603" xr:uid="{00000000-0005-0000-0000-0000410A0000}"/>
    <cellStyle name="Currency 7 3 2" xfId="2604" xr:uid="{00000000-0005-0000-0000-0000420A0000}"/>
    <cellStyle name="Currency 7 4" xfId="2605" xr:uid="{00000000-0005-0000-0000-0000430A0000}"/>
    <cellStyle name="Currency 7 5" xfId="2606" xr:uid="{00000000-0005-0000-0000-0000440A0000}"/>
    <cellStyle name="Currency 7 6" xfId="2607" xr:uid="{00000000-0005-0000-0000-0000450A0000}"/>
    <cellStyle name="Currency 7 7" xfId="2608" xr:uid="{00000000-0005-0000-0000-0000460A0000}"/>
    <cellStyle name="Currency 7 8" xfId="2609" xr:uid="{00000000-0005-0000-0000-0000470A0000}"/>
    <cellStyle name="Currency 7 9" xfId="2610" xr:uid="{00000000-0005-0000-0000-0000480A0000}"/>
    <cellStyle name="Currency 8" xfId="2611" xr:uid="{00000000-0005-0000-0000-0000490A0000}"/>
    <cellStyle name="Currency 9" xfId="2612" xr:uid="{00000000-0005-0000-0000-00004A0A0000}"/>
    <cellStyle name="Currency No$" xfId="2613" xr:uid="{00000000-0005-0000-0000-00004B0A0000}"/>
    <cellStyle name="Currency Total" xfId="2614" xr:uid="{00000000-0005-0000-0000-00004C0A0000}"/>
    <cellStyle name="Currency Total 2" xfId="2615" xr:uid="{00000000-0005-0000-0000-00004D0A0000}"/>
    <cellStyle name="Currency x2 No$" xfId="2616" xr:uid="{00000000-0005-0000-0000-00004E0A0000}"/>
    <cellStyle name="Currency0" xfId="2617" xr:uid="{00000000-0005-0000-0000-00004F0A0000}"/>
    <cellStyle name="Custom - Style1" xfId="2618" xr:uid="{00000000-0005-0000-0000-0000500A0000}"/>
    <cellStyle name="Custom - Style8" xfId="2619" xr:uid="{00000000-0005-0000-0000-0000510A0000}"/>
    <cellStyle name="Data   - Style2" xfId="2620" xr:uid="{00000000-0005-0000-0000-0000520A0000}"/>
    <cellStyle name="Date" xfId="2621" xr:uid="{00000000-0005-0000-0000-0000530A0000}"/>
    <cellStyle name="Dollarsign" xfId="2622" xr:uid="{00000000-0005-0000-0000-0000540A0000}"/>
    <cellStyle name="DOUBLEL" xfId="2623" xr:uid="{00000000-0005-0000-0000-0000550A0000}"/>
    <cellStyle name="eatme" xfId="2624" xr:uid="{00000000-0005-0000-0000-0000560A0000}"/>
    <cellStyle name="Explanatory Text 2" xfId="2625" xr:uid="{00000000-0005-0000-0000-0000570A0000}"/>
    <cellStyle name="Explanatory Text 3" xfId="2626" xr:uid="{00000000-0005-0000-0000-0000580A0000}"/>
    <cellStyle name="Explanatory Text 4" xfId="2627" xr:uid="{00000000-0005-0000-0000-0000590A0000}"/>
    <cellStyle name="Explanatory Text 5" xfId="2628" xr:uid="{00000000-0005-0000-0000-00005A0A0000}"/>
    <cellStyle name="Explanatory Text 6" xfId="2629" xr:uid="{00000000-0005-0000-0000-00005B0A0000}"/>
    <cellStyle name="Fixed" xfId="2630" xr:uid="{00000000-0005-0000-0000-00005C0A0000}"/>
    <cellStyle name="Formula" xfId="2631" xr:uid="{00000000-0005-0000-0000-00005D0A0000}"/>
    <cellStyle name="Gas Cost x5" xfId="2632" xr:uid="{00000000-0005-0000-0000-00005E0A0000}"/>
    <cellStyle name="Good 2" xfId="2633" xr:uid="{00000000-0005-0000-0000-00005F0A0000}"/>
    <cellStyle name="Good 3" xfId="2634" xr:uid="{00000000-0005-0000-0000-0000600A0000}"/>
    <cellStyle name="Good 4" xfId="2635" xr:uid="{00000000-0005-0000-0000-0000610A0000}"/>
    <cellStyle name="Good 5" xfId="2636" xr:uid="{00000000-0005-0000-0000-0000620A0000}"/>
    <cellStyle name="Good 6" xfId="2637" xr:uid="{00000000-0005-0000-0000-0000630A0000}"/>
    <cellStyle name="Hardcoded" xfId="2638" xr:uid="{00000000-0005-0000-0000-0000640A0000}"/>
    <cellStyle name="Head Title" xfId="2639" xr:uid="{00000000-0005-0000-0000-0000650A0000}"/>
    <cellStyle name="Heading 1 2" xfId="2640" xr:uid="{00000000-0005-0000-0000-0000660A0000}"/>
    <cellStyle name="Heading 1 3" xfId="2641" xr:uid="{00000000-0005-0000-0000-0000670A0000}"/>
    <cellStyle name="Heading 1 4" xfId="2642" xr:uid="{00000000-0005-0000-0000-0000680A0000}"/>
    <cellStyle name="Heading 1 5" xfId="2643" xr:uid="{00000000-0005-0000-0000-0000690A0000}"/>
    <cellStyle name="Heading 1 6" xfId="2644" xr:uid="{00000000-0005-0000-0000-00006A0A0000}"/>
    <cellStyle name="Heading 2 2" xfId="2645" xr:uid="{00000000-0005-0000-0000-00006B0A0000}"/>
    <cellStyle name="Heading 2 3" xfId="2646" xr:uid="{00000000-0005-0000-0000-00006C0A0000}"/>
    <cellStyle name="Heading 2 4" xfId="2647" xr:uid="{00000000-0005-0000-0000-00006D0A0000}"/>
    <cellStyle name="Heading 2 5" xfId="2648" xr:uid="{00000000-0005-0000-0000-00006E0A0000}"/>
    <cellStyle name="Heading 2 6" xfId="2649" xr:uid="{00000000-0005-0000-0000-00006F0A0000}"/>
    <cellStyle name="Heading 3 2" xfId="2650" xr:uid="{00000000-0005-0000-0000-0000700A0000}"/>
    <cellStyle name="Heading 3 3" xfId="2651" xr:uid="{00000000-0005-0000-0000-0000710A0000}"/>
    <cellStyle name="Heading 3 4" xfId="2652" xr:uid="{00000000-0005-0000-0000-0000720A0000}"/>
    <cellStyle name="Heading 3 5" xfId="2653" xr:uid="{00000000-0005-0000-0000-0000730A0000}"/>
    <cellStyle name="Heading 3 6" xfId="2654" xr:uid="{00000000-0005-0000-0000-0000740A0000}"/>
    <cellStyle name="Heading 4 2" xfId="2655" xr:uid="{00000000-0005-0000-0000-0000750A0000}"/>
    <cellStyle name="Heading 4 3" xfId="2656" xr:uid="{00000000-0005-0000-0000-0000760A0000}"/>
    <cellStyle name="Heading 4 4" xfId="2657" xr:uid="{00000000-0005-0000-0000-0000770A0000}"/>
    <cellStyle name="Heading 4 5" xfId="2658" xr:uid="{00000000-0005-0000-0000-0000780A0000}"/>
    <cellStyle name="Heading 4 6" xfId="2659" xr:uid="{00000000-0005-0000-0000-0000790A0000}"/>
    <cellStyle name="HeadlineStyle" xfId="1" xr:uid="{00000000-0005-0000-0000-00007A0A0000}"/>
    <cellStyle name="HeadlineStyle 10" xfId="2660" xr:uid="{00000000-0005-0000-0000-00007B0A0000}"/>
    <cellStyle name="HeadlineStyle 11" xfId="2661" xr:uid="{00000000-0005-0000-0000-00007C0A0000}"/>
    <cellStyle name="HeadlineStyle 12" xfId="2662" xr:uid="{00000000-0005-0000-0000-00007D0A0000}"/>
    <cellStyle name="HeadlineStyle 13" xfId="2663" xr:uid="{00000000-0005-0000-0000-00007E0A0000}"/>
    <cellStyle name="HeadlineStyle 14" xfId="2664" xr:uid="{00000000-0005-0000-0000-00007F0A0000}"/>
    <cellStyle name="HeadlineStyle 15" xfId="2665" xr:uid="{00000000-0005-0000-0000-0000800A0000}"/>
    <cellStyle name="HeadlineStyle 16" xfId="2666" xr:uid="{00000000-0005-0000-0000-0000810A0000}"/>
    <cellStyle name="HeadlineStyle 2" xfId="2667" xr:uid="{00000000-0005-0000-0000-0000820A0000}"/>
    <cellStyle name="HeadlineStyle 3" xfId="2668" xr:uid="{00000000-0005-0000-0000-0000830A0000}"/>
    <cellStyle name="HeadlineStyle 4" xfId="2669" xr:uid="{00000000-0005-0000-0000-0000840A0000}"/>
    <cellStyle name="HeadlineStyle 5" xfId="2670" xr:uid="{00000000-0005-0000-0000-0000850A0000}"/>
    <cellStyle name="HeadlineStyle 6" xfId="2671" xr:uid="{00000000-0005-0000-0000-0000860A0000}"/>
    <cellStyle name="HeadlineStyle 7" xfId="2672" xr:uid="{00000000-0005-0000-0000-0000870A0000}"/>
    <cellStyle name="HeadlineStyle 8" xfId="2673" xr:uid="{00000000-0005-0000-0000-0000880A0000}"/>
    <cellStyle name="HeadlineStyle 9" xfId="2674" xr:uid="{00000000-0005-0000-0000-0000890A0000}"/>
    <cellStyle name="HeadlineStyleJustified" xfId="2" xr:uid="{00000000-0005-0000-0000-00008A0A0000}"/>
    <cellStyle name="HeadlineStyleJustified 10" xfId="2675" xr:uid="{00000000-0005-0000-0000-00008B0A0000}"/>
    <cellStyle name="HeadlineStyleJustified 11" xfId="2676" xr:uid="{00000000-0005-0000-0000-00008C0A0000}"/>
    <cellStyle name="HeadlineStyleJustified 12" xfId="2677" xr:uid="{00000000-0005-0000-0000-00008D0A0000}"/>
    <cellStyle name="HeadlineStyleJustified 13" xfId="2678" xr:uid="{00000000-0005-0000-0000-00008E0A0000}"/>
    <cellStyle name="HeadlineStyleJustified 14" xfId="2679" xr:uid="{00000000-0005-0000-0000-00008F0A0000}"/>
    <cellStyle name="HeadlineStyleJustified 15" xfId="2680" xr:uid="{00000000-0005-0000-0000-0000900A0000}"/>
    <cellStyle name="HeadlineStyleJustified 16" xfId="2681" xr:uid="{00000000-0005-0000-0000-0000910A0000}"/>
    <cellStyle name="HeadlineStyleJustified 2" xfId="2682" xr:uid="{00000000-0005-0000-0000-0000920A0000}"/>
    <cellStyle name="HeadlineStyleJustified 3" xfId="2683" xr:uid="{00000000-0005-0000-0000-0000930A0000}"/>
    <cellStyle name="HeadlineStyleJustified 4" xfId="2684" xr:uid="{00000000-0005-0000-0000-0000940A0000}"/>
    <cellStyle name="HeadlineStyleJustified 5" xfId="2685" xr:uid="{00000000-0005-0000-0000-0000950A0000}"/>
    <cellStyle name="HeadlineStyleJustified 6" xfId="2686" xr:uid="{00000000-0005-0000-0000-0000960A0000}"/>
    <cellStyle name="HeadlineStyleJustified 7" xfId="2687" xr:uid="{00000000-0005-0000-0000-0000970A0000}"/>
    <cellStyle name="HeadlineStyleJustified 8" xfId="2688" xr:uid="{00000000-0005-0000-0000-0000980A0000}"/>
    <cellStyle name="HeadlineStyleJustified 9" xfId="2689" xr:uid="{00000000-0005-0000-0000-0000990A0000}"/>
    <cellStyle name="Hyperlink 2" xfId="34" xr:uid="{00000000-0005-0000-0000-00009A0A0000}"/>
    <cellStyle name="Hyperlink 2 2" xfId="2690" xr:uid="{00000000-0005-0000-0000-00009B0A0000}"/>
    <cellStyle name="Hyperlink 3" xfId="2691" xr:uid="{00000000-0005-0000-0000-00009C0A0000}"/>
    <cellStyle name="inc/dec" xfId="2692" xr:uid="{00000000-0005-0000-0000-00009D0A0000}"/>
    <cellStyle name="inc/dec 2" xfId="2693" xr:uid="{00000000-0005-0000-0000-00009E0A0000}"/>
    <cellStyle name="Input 2" xfId="2694" xr:uid="{00000000-0005-0000-0000-00009F0A0000}"/>
    <cellStyle name="Input 3" xfId="2695" xr:uid="{00000000-0005-0000-0000-0000A00A0000}"/>
    <cellStyle name="Input 4" xfId="2696" xr:uid="{00000000-0005-0000-0000-0000A10A0000}"/>
    <cellStyle name="Input 5" xfId="2697" xr:uid="{00000000-0005-0000-0000-0000A20A0000}"/>
    <cellStyle name="Input 6" xfId="2698" xr:uid="{00000000-0005-0000-0000-0000A30A0000}"/>
    <cellStyle name="Labels - Style3" xfId="2699" xr:uid="{00000000-0005-0000-0000-0000A40A0000}"/>
    <cellStyle name="Labor" xfId="2700" xr:uid="{00000000-0005-0000-0000-0000A50A0000}"/>
    <cellStyle name="Lines" xfId="2701" xr:uid="{00000000-0005-0000-0000-0000A60A0000}"/>
    <cellStyle name="Linked Amount" xfId="2702" xr:uid="{00000000-0005-0000-0000-0000A70A0000}"/>
    <cellStyle name="Linked Cell 2" xfId="2703" xr:uid="{00000000-0005-0000-0000-0000A80A0000}"/>
    <cellStyle name="Linked Cell 3" xfId="2704" xr:uid="{00000000-0005-0000-0000-0000A90A0000}"/>
    <cellStyle name="Linked Cell 4" xfId="2705" xr:uid="{00000000-0005-0000-0000-0000AA0A0000}"/>
    <cellStyle name="Linked Cell 5" xfId="2706" xr:uid="{00000000-0005-0000-0000-0000AB0A0000}"/>
    <cellStyle name="Linked Cell 6" xfId="2707" xr:uid="{00000000-0005-0000-0000-0000AC0A0000}"/>
    <cellStyle name="Neutral 2" xfId="2708" xr:uid="{00000000-0005-0000-0000-0000AD0A0000}"/>
    <cellStyle name="Neutral 3" xfId="2709" xr:uid="{00000000-0005-0000-0000-0000AE0A0000}"/>
    <cellStyle name="Neutral 4" xfId="2710" xr:uid="{00000000-0005-0000-0000-0000AF0A0000}"/>
    <cellStyle name="Neutral 5" xfId="2711" xr:uid="{00000000-0005-0000-0000-0000B00A0000}"/>
    <cellStyle name="Neutral 6" xfId="2712" xr:uid="{00000000-0005-0000-0000-0000B10A0000}"/>
    <cellStyle name="Normal" xfId="0" builtinId="0"/>
    <cellStyle name="Normal - Style1" xfId="2713" xr:uid="{00000000-0005-0000-0000-0000B30A0000}"/>
    <cellStyle name="Normal - Style2" xfId="2714" xr:uid="{00000000-0005-0000-0000-0000B40A0000}"/>
    <cellStyle name="Normal - Style3" xfId="2715" xr:uid="{00000000-0005-0000-0000-0000B50A0000}"/>
    <cellStyle name="Normal - Style4" xfId="2716" xr:uid="{00000000-0005-0000-0000-0000B60A0000}"/>
    <cellStyle name="Normal - Style5" xfId="2717" xr:uid="{00000000-0005-0000-0000-0000B70A0000}"/>
    <cellStyle name="Normal - Style6" xfId="2718" xr:uid="{00000000-0005-0000-0000-0000B80A0000}"/>
    <cellStyle name="Normal - Style7" xfId="2719" xr:uid="{00000000-0005-0000-0000-0000B90A0000}"/>
    <cellStyle name="Normal - Style8" xfId="2720" xr:uid="{00000000-0005-0000-0000-0000BA0A0000}"/>
    <cellStyle name="Normal 10" xfId="22" xr:uid="{00000000-0005-0000-0000-0000BB0A0000}"/>
    <cellStyle name="Normal 10 10" xfId="2721" xr:uid="{00000000-0005-0000-0000-0000BC0A0000}"/>
    <cellStyle name="Normal 10 10 2" xfId="2722" xr:uid="{00000000-0005-0000-0000-0000BD0A0000}"/>
    <cellStyle name="Normal 10 10 3" xfId="2723" xr:uid="{00000000-0005-0000-0000-0000BE0A0000}"/>
    <cellStyle name="Normal 10 10 3 2" xfId="7520" xr:uid="{00000000-0005-0000-0000-0000BF0A0000}"/>
    <cellStyle name="Normal 10 10 3 2 2" xfId="7540" xr:uid="{19494062-2807-40A0-81CF-9AA4D4A51706}"/>
    <cellStyle name="Normal 10 10 3 2 3" xfId="7546" xr:uid="{514EE9F2-8528-403D-9096-860ED6BBD192}"/>
    <cellStyle name="Normal 10 10 4" xfId="2724" xr:uid="{00000000-0005-0000-0000-0000C00A0000}"/>
    <cellStyle name="Normal 10 10 5" xfId="7530" xr:uid="{EF474C08-3354-4098-9883-4D146B8077A6}"/>
    <cellStyle name="Normal 10 10 6 2" xfId="7525" xr:uid="{00000000-0005-0000-0000-0000C10A0000}"/>
    <cellStyle name="Normal 10 10 6 2 2" xfId="7542" xr:uid="{BCCEA2B5-93F2-45CC-AA1A-0A519C97F3D0}"/>
    <cellStyle name="Normal 10 10 6 2 3" xfId="7549" xr:uid="{227CD69C-2D93-4429-83FA-945F9BCB5A7B}"/>
    <cellStyle name="Normal 10 11" xfId="2725" xr:uid="{00000000-0005-0000-0000-0000C20A0000}"/>
    <cellStyle name="Normal 10 11 2" xfId="2726" xr:uid="{00000000-0005-0000-0000-0000C30A0000}"/>
    <cellStyle name="Normal 10 11 2 2" xfId="2727" xr:uid="{00000000-0005-0000-0000-0000C40A0000}"/>
    <cellStyle name="Normal 10 11 3" xfId="2728" xr:uid="{00000000-0005-0000-0000-0000C50A0000}"/>
    <cellStyle name="Normal 10 12" xfId="2729" xr:uid="{00000000-0005-0000-0000-0000C60A0000}"/>
    <cellStyle name="Normal 10 12 2" xfId="2730" xr:uid="{00000000-0005-0000-0000-0000C70A0000}"/>
    <cellStyle name="Normal 10 12 2 2" xfId="2731" xr:uid="{00000000-0005-0000-0000-0000C80A0000}"/>
    <cellStyle name="Normal 10 12 3" xfId="2732" xr:uid="{00000000-0005-0000-0000-0000C90A0000}"/>
    <cellStyle name="Normal 10 13" xfId="2733" xr:uid="{00000000-0005-0000-0000-0000CA0A0000}"/>
    <cellStyle name="Normal 10 13 2" xfId="2734" xr:uid="{00000000-0005-0000-0000-0000CB0A0000}"/>
    <cellStyle name="Normal 10 13 2 2" xfId="2735" xr:uid="{00000000-0005-0000-0000-0000CC0A0000}"/>
    <cellStyle name="Normal 10 13 3" xfId="2736" xr:uid="{00000000-0005-0000-0000-0000CD0A0000}"/>
    <cellStyle name="Normal 10 14" xfId="2737" xr:uid="{00000000-0005-0000-0000-0000CE0A0000}"/>
    <cellStyle name="Normal 10 14 10" xfId="2738" xr:uid="{00000000-0005-0000-0000-0000CF0A0000}"/>
    <cellStyle name="Normal 10 14 10 2" xfId="2739" xr:uid="{00000000-0005-0000-0000-0000D00A0000}"/>
    <cellStyle name="Normal 10 14 10 2 2" xfId="2740" xr:uid="{00000000-0005-0000-0000-0000D10A0000}"/>
    <cellStyle name="Normal 10 14 10 3" xfId="2741" xr:uid="{00000000-0005-0000-0000-0000D20A0000}"/>
    <cellStyle name="Normal 10 14 11" xfId="2742" xr:uid="{00000000-0005-0000-0000-0000D30A0000}"/>
    <cellStyle name="Normal 10 14 11 2" xfId="2743" xr:uid="{00000000-0005-0000-0000-0000D40A0000}"/>
    <cellStyle name="Normal 10 14 11 2 2" xfId="2744" xr:uid="{00000000-0005-0000-0000-0000D50A0000}"/>
    <cellStyle name="Normal 10 14 11 3" xfId="2745" xr:uid="{00000000-0005-0000-0000-0000D60A0000}"/>
    <cellStyle name="Normal 10 14 12" xfId="2746" xr:uid="{00000000-0005-0000-0000-0000D70A0000}"/>
    <cellStyle name="Normal 10 14 12 2" xfId="2747" xr:uid="{00000000-0005-0000-0000-0000D80A0000}"/>
    <cellStyle name="Normal 10 14 12 2 2" xfId="2748" xr:uid="{00000000-0005-0000-0000-0000D90A0000}"/>
    <cellStyle name="Normal 10 14 12 3" xfId="2749" xr:uid="{00000000-0005-0000-0000-0000DA0A0000}"/>
    <cellStyle name="Normal 10 14 13" xfId="2750" xr:uid="{00000000-0005-0000-0000-0000DB0A0000}"/>
    <cellStyle name="Normal 10 14 2" xfId="2751" xr:uid="{00000000-0005-0000-0000-0000DC0A0000}"/>
    <cellStyle name="Normal 10 14 2 2" xfId="2752" xr:uid="{00000000-0005-0000-0000-0000DD0A0000}"/>
    <cellStyle name="Normal 10 14 2 2 2" xfId="2753" xr:uid="{00000000-0005-0000-0000-0000DE0A0000}"/>
    <cellStyle name="Normal 10 14 2 3" xfId="2754" xr:uid="{00000000-0005-0000-0000-0000DF0A0000}"/>
    <cellStyle name="Normal 10 14 3" xfId="2755" xr:uid="{00000000-0005-0000-0000-0000E00A0000}"/>
    <cellStyle name="Normal 10 14 3 2" xfId="2756" xr:uid="{00000000-0005-0000-0000-0000E10A0000}"/>
    <cellStyle name="Normal 10 14 3 2 2" xfId="2757" xr:uid="{00000000-0005-0000-0000-0000E20A0000}"/>
    <cellStyle name="Normal 10 14 3 3" xfId="2758" xr:uid="{00000000-0005-0000-0000-0000E30A0000}"/>
    <cellStyle name="Normal 10 14 4" xfId="2759" xr:uid="{00000000-0005-0000-0000-0000E40A0000}"/>
    <cellStyle name="Normal 10 14 4 2" xfId="2760" xr:uid="{00000000-0005-0000-0000-0000E50A0000}"/>
    <cellStyle name="Normal 10 14 4 2 2" xfId="2761" xr:uid="{00000000-0005-0000-0000-0000E60A0000}"/>
    <cellStyle name="Normal 10 14 4 3" xfId="2762" xr:uid="{00000000-0005-0000-0000-0000E70A0000}"/>
    <cellStyle name="Normal 10 14 5" xfId="2763" xr:uid="{00000000-0005-0000-0000-0000E80A0000}"/>
    <cellStyle name="Normal 10 14 5 2" xfId="2764" xr:uid="{00000000-0005-0000-0000-0000E90A0000}"/>
    <cellStyle name="Normal 10 14 5 2 2" xfId="2765" xr:uid="{00000000-0005-0000-0000-0000EA0A0000}"/>
    <cellStyle name="Normal 10 14 5 3" xfId="2766" xr:uid="{00000000-0005-0000-0000-0000EB0A0000}"/>
    <cellStyle name="Normal 10 14 6" xfId="2767" xr:uid="{00000000-0005-0000-0000-0000EC0A0000}"/>
    <cellStyle name="Normal 10 14 6 2" xfId="2768" xr:uid="{00000000-0005-0000-0000-0000ED0A0000}"/>
    <cellStyle name="Normal 10 14 6 2 2" xfId="2769" xr:uid="{00000000-0005-0000-0000-0000EE0A0000}"/>
    <cellStyle name="Normal 10 14 6 3" xfId="2770" xr:uid="{00000000-0005-0000-0000-0000EF0A0000}"/>
    <cellStyle name="Normal 10 14 7" xfId="2771" xr:uid="{00000000-0005-0000-0000-0000F00A0000}"/>
    <cellStyle name="Normal 10 14 7 2" xfId="2772" xr:uid="{00000000-0005-0000-0000-0000F10A0000}"/>
    <cellStyle name="Normal 10 14 7 2 2" xfId="2773" xr:uid="{00000000-0005-0000-0000-0000F20A0000}"/>
    <cellStyle name="Normal 10 14 7 3" xfId="2774" xr:uid="{00000000-0005-0000-0000-0000F30A0000}"/>
    <cellStyle name="Normal 10 14 8" xfId="2775" xr:uid="{00000000-0005-0000-0000-0000F40A0000}"/>
    <cellStyle name="Normal 10 14 8 2" xfId="2776" xr:uid="{00000000-0005-0000-0000-0000F50A0000}"/>
    <cellStyle name="Normal 10 14 8 2 2" xfId="2777" xr:uid="{00000000-0005-0000-0000-0000F60A0000}"/>
    <cellStyle name="Normal 10 14 8 3" xfId="2778" xr:uid="{00000000-0005-0000-0000-0000F70A0000}"/>
    <cellStyle name="Normal 10 14 9" xfId="2779" xr:uid="{00000000-0005-0000-0000-0000F80A0000}"/>
    <cellStyle name="Normal 10 14 9 2" xfId="2780" xr:uid="{00000000-0005-0000-0000-0000F90A0000}"/>
    <cellStyle name="Normal 10 14 9 2 2" xfId="2781" xr:uid="{00000000-0005-0000-0000-0000FA0A0000}"/>
    <cellStyle name="Normal 10 14 9 3" xfId="2782" xr:uid="{00000000-0005-0000-0000-0000FB0A0000}"/>
    <cellStyle name="Normal 10 15" xfId="2783" xr:uid="{00000000-0005-0000-0000-0000FC0A0000}"/>
    <cellStyle name="Normal 10 15 2" xfId="2784" xr:uid="{00000000-0005-0000-0000-0000FD0A0000}"/>
    <cellStyle name="Normal 10 15 2 2" xfId="2785" xr:uid="{00000000-0005-0000-0000-0000FE0A0000}"/>
    <cellStyle name="Normal 10 15 3" xfId="2786" xr:uid="{00000000-0005-0000-0000-0000FF0A0000}"/>
    <cellStyle name="Normal 10 16" xfId="2787" xr:uid="{00000000-0005-0000-0000-0000000B0000}"/>
    <cellStyle name="Normal 10 16 2" xfId="2788" xr:uid="{00000000-0005-0000-0000-0000010B0000}"/>
    <cellStyle name="Normal 10 16 2 2" xfId="2789" xr:uid="{00000000-0005-0000-0000-0000020B0000}"/>
    <cellStyle name="Normal 10 16 3" xfId="2790" xr:uid="{00000000-0005-0000-0000-0000030B0000}"/>
    <cellStyle name="Normal 10 17" xfId="2791" xr:uid="{00000000-0005-0000-0000-0000040B0000}"/>
    <cellStyle name="Normal 10 17 2" xfId="2792" xr:uid="{00000000-0005-0000-0000-0000050B0000}"/>
    <cellStyle name="Normal 10 17 2 2" xfId="2793" xr:uid="{00000000-0005-0000-0000-0000060B0000}"/>
    <cellStyle name="Normal 10 17 3" xfId="2794" xr:uid="{00000000-0005-0000-0000-0000070B0000}"/>
    <cellStyle name="Normal 10 18" xfId="2795" xr:uid="{00000000-0005-0000-0000-0000080B0000}"/>
    <cellStyle name="Normal 10 18 2" xfId="2796" xr:uid="{00000000-0005-0000-0000-0000090B0000}"/>
    <cellStyle name="Normal 10 18 2 2" xfId="2797" xr:uid="{00000000-0005-0000-0000-00000A0B0000}"/>
    <cellStyle name="Normal 10 18 3" xfId="2798" xr:uid="{00000000-0005-0000-0000-00000B0B0000}"/>
    <cellStyle name="Normal 10 19" xfId="2799" xr:uid="{00000000-0005-0000-0000-00000C0B0000}"/>
    <cellStyle name="Normal 10 19 2" xfId="2800" xr:uid="{00000000-0005-0000-0000-00000D0B0000}"/>
    <cellStyle name="Normal 10 19 2 2" xfId="2801" xr:uid="{00000000-0005-0000-0000-00000E0B0000}"/>
    <cellStyle name="Normal 10 19 3" xfId="2802" xr:uid="{00000000-0005-0000-0000-00000F0B0000}"/>
    <cellStyle name="Normal 10 2" xfId="2803" xr:uid="{00000000-0005-0000-0000-0000100B0000}"/>
    <cellStyle name="Normal 10 2 2" xfId="2804" xr:uid="{00000000-0005-0000-0000-0000110B0000}"/>
    <cellStyle name="Normal 10 2 2 2" xfId="2805" xr:uid="{00000000-0005-0000-0000-0000120B0000}"/>
    <cellStyle name="Normal 10 2 3" xfId="2806" xr:uid="{00000000-0005-0000-0000-0000130B0000}"/>
    <cellStyle name="Normal 10 20" xfId="2807" xr:uid="{00000000-0005-0000-0000-0000140B0000}"/>
    <cellStyle name="Normal 10 20 2" xfId="2808" xr:uid="{00000000-0005-0000-0000-0000150B0000}"/>
    <cellStyle name="Normal 10 20 2 2" xfId="2809" xr:uid="{00000000-0005-0000-0000-0000160B0000}"/>
    <cellStyle name="Normal 10 20 3" xfId="2810" xr:uid="{00000000-0005-0000-0000-0000170B0000}"/>
    <cellStyle name="Normal 10 21" xfId="2811" xr:uid="{00000000-0005-0000-0000-0000180B0000}"/>
    <cellStyle name="Normal 10 21 2" xfId="2812" xr:uid="{00000000-0005-0000-0000-0000190B0000}"/>
    <cellStyle name="Normal 10 21 3" xfId="2813" xr:uid="{00000000-0005-0000-0000-00001A0B0000}"/>
    <cellStyle name="Normal 10 21 4" xfId="2814" xr:uid="{00000000-0005-0000-0000-00001B0B0000}"/>
    <cellStyle name="Normal 10 22" xfId="2815" xr:uid="{00000000-0005-0000-0000-00001C0B0000}"/>
    <cellStyle name="Normal 10 22 2" xfId="2816" xr:uid="{00000000-0005-0000-0000-00001D0B0000}"/>
    <cellStyle name="Normal 10 23" xfId="2817" xr:uid="{00000000-0005-0000-0000-00001E0B0000}"/>
    <cellStyle name="Normal 10 23 2" xfId="2818" xr:uid="{00000000-0005-0000-0000-00001F0B0000}"/>
    <cellStyle name="Normal 10 24" xfId="2819" xr:uid="{00000000-0005-0000-0000-0000200B0000}"/>
    <cellStyle name="Normal 10 25" xfId="2820" xr:uid="{00000000-0005-0000-0000-0000210B0000}"/>
    <cellStyle name="Normal 10 26" xfId="2821" xr:uid="{00000000-0005-0000-0000-0000220B0000}"/>
    <cellStyle name="Normal 10 26 2" xfId="2822" xr:uid="{00000000-0005-0000-0000-0000230B0000}"/>
    <cellStyle name="Normal 10 27" xfId="2823" xr:uid="{00000000-0005-0000-0000-0000240B0000}"/>
    <cellStyle name="Normal 10 28" xfId="2824" xr:uid="{00000000-0005-0000-0000-0000250B0000}"/>
    <cellStyle name="Normal 10 29" xfId="2825" xr:uid="{00000000-0005-0000-0000-0000260B0000}"/>
    <cellStyle name="Normal 10 3" xfId="2826" xr:uid="{00000000-0005-0000-0000-0000270B0000}"/>
    <cellStyle name="Normal 10 3 2" xfId="2827" xr:uid="{00000000-0005-0000-0000-0000280B0000}"/>
    <cellStyle name="Normal 10 3 2 2" xfId="2828" xr:uid="{00000000-0005-0000-0000-0000290B0000}"/>
    <cellStyle name="Normal 10 3 3" xfId="2829" xr:uid="{00000000-0005-0000-0000-00002A0B0000}"/>
    <cellStyle name="Normal 10 30" xfId="2830" xr:uid="{00000000-0005-0000-0000-00002B0B0000}"/>
    <cellStyle name="Normal 10 31" xfId="2831" xr:uid="{00000000-0005-0000-0000-00002C0B0000}"/>
    <cellStyle name="Normal 10 32" xfId="2832" xr:uid="{00000000-0005-0000-0000-00002D0B0000}"/>
    <cellStyle name="Normal 10 33" xfId="2833" xr:uid="{00000000-0005-0000-0000-00002E0B0000}"/>
    <cellStyle name="Normal 10 34" xfId="2834" xr:uid="{00000000-0005-0000-0000-00002F0B0000}"/>
    <cellStyle name="Normal 10 35" xfId="2835" xr:uid="{00000000-0005-0000-0000-0000300B0000}"/>
    <cellStyle name="Normal 10 36" xfId="2836" xr:uid="{00000000-0005-0000-0000-0000310B0000}"/>
    <cellStyle name="Normal 10 37" xfId="2837" xr:uid="{00000000-0005-0000-0000-0000320B0000}"/>
    <cellStyle name="Normal 10 38" xfId="2838" xr:uid="{00000000-0005-0000-0000-0000330B0000}"/>
    <cellStyle name="Normal 10 39" xfId="2839" xr:uid="{00000000-0005-0000-0000-0000340B0000}"/>
    <cellStyle name="Normal 10 4" xfId="2840" xr:uid="{00000000-0005-0000-0000-0000350B0000}"/>
    <cellStyle name="Normal 10 4 2" xfId="2841" xr:uid="{00000000-0005-0000-0000-0000360B0000}"/>
    <cellStyle name="Normal 10 4 2 2" xfId="2842" xr:uid="{00000000-0005-0000-0000-0000370B0000}"/>
    <cellStyle name="Normal 10 4 3" xfId="2843" xr:uid="{00000000-0005-0000-0000-0000380B0000}"/>
    <cellStyle name="Normal 10 40" xfId="2844" xr:uid="{00000000-0005-0000-0000-0000390B0000}"/>
    <cellStyle name="Normal 10 41" xfId="2845" xr:uid="{00000000-0005-0000-0000-00003A0B0000}"/>
    <cellStyle name="Normal 10 42" xfId="2846" xr:uid="{00000000-0005-0000-0000-00003B0B0000}"/>
    <cellStyle name="Normal 10 43" xfId="2847" xr:uid="{00000000-0005-0000-0000-00003C0B0000}"/>
    <cellStyle name="Normal 10 44" xfId="2848" xr:uid="{00000000-0005-0000-0000-00003D0B0000}"/>
    <cellStyle name="Normal 10 45" xfId="2849" xr:uid="{00000000-0005-0000-0000-00003E0B0000}"/>
    <cellStyle name="Normal 10 46" xfId="2850" xr:uid="{00000000-0005-0000-0000-00003F0B0000}"/>
    <cellStyle name="Normal 10 47" xfId="2851" xr:uid="{00000000-0005-0000-0000-0000400B0000}"/>
    <cellStyle name="Normal 10 48" xfId="2852" xr:uid="{00000000-0005-0000-0000-0000410B0000}"/>
    <cellStyle name="Normal 10 49" xfId="2853" xr:uid="{00000000-0005-0000-0000-0000420B0000}"/>
    <cellStyle name="Normal 10 5" xfId="2854" xr:uid="{00000000-0005-0000-0000-0000430B0000}"/>
    <cellStyle name="Normal 10 5 2" xfId="2855" xr:uid="{00000000-0005-0000-0000-0000440B0000}"/>
    <cellStyle name="Normal 10 5 2 2" xfId="2856" xr:uid="{00000000-0005-0000-0000-0000450B0000}"/>
    <cellStyle name="Normal 10 5 3" xfId="2857" xr:uid="{00000000-0005-0000-0000-0000460B0000}"/>
    <cellStyle name="Normal 10 50" xfId="2858" xr:uid="{00000000-0005-0000-0000-0000470B0000}"/>
    <cellStyle name="Normal 10 51" xfId="2859" xr:uid="{00000000-0005-0000-0000-0000480B0000}"/>
    <cellStyle name="Normal 10 52" xfId="2860" xr:uid="{00000000-0005-0000-0000-0000490B0000}"/>
    <cellStyle name="Normal 10 53" xfId="2861" xr:uid="{00000000-0005-0000-0000-00004A0B0000}"/>
    <cellStyle name="Normal 10 54" xfId="2862" xr:uid="{00000000-0005-0000-0000-00004B0B0000}"/>
    <cellStyle name="Normal 10 55" xfId="2863" xr:uid="{00000000-0005-0000-0000-00004C0B0000}"/>
    <cellStyle name="Normal 10 56" xfId="2864" xr:uid="{00000000-0005-0000-0000-00004D0B0000}"/>
    <cellStyle name="Normal 10 57" xfId="2865" xr:uid="{00000000-0005-0000-0000-00004E0B0000}"/>
    <cellStyle name="Normal 10 58" xfId="2866" xr:uid="{00000000-0005-0000-0000-00004F0B0000}"/>
    <cellStyle name="Normal 10 59" xfId="2867" xr:uid="{00000000-0005-0000-0000-0000500B0000}"/>
    <cellStyle name="Normal 10 6" xfId="2868" xr:uid="{00000000-0005-0000-0000-0000510B0000}"/>
    <cellStyle name="Normal 10 6 2" xfId="2869" xr:uid="{00000000-0005-0000-0000-0000520B0000}"/>
    <cellStyle name="Normal 10 6 2 2" xfId="2870" xr:uid="{00000000-0005-0000-0000-0000530B0000}"/>
    <cellStyle name="Normal 10 6 3" xfId="2871" xr:uid="{00000000-0005-0000-0000-0000540B0000}"/>
    <cellStyle name="Normal 10 60" xfId="2872" xr:uid="{00000000-0005-0000-0000-0000550B0000}"/>
    <cellStyle name="Normal 10 61" xfId="2873" xr:uid="{00000000-0005-0000-0000-0000560B0000}"/>
    <cellStyle name="Normal 10 62" xfId="2874" xr:uid="{00000000-0005-0000-0000-0000570B0000}"/>
    <cellStyle name="Normal 10 63" xfId="2875" xr:uid="{00000000-0005-0000-0000-0000580B0000}"/>
    <cellStyle name="Normal 10 64" xfId="2876" xr:uid="{00000000-0005-0000-0000-0000590B0000}"/>
    <cellStyle name="Normal 10 65" xfId="2877" xr:uid="{00000000-0005-0000-0000-00005A0B0000}"/>
    <cellStyle name="Normal 10 66" xfId="2878" xr:uid="{00000000-0005-0000-0000-00005B0B0000}"/>
    <cellStyle name="Normal 10 67" xfId="2879" xr:uid="{00000000-0005-0000-0000-00005C0B0000}"/>
    <cellStyle name="Normal 10 68" xfId="2880" xr:uid="{00000000-0005-0000-0000-00005D0B0000}"/>
    <cellStyle name="Normal 10 69" xfId="2881" xr:uid="{00000000-0005-0000-0000-00005E0B0000}"/>
    <cellStyle name="Normal 10 7" xfId="2882" xr:uid="{00000000-0005-0000-0000-00005F0B0000}"/>
    <cellStyle name="Normal 10 7 2" xfId="2883" xr:uid="{00000000-0005-0000-0000-0000600B0000}"/>
    <cellStyle name="Normal 10 7 2 2" xfId="2884" xr:uid="{00000000-0005-0000-0000-0000610B0000}"/>
    <cellStyle name="Normal 10 7 3" xfId="2885" xr:uid="{00000000-0005-0000-0000-0000620B0000}"/>
    <cellStyle name="Normal 10 70" xfId="2886" xr:uid="{00000000-0005-0000-0000-0000630B0000}"/>
    <cellStyle name="Normal 10 71" xfId="2887" xr:uid="{00000000-0005-0000-0000-0000640B0000}"/>
    <cellStyle name="Normal 10 72" xfId="2888" xr:uid="{00000000-0005-0000-0000-0000650B0000}"/>
    <cellStyle name="Normal 10 73" xfId="2889" xr:uid="{00000000-0005-0000-0000-0000660B0000}"/>
    <cellStyle name="Normal 10 8" xfId="2890" xr:uid="{00000000-0005-0000-0000-0000670B0000}"/>
    <cellStyle name="Normal 10 8 2" xfId="2891" xr:uid="{00000000-0005-0000-0000-0000680B0000}"/>
    <cellStyle name="Normal 10 8 2 2" xfId="2892" xr:uid="{00000000-0005-0000-0000-0000690B0000}"/>
    <cellStyle name="Normal 10 8 3" xfId="2893" xr:uid="{00000000-0005-0000-0000-00006A0B0000}"/>
    <cellStyle name="Normal 10 9" xfId="2894" xr:uid="{00000000-0005-0000-0000-00006B0B0000}"/>
    <cellStyle name="Normal 10 9 2" xfId="2895" xr:uid="{00000000-0005-0000-0000-00006C0B0000}"/>
    <cellStyle name="Normal 10 9 3" xfId="2896" xr:uid="{00000000-0005-0000-0000-00006D0B0000}"/>
    <cellStyle name="Normal 10 9 4" xfId="2897" xr:uid="{00000000-0005-0000-0000-00006E0B0000}"/>
    <cellStyle name="Normal 100" xfId="2898" xr:uid="{00000000-0005-0000-0000-00006F0B0000}"/>
    <cellStyle name="Normal 101" xfId="2899" xr:uid="{00000000-0005-0000-0000-0000700B0000}"/>
    <cellStyle name="Normal 102" xfId="2900" xr:uid="{00000000-0005-0000-0000-0000710B0000}"/>
    <cellStyle name="Normal 103" xfId="2901" xr:uid="{00000000-0005-0000-0000-0000720B0000}"/>
    <cellStyle name="Normal 104" xfId="2902" xr:uid="{00000000-0005-0000-0000-0000730B0000}"/>
    <cellStyle name="Normal 105" xfId="2903" xr:uid="{00000000-0005-0000-0000-0000740B0000}"/>
    <cellStyle name="Normal 106" xfId="2904" xr:uid="{00000000-0005-0000-0000-0000750B0000}"/>
    <cellStyle name="Normal 107" xfId="2905" xr:uid="{00000000-0005-0000-0000-0000760B0000}"/>
    <cellStyle name="Normal 108" xfId="2906" xr:uid="{00000000-0005-0000-0000-0000770B0000}"/>
    <cellStyle name="Normal 109" xfId="2907" xr:uid="{00000000-0005-0000-0000-0000780B0000}"/>
    <cellStyle name="Normal 11" xfId="2908" xr:uid="{00000000-0005-0000-0000-0000790B0000}"/>
    <cellStyle name="Normal 11 10" xfId="2909" xr:uid="{00000000-0005-0000-0000-00007A0B0000}"/>
    <cellStyle name="Normal 11 11" xfId="2910" xr:uid="{00000000-0005-0000-0000-00007B0B0000}"/>
    <cellStyle name="Normal 11 12" xfId="2911" xr:uid="{00000000-0005-0000-0000-00007C0B0000}"/>
    <cellStyle name="Normal 11 13" xfId="2912" xr:uid="{00000000-0005-0000-0000-00007D0B0000}"/>
    <cellStyle name="Normal 11 14" xfId="2913" xr:uid="{00000000-0005-0000-0000-00007E0B0000}"/>
    <cellStyle name="Normal 11 2" xfId="2914" xr:uid="{00000000-0005-0000-0000-00007F0B0000}"/>
    <cellStyle name="Normal 11 2 10" xfId="2915" xr:uid="{00000000-0005-0000-0000-0000800B0000}"/>
    <cellStyle name="Normal 11 2 2" xfId="2916" xr:uid="{00000000-0005-0000-0000-0000810B0000}"/>
    <cellStyle name="Normal 11 2 2 2" xfId="2917" xr:uid="{00000000-0005-0000-0000-0000820B0000}"/>
    <cellStyle name="Normal 11 2 2 2 2" xfId="2918" xr:uid="{00000000-0005-0000-0000-0000830B0000}"/>
    <cellStyle name="Normal 11 2 2 3" xfId="2919" xr:uid="{00000000-0005-0000-0000-0000840B0000}"/>
    <cellStyle name="Normal 11 2 2 4" xfId="2920" xr:uid="{00000000-0005-0000-0000-0000850B0000}"/>
    <cellStyle name="Normal 11 2 2 5" xfId="2921" xr:uid="{00000000-0005-0000-0000-0000860B0000}"/>
    <cellStyle name="Normal 11 2 2 6" xfId="2922" xr:uid="{00000000-0005-0000-0000-0000870B0000}"/>
    <cellStyle name="Normal 11 2 2 7" xfId="2923" xr:uid="{00000000-0005-0000-0000-0000880B0000}"/>
    <cellStyle name="Normal 11 2 2 8" xfId="2924" xr:uid="{00000000-0005-0000-0000-0000890B0000}"/>
    <cellStyle name="Normal 11 2 2 9" xfId="2925" xr:uid="{00000000-0005-0000-0000-00008A0B0000}"/>
    <cellStyle name="Normal 11 2 3" xfId="2926" xr:uid="{00000000-0005-0000-0000-00008B0B0000}"/>
    <cellStyle name="Normal 11 2 4" xfId="2927" xr:uid="{00000000-0005-0000-0000-00008C0B0000}"/>
    <cellStyle name="Normal 11 2 5" xfId="2928" xr:uid="{00000000-0005-0000-0000-00008D0B0000}"/>
    <cellStyle name="Normal 11 2 6" xfId="2929" xr:uid="{00000000-0005-0000-0000-00008E0B0000}"/>
    <cellStyle name="Normal 11 2 7" xfId="2930" xr:uid="{00000000-0005-0000-0000-00008F0B0000}"/>
    <cellStyle name="Normal 11 2 8" xfId="2931" xr:uid="{00000000-0005-0000-0000-0000900B0000}"/>
    <cellStyle name="Normal 11 2 9" xfId="2932" xr:uid="{00000000-0005-0000-0000-0000910B0000}"/>
    <cellStyle name="Normal 11 3" xfId="2933" xr:uid="{00000000-0005-0000-0000-0000920B0000}"/>
    <cellStyle name="Normal 11 4" xfId="2934" xr:uid="{00000000-0005-0000-0000-0000930B0000}"/>
    <cellStyle name="Normal 11 5" xfId="2935" xr:uid="{00000000-0005-0000-0000-0000940B0000}"/>
    <cellStyle name="Normal 11 6" xfId="2936" xr:uid="{00000000-0005-0000-0000-0000950B0000}"/>
    <cellStyle name="Normal 11 6 2" xfId="2937" xr:uid="{00000000-0005-0000-0000-0000960B0000}"/>
    <cellStyle name="Normal 11 7" xfId="2938" xr:uid="{00000000-0005-0000-0000-0000970B0000}"/>
    <cellStyle name="Normal 11 8" xfId="2939" xr:uid="{00000000-0005-0000-0000-0000980B0000}"/>
    <cellStyle name="Normal 11 9" xfId="2940" xr:uid="{00000000-0005-0000-0000-0000990B0000}"/>
    <cellStyle name="Normal 110" xfId="2941" xr:uid="{00000000-0005-0000-0000-00009A0B0000}"/>
    <cellStyle name="Normal 111" xfId="2942" xr:uid="{00000000-0005-0000-0000-00009B0B0000}"/>
    <cellStyle name="Normal 112" xfId="2943" xr:uid="{00000000-0005-0000-0000-00009C0B0000}"/>
    <cellStyle name="Normal 113" xfId="2944" xr:uid="{00000000-0005-0000-0000-00009D0B0000}"/>
    <cellStyle name="Normal 114" xfId="2945" xr:uid="{00000000-0005-0000-0000-00009E0B0000}"/>
    <cellStyle name="Normal 115" xfId="2946" xr:uid="{00000000-0005-0000-0000-00009F0B0000}"/>
    <cellStyle name="Normal 116" xfId="2947" xr:uid="{00000000-0005-0000-0000-0000A00B0000}"/>
    <cellStyle name="Normal 117" xfId="2948" xr:uid="{00000000-0005-0000-0000-0000A10B0000}"/>
    <cellStyle name="Normal 118" xfId="2949" xr:uid="{00000000-0005-0000-0000-0000A20B0000}"/>
    <cellStyle name="Normal 119" xfId="2950" xr:uid="{00000000-0005-0000-0000-0000A30B0000}"/>
    <cellStyle name="Normal 12" xfId="2951" xr:uid="{00000000-0005-0000-0000-0000A40B0000}"/>
    <cellStyle name="Normal 12 10" xfId="2952" xr:uid="{00000000-0005-0000-0000-0000A50B0000}"/>
    <cellStyle name="Normal 12 11" xfId="2953" xr:uid="{00000000-0005-0000-0000-0000A60B0000}"/>
    <cellStyle name="Normal 12 12" xfId="2954" xr:uid="{00000000-0005-0000-0000-0000A70B0000}"/>
    <cellStyle name="Normal 12 13" xfId="2955" xr:uid="{00000000-0005-0000-0000-0000A80B0000}"/>
    <cellStyle name="Normal 12 14" xfId="2956" xr:uid="{00000000-0005-0000-0000-0000A90B0000}"/>
    <cellStyle name="Normal 12 15" xfId="2957" xr:uid="{00000000-0005-0000-0000-0000AA0B0000}"/>
    <cellStyle name="Normal 12 16" xfId="2958" xr:uid="{00000000-0005-0000-0000-0000AB0B0000}"/>
    <cellStyle name="Normal 12 17" xfId="2959" xr:uid="{00000000-0005-0000-0000-0000AC0B0000}"/>
    <cellStyle name="Normal 12 18" xfId="2960" xr:uid="{00000000-0005-0000-0000-0000AD0B0000}"/>
    <cellStyle name="Normal 12 19" xfId="2961" xr:uid="{00000000-0005-0000-0000-0000AE0B0000}"/>
    <cellStyle name="Normal 12 2" xfId="2962" xr:uid="{00000000-0005-0000-0000-0000AF0B0000}"/>
    <cellStyle name="Normal 12 2 2" xfId="2963" xr:uid="{00000000-0005-0000-0000-0000B00B0000}"/>
    <cellStyle name="Normal 12 2 2 2" xfId="2964" xr:uid="{00000000-0005-0000-0000-0000B10B0000}"/>
    <cellStyle name="Normal 12 2 3" xfId="2965" xr:uid="{00000000-0005-0000-0000-0000B20B0000}"/>
    <cellStyle name="Normal 12 20" xfId="2966" xr:uid="{00000000-0005-0000-0000-0000B30B0000}"/>
    <cellStyle name="Normal 12 21" xfId="2967" xr:uid="{00000000-0005-0000-0000-0000B40B0000}"/>
    <cellStyle name="Normal 12 22" xfId="2968" xr:uid="{00000000-0005-0000-0000-0000B50B0000}"/>
    <cellStyle name="Normal 12 23" xfId="2969" xr:uid="{00000000-0005-0000-0000-0000B60B0000}"/>
    <cellStyle name="Normal 12 24" xfId="2970" xr:uid="{00000000-0005-0000-0000-0000B70B0000}"/>
    <cellStyle name="Normal 12 25" xfId="2971" xr:uid="{00000000-0005-0000-0000-0000B80B0000}"/>
    <cellStyle name="Normal 12 26" xfId="2972" xr:uid="{00000000-0005-0000-0000-0000B90B0000}"/>
    <cellStyle name="Normal 12 27" xfId="2973" xr:uid="{00000000-0005-0000-0000-0000BA0B0000}"/>
    <cellStyle name="Normal 12 28" xfId="2974" xr:uid="{00000000-0005-0000-0000-0000BB0B0000}"/>
    <cellStyle name="Normal 12 29" xfId="2975" xr:uid="{00000000-0005-0000-0000-0000BC0B0000}"/>
    <cellStyle name="Normal 12 3" xfId="2976" xr:uid="{00000000-0005-0000-0000-0000BD0B0000}"/>
    <cellStyle name="Normal 12 30" xfId="2977" xr:uid="{00000000-0005-0000-0000-0000BE0B0000}"/>
    <cellStyle name="Normal 12 31" xfId="2978" xr:uid="{00000000-0005-0000-0000-0000BF0B0000}"/>
    <cellStyle name="Normal 12 32" xfId="2979" xr:uid="{00000000-0005-0000-0000-0000C00B0000}"/>
    <cellStyle name="Normal 12 33" xfId="2980" xr:uid="{00000000-0005-0000-0000-0000C10B0000}"/>
    <cellStyle name="Normal 12 34" xfId="2981" xr:uid="{00000000-0005-0000-0000-0000C20B0000}"/>
    <cellStyle name="Normal 12 35" xfId="2982" xr:uid="{00000000-0005-0000-0000-0000C30B0000}"/>
    <cellStyle name="Normal 12 36" xfId="2983" xr:uid="{00000000-0005-0000-0000-0000C40B0000}"/>
    <cellStyle name="Normal 12 37" xfId="2984" xr:uid="{00000000-0005-0000-0000-0000C50B0000}"/>
    <cellStyle name="Normal 12 38" xfId="2985" xr:uid="{00000000-0005-0000-0000-0000C60B0000}"/>
    <cellStyle name="Normal 12 39" xfId="2986" xr:uid="{00000000-0005-0000-0000-0000C70B0000}"/>
    <cellStyle name="Normal 12 4" xfId="2987" xr:uid="{00000000-0005-0000-0000-0000C80B0000}"/>
    <cellStyle name="Normal 12 40" xfId="2988" xr:uid="{00000000-0005-0000-0000-0000C90B0000}"/>
    <cellStyle name="Normal 12 41" xfId="2989" xr:uid="{00000000-0005-0000-0000-0000CA0B0000}"/>
    <cellStyle name="Normal 12 42" xfId="2990" xr:uid="{00000000-0005-0000-0000-0000CB0B0000}"/>
    <cellStyle name="Normal 12 43" xfId="2991" xr:uid="{00000000-0005-0000-0000-0000CC0B0000}"/>
    <cellStyle name="Normal 12 44" xfId="2992" xr:uid="{00000000-0005-0000-0000-0000CD0B0000}"/>
    <cellStyle name="Normal 12 45" xfId="2993" xr:uid="{00000000-0005-0000-0000-0000CE0B0000}"/>
    <cellStyle name="Normal 12 46" xfId="2994" xr:uid="{00000000-0005-0000-0000-0000CF0B0000}"/>
    <cellStyle name="Normal 12 47" xfId="2995" xr:uid="{00000000-0005-0000-0000-0000D00B0000}"/>
    <cellStyle name="Normal 12 48" xfId="2996" xr:uid="{00000000-0005-0000-0000-0000D10B0000}"/>
    <cellStyle name="Normal 12 49" xfId="2997" xr:uid="{00000000-0005-0000-0000-0000D20B0000}"/>
    <cellStyle name="Normal 12 5" xfId="2998" xr:uid="{00000000-0005-0000-0000-0000D30B0000}"/>
    <cellStyle name="Normal 12 50" xfId="7514" xr:uid="{00000000-0005-0000-0000-0000D40B0000}"/>
    <cellStyle name="Normal 12 50 2" xfId="7527" xr:uid="{00000000-0005-0000-0000-0000D50B0000}"/>
    <cellStyle name="Normal 12 50 2 2" xfId="7538" xr:uid="{81F34D50-F0F2-4BDA-ABDE-0B6F81B97801}"/>
    <cellStyle name="Normal 12 6" xfId="2999" xr:uid="{00000000-0005-0000-0000-0000D60B0000}"/>
    <cellStyle name="Normal 12 7" xfId="3000" xr:uid="{00000000-0005-0000-0000-0000D70B0000}"/>
    <cellStyle name="Normal 12 8" xfId="3001" xr:uid="{00000000-0005-0000-0000-0000D80B0000}"/>
    <cellStyle name="Normal 12 9" xfId="3002" xr:uid="{00000000-0005-0000-0000-0000D90B0000}"/>
    <cellStyle name="Normal 120" xfId="3003" xr:uid="{00000000-0005-0000-0000-0000DA0B0000}"/>
    <cellStyle name="Normal 121" xfId="3004" xr:uid="{00000000-0005-0000-0000-0000DB0B0000}"/>
    <cellStyle name="Normal 122" xfId="3005" xr:uid="{00000000-0005-0000-0000-0000DC0B0000}"/>
    <cellStyle name="Normal 123" xfId="3006" xr:uid="{00000000-0005-0000-0000-0000DD0B0000}"/>
    <cellStyle name="Normal 124" xfId="3007" xr:uid="{00000000-0005-0000-0000-0000DE0B0000}"/>
    <cellStyle name="Normal 125" xfId="3008" xr:uid="{00000000-0005-0000-0000-0000DF0B0000}"/>
    <cellStyle name="Normal 126" xfId="3009" xr:uid="{00000000-0005-0000-0000-0000E00B0000}"/>
    <cellStyle name="Normal 127" xfId="3010" xr:uid="{00000000-0005-0000-0000-0000E10B0000}"/>
    <cellStyle name="Normal 128" xfId="3011" xr:uid="{00000000-0005-0000-0000-0000E20B0000}"/>
    <cellStyle name="Normal 129" xfId="3012" xr:uid="{00000000-0005-0000-0000-0000E30B0000}"/>
    <cellStyle name="Normal 13" xfId="3013" xr:uid="{00000000-0005-0000-0000-0000E40B0000}"/>
    <cellStyle name="Normal 13 10" xfId="3014" xr:uid="{00000000-0005-0000-0000-0000E50B0000}"/>
    <cellStyle name="Normal 13 11" xfId="3015" xr:uid="{00000000-0005-0000-0000-0000E60B0000}"/>
    <cellStyle name="Normal 13 12" xfId="3016" xr:uid="{00000000-0005-0000-0000-0000E70B0000}"/>
    <cellStyle name="Normal 13 13" xfId="3017" xr:uid="{00000000-0005-0000-0000-0000E80B0000}"/>
    <cellStyle name="Normal 13 14" xfId="3018" xr:uid="{00000000-0005-0000-0000-0000E90B0000}"/>
    <cellStyle name="Normal 13 15" xfId="3019" xr:uid="{00000000-0005-0000-0000-0000EA0B0000}"/>
    <cellStyle name="Normal 13 16" xfId="3020" xr:uid="{00000000-0005-0000-0000-0000EB0B0000}"/>
    <cellStyle name="Normal 13 17" xfId="3021" xr:uid="{00000000-0005-0000-0000-0000EC0B0000}"/>
    <cellStyle name="Normal 13 18" xfId="3022" xr:uid="{00000000-0005-0000-0000-0000ED0B0000}"/>
    <cellStyle name="Normal 13 19" xfId="3023" xr:uid="{00000000-0005-0000-0000-0000EE0B0000}"/>
    <cellStyle name="Normal 13 2" xfId="3024" xr:uid="{00000000-0005-0000-0000-0000EF0B0000}"/>
    <cellStyle name="Normal 13 2 2" xfId="3025" xr:uid="{00000000-0005-0000-0000-0000F00B0000}"/>
    <cellStyle name="Normal 13 2 2 2" xfId="3026" xr:uid="{00000000-0005-0000-0000-0000F10B0000}"/>
    <cellStyle name="Normal 13 2 3" xfId="3027" xr:uid="{00000000-0005-0000-0000-0000F20B0000}"/>
    <cellStyle name="Normal 13 2 4" xfId="3028" xr:uid="{00000000-0005-0000-0000-0000F30B0000}"/>
    <cellStyle name="Normal 13 2 5" xfId="3029" xr:uid="{00000000-0005-0000-0000-0000F40B0000}"/>
    <cellStyle name="Normal 13 20" xfId="3030" xr:uid="{00000000-0005-0000-0000-0000F50B0000}"/>
    <cellStyle name="Normal 13 21" xfId="3031" xr:uid="{00000000-0005-0000-0000-0000F60B0000}"/>
    <cellStyle name="Normal 13 22" xfId="3032" xr:uid="{00000000-0005-0000-0000-0000F70B0000}"/>
    <cellStyle name="Normal 13 3" xfId="3033" xr:uid="{00000000-0005-0000-0000-0000F80B0000}"/>
    <cellStyle name="Normal 13 3 2" xfId="3034" xr:uid="{00000000-0005-0000-0000-0000F90B0000}"/>
    <cellStyle name="Normal 13 4" xfId="3035" xr:uid="{00000000-0005-0000-0000-0000FA0B0000}"/>
    <cellStyle name="Normal 13 4 2" xfId="3036" xr:uid="{00000000-0005-0000-0000-0000FB0B0000}"/>
    <cellStyle name="Normal 13 4 2 2" xfId="3037" xr:uid="{00000000-0005-0000-0000-0000FC0B0000}"/>
    <cellStyle name="Normal 13 4 3" xfId="3038" xr:uid="{00000000-0005-0000-0000-0000FD0B0000}"/>
    <cellStyle name="Normal 13 5" xfId="3039" xr:uid="{00000000-0005-0000-0000-0000FE0B0000}"/>
    <cellStyle name="Normal 13 5 2" xfId="3040" xr:uid="{00000000-0005-0000-0000-0000FF0B0000}"/>
    <cellStyle name="Normal 13 6" xfId="3041" xr:uid="{00000000-0005-0000-0000-0000000C0000}"/>
    <cellStyle name="Normal 13 7" xfId="3042" xr:uid="{00000000-0005-0000-0000-0000010C0000}"/>
    <cellStyle name="Normal 13 8" xfId="3043" xr:uid="{00000000-0005-0000-0000-0000020C0000}"/>
    <cellStyle name="Normal 13 9" xfId="3044" xr:uid="{00000000-0005-0000-0000-0000030C0000}"/>
    <cellStyle name="Normal 130" xfId="3045" xr:uid="{00000000-0005-0000-0000-0000040C0000}"/>
    <cellStyle name="Normal 131" xfId="3046" xr:uid="{00000000-0005-0000-0000-0000050C0000}"/>
    <cellStyle name="Normal 131 2" xfId="3047" xr:uid="{00000000-0005-0000-0000-0000060C0000}"/>
    <cellStyle name="Normal 132" xfId="3048" xr:uid="{00000000-0005-0000-0000-0000070C0000}"/>
    <cellStyle name="Normal 133" xfId="3049" xr:uid="{00000000-0005-0000-0000-0000080C0000}"/>
    <cellStyle name="Normal 134" xfId="3050" xr:uid="{00000000-0005-0000-0000-0000090C0000}"/>
    <cellStyle name="Normal 134 2" xfId="3051" xr:uid="{00000000-0005-0000-0000-00000A0C0000}"/>
    <cellStyle name="Normal 134 2 2" xfId="3052" xr:uid="{00000000-0005-0000-0000-00000B0C0000}"/>
    <cellStyle name="Normal 135" xfId="3053" xr:uid="{00000000-0005-0000-0000-00000C0C0000}"/>
    <cellStyle name="Normal 136" xfId="3054" xr:uid="{00000000-0005-0000-0000-00000D0C0000}"/>
    <cellStyle name="Normal 137" xfId="3055" xr:uid="{00000000-0005-0000-0000-00000E0C0000}"/>
    <cellStyle name="Normal 138" xfId="3056" xr:uid="{00000000-0005-0000-0000-00000F0C0000}"/>
    <cellStyle name="Normal 139" xfId="3057" xr:uid="{00000000-0005-0000-0000-0000100C0000}"/>
    <cellStyle name="Normal 14" xfId="3058" xr:uid="{00000000-0005-0000-0000-0000110C0000}"/>
    <cellStyle name="Normal 14 10" xfId="3059" xr:uid="{00000000-0005-0000-0000-0000120C0000}"/>
    <cellStyle name="Normal 14 11" xfId="3060" xr:uid="{00000000-0005-0000-0000-0000130C0000}"/>
    <cellStyle name="Normal 14 2" xfId="3061" xr:uid="{00000000-0005-0000-0000-0000140C0000}"/>
    <cellStyle name="Normal 14 2 2" xfId="3062" xr:uid="{00000000-0005-0000-0000-0000150C0000}"/>
    <cellStyle name="Normal 14 2 3" xfId="3063" xr:uid="{00000000-0005-0000-0000-0000160C0000}"/>
    <cellStyle name="Normal 14 3" xfId="3064" xr:uid="{00000000-0005-0000-0000-0000170C0000}"/>
    <cellStyle name="Normal 14 3 2" xfId="3065" xr:uid="{00000000-0005-0000-0000-0000180C0000}"/>
    <cellStyle name="Normal 14 4" xfId="3066" xr:uid="{00000000-0005-0000-0000-0000190C0000}"/>
    <cellStyle name="Normal 14 4 2" xfId="3067" xr:uid="{00000000-0005-0000-0000-00001A0C0000}"/>
    <cellStyle name="Normal 14 5" xfId="3068" xr:uid="{00000000-0005-0000-0000-00001B0C0000}"/>
    <cellStyle name="Normal 14 6" xfId="3069" xr:uid="{00000000-0005-0000-0000-00001C0C0000}"/>
    <cellStyle name="Normal 14 7" xfId="3070" xr:uid="{00000000-0005-0000-0000-00001D0C0000}"/>
    <cellStyle name="Normal 14 8" xfId="3071" xr:uid="{00000000-0005-0000-0000-00001E0C0000}"/>
    <cellStyle name="Normal 14 9" xfId="3072" xr:uid="{00000000-0005-0000-0000-00001F0C0000}"/>
    <cellStyle name="Normal 140" xfId="3073" xr:uid="{00000000-0005-0000-0000-0000200C0000}"/>
    <cellStyle name="Normal 140 2" xfId="3074" xr:uid="{00000000-0005-0000-0000-0000210C0000}"/>
    <cellStyle name="Normal 141" xfId="3075" xr:uid="{00000000-0005-0000-0000-0000220C0000}"/>
    <cellStyle name="Normal 142" xfId="3076" xr:uid="{00000000-0005-0000-0000-0000230C0000}"/>
    <cellStyle name="Normal 143" xfId="3077" xr:uid="{00000000-0005-0000-0000-0000240C0000}"/>
    <cellStyle name="Normal 144" xfId="3078" xr:uid="{00000000-0005-0000-0000-0000250C0000}"/>
    <cellStyle name="Normal 145" xfId="3079" xr:uid="{00000000-0005-0000-0000-0000260C0000}"/>
    <cellStyle name="Normal 146" xfId="3080" xr:uid="{00000000-0005-0000-0000-0000270C0000}"/>
    <cellStyle name="Normal 147" xfId="3081" xr:uid="{00000000-0005-0000-0000-0000280C0000}"/>
    <cellStyle name="Normal 148" xfId="3082" xr:uid="{00000000-0005-0000-0000-0000290C0000}"/>
    <cellStyle name="Normal 149" xfId="3083" xr:uid="{00000000-0005-0000-0000-00002A0C0000}"/>
    <cellStyle name="Normal 15" xfId="3084" xr:uid="{00000000-0005-0000-0000-00002B0C0000}"/>
    <cellStyle name="Normal 15 2" xfId="3085" xr:uid="{00000000-0005-0000-0000-00002C0C0000}"/>
    <cellStyle name="Normal 15 2 2" xfId="3086" xr:uid="{00000000-0005-0000-0000-00002D0C0000}"/>
    <cellStyle name="Normal 15 3" xfId="3087" xr:uid="{00000000-0005-0000-0000-00002E0C0000}"/>
    <cellStyle name="Normal 15 3 2" xfId="3088" xr:uid="{00000000-0005-0000-0000-00002F0C0000}"/>
    <cellStyle name="Normal 15 4" xfId="3089" xr:uid="{00000000-0005-0000-0000-0000300C0000}"/>
    <cellStyle name="Normal 15 4 2" xfId="3090" xr:uid="{00000000-0005-0000-0000-0000310C0000}"/>
    <cellStyle name="Normal 15 5" xfId="3091" xr:uid="{00000000-0005-0000-0000-0000320C0000}"/>
    <cellStyle name="Normal 150" xfId="3092" xr:uid="{00000000-0005-0000-0000-0000330C0000}"/>
    <cellStyle name="Normal 151" xfId="3093" xr:uid="{00000000-0005-0000-0000-0000340C0000}"/>
    <cellStyle name="Normal 152" xfId="3094" xr:uid="{00000000-0005-0000-0000-0000350C0000}"/>
    <cellStyle name="Normal 153" xfId="3095" xr:uid="{00000000-0005-0000-0000-0000360C0000}"/>
    <cellStyle name="Normal 154" xfId="42" xr:uid="{00000000-0005-0000-0000-0000370C0000}"/>
    <cellStyle name="Normal 155" xfId="3096" xr:uid="{00000000-0005-0000-0000-0000380C0000}"/>
    <cellStyle name="Normal 156" xfId="3097" xr:uid="{00000000-0005-0000-0000-0000390C0000}"/>
    <cellStyle name="Normal 157" xfId="3098" xr:uid="{00000000-0005-0000-0000-00003A0C0000}"/>
    <cellStyle name="Normal 158" xfId="3099" xr:uid="{00000000-0005-0000-0000-00003B0C0000}"/>
    <cellStyle name="Normal 159" xfId="3100" xr:uid="{00000000-0005-0000-0000-00003C0C0000}"/>
    <cellStyle name="Normal 16" xfId="3101" xr:uid="{00000000-0005-0000-0000-00003D0C0000}"/>
    <cellStyle name="Normal 16 2" xfId="3102" xr:uid="{00000000-0005-0000-0000-00003E0C0000}"/>
    <cellStyle name="Normal 16 2 2" xfId="3103" xr:uid="{00000000-0005-0000-0000-00003F0C0000}"/>
    <cellStyle name="Normal 16 3" xfId="3104" xr:uid="{00000000-0005-0000-0000-0000400C0000}"/>
    <cellStyle name="Normal 16 4" xfId="3105" xr:uid="{00000000-0005-0000-0000-0000410C0000}"/>
    <cellStyle name="Normal 16 5" xfId="3106" xr:uid="{00000000-0005-0000-0000-0000420C0000}"/>
    <cellStyle name="Normal 16 6" xfId="3107" xr:uid="{00000000-0005-0000-0000-0000430C0000}"/>
    <cellStyle name="Normal 16 7" xfId="3108" xr:uid="{00000000-0005-0000-0000-0000440C0000}"/>
    <cellStyle name="Normal 160" xfId="3109" xr:uid="{00000000-0005-0000-0000-0000450C0000}"/>
    <cellStyle name="Normal 161" xfId="3110" xr:uid="{00000000-0005-0000-0000-0000460C0000}"/>
    <cellStyle name="Normal 162" xfId="3111" xr:uid="{00000000-0005-0000-0000-0000470C0000}"/>
    <cellStyle name="Normal 163" xfId="3112" xr:uid="{00000000-0005-0000-0000-0000480C0000}"/>
    <cellStyle name="Normal 164" xfId="3113" xr:uid="{00000000-0005-0000-0000-0000490C0000}"/>
    <cellStyle name="Normal 165" xfId="3114" xr:uid="{00000000-0005-0000-0000-00004A0C0000}"/>
    <cellStyle name="Normal 166" xfId="3115" xr:uid="{00000000-0005-0000-0000-00004B0C0000}"/>
    <cellStyle name="Normal 167" xfId="3116" xr:uid="{00000000-0005-0000-0000-00004C0C0000}"/>
    <cellStyle name="Normal 168" xfId="3117" xr:uid="{00000000-0005-0000-0000-00004D0C0000}"/>
    <cellStyle name="Normal 169" xfId="3118" xr:uid="{00000000-0005-0000-0000-00004E0C0000}"/>
    <cellStyle name="Normal 17" xfId="3119" xr:uid="{00000000-0005-0000-0000-00004F0C0000}"/>
    <cellStyle name="Normal 17 2" xfId="3120" xr:uid="{00000000-0005-0000-0000-0000500C0000}"/>
    <cellStyle name="Normal 17 2 2" xfId="3121" xr:uid="{00000000-0005-0000-0000-0000510C0000}"/>
    <cellStyle name="Normal 17 3" xfId="3122" xr:uid="{00000000-0005-0000-0000-0000520C0000}"/>
    <cellStyle name="Normal 17 4" xfId="3123" xr:uid="{00000000-0005-0000-0000-0000530C0000}"/>
    <cellStyle name="Normal 17 4 2" xfId="3124" xr:uid="{00000000-0005-0000-0000-0000540C0000}"/>
    <cellStyle name="Normal 170" xfId="3125" xr:uid="{00000000-0005-0000-0000-0000550C0000}"/>
    <cellStyle name="Normal 171" xfId="3126" xr:uid="{00000000-0005-0000-0000-0000560C0000}"/>
    <cellStyle name="Normal 172" xfId="3127" xr:uid="{00000000-0005-0000-0000-0000570C0000}"/>
    <cellStyle name="Normal 173" xfId="3128" xr:uid="{00000000-0005-0000-0000-0000580C0000}"/>
    <cellStyle name="Normal 174" xfId="3129" xr:uid="{00000000-0005-0000-0000-0000590C0000}"/>
    <cellStyle name="Normal 175" xfId="3130" xr:uid="{00000000-0005-0000-0000-00005A0C0000}"/>
    <cellStyle name="Normal 176" xfId="3131" xr:uid="{00000000-0005-0000-0000-00005B0C0000}"/>
    <cellStyle name="Normal 177" xfId="3132" xr:uid="{00000000-0005-0000-0000-00005C0C0000}"/>
    <cellStyle name="Normal 178" xfId="3133" xr:uid="{00000000-0005-0000-0000-00005D0C0000}"/>
    <cellStyle name="Normal 179" xfId="3134" xr:uid="{00000000-0005-0000-0000-00005E0C0000}"/>
    <cellStyle name="Normal 18" xfId="3135" xr:uid="{00000000-0005-0000-0000-00005F0C0000}"/>
    <cellStyle name="Normal 18 2" xfId="3136" xr:uid="{00000000-0005-0000-0000-0000600C0000}"/>
    <cellStyle name="Normal 18 2 2" xfId="3137" xr:uid="{00000000-0005-0000-0000-0000610C0000}"/>
    <cellStyle name="Normal 18 3" xfId="3138" xr:uid="{00000000-0005-0000-0000-0000620C0000}"/>
    <cellStyle name="Normal 18 4" xfId="3139" xr:uid="{00000000-0005-0000-0000-0000630C0000}"/>
    <cellStyle name="Normal 18 5" xfId="3140" xr:uid="{00000000-0005-0000-0000-0000640C0000}"/>
    <cellStyle name="Normal 180" xfId="3141" xr:uid="{00000000-0005-0000-0000-0000650C0000}"/>
    <cellStyle name="Normal 181" xfId="3142" xr:uid="{00000000-0005-0000-0000-0000660C0000}"/>
    <cellStyle name="Normal 182" xfId="3143" xr:uid="{00000000-0005-0000-0000-0000670C0000}"/>
    <cellStyle name="Normal 183" xfId="3144" xr:uid="{00000000-0005-0000-0000-0000680C0000}"/>
    <cellStyle name="Normal 184" xfId="3145" xr:uid="{00000000-0005-0000-0000-0000690C0000}"/>
    <cellStyle name="Normal 185" xfId="3146" xr:uid="{00000000-0005-0000-0000-00006A0C0000}"/>
    <cellStyle name="Normal 186" xfId="3147" xr:uid="{00000000-0005-0000-0000-00006B0C0000}"/>
    <cellStyle name="Normal 187" xfId="3148" xr:uid="{00000000-0005-0000-0000-00006C0C0000}"/>
    <cellStyle name="Normal 188" xfId="3149" xr:uid="{00000000-0005-0000-0000-00006D0C0000}"/>
    <cellStyle name="Normal 189" xfId="3150" xr:uid="{00000000-0005-0000-0000-00006E0C0000}"/>
    <cellStyle name="Normal 19" xfId="3151" xr:uid="{00000000-0005-0000-0000-00006F0C0000}"/>
    <cellStyle name="Normal 19 2" xfId="3152" xr:uid="{00000000-0005-0000-0000-0000700C0000}"/>
    <cellStyle name="Normal 190" xfId="3153" xr:uid="{00000000-0005-0000-0000-0000710C0000}"/>
    <cellStyle name="Normal 191" xfId="3154" xr:uid="{00000000-0005-0000-0000-0000720C0000}"/>
    <cellStyle name="Normal 192" xfId="3155" xr:uid="{00000000-0005-0000-0000-0000730C0000}"/>
    <cellStyle name="Normal 193" xfId="7413" xr:uid="{00000000-0005-0000-0000-0000740C0000}"/>
    <cellStyle name="Normal 194" xfId="7415" xr:uid="{00000000-0005-0000-0000-0000750C0000}"/>
    <cellStyle name="Normal 195" xfId="7423" xr:uid="{00000000-0005-0000-0000-0000760C0000}"/>
    <cellStyle name="Normal 195 2" xfId="7516" xr:uid="{00000000-0005-0000-0000-0000770C0000}"/>
    <cellStyle name="Normal 195 2 2" xfId="7544" xr:uid="{264A414A-DF22-4147-8F99-6E1CAB4FC662}"/>
    <cellStyle name="Normal 195 2 3" xfId="7548" xr:uid="{ABF7D63D-72A0-40C5-A851-5C09882B7544}"/>
    <cellStyle name="Normal 196" xfId="7428" xr:uid="{00000000-0005-0000-0000-0000780C0000}"/>
    <cellStyle name="Normal 197" xfId="7510" xr:uid="{00000000-0005-0000-0000-0000790C0000}"/>
    <cellStyle name="Normal 198" xfId="7532" xr:uid="{377EE66E-2A50-41F1-AF57-2FB20D685440}"/>
    <cellStyle name="Normal 199" xfId="7541" xr:uid="{72310905-D036-44B7-A738-FA1992C2B22D}"/>
    <cellStyle name="Normal 2" xfId="21" xr:uid="{00000000-0005-0000-0000-00007A0C0000}"/>
    <cellStyle name="Normal 2 10" xfId="3156" xr:uid="{00000000-0005-0000-0000-00007B0C0000}"/>
    <cellStyle name="Normal 2 10 2" xfId="3157" xr:uid="{00000000-0005-0000-0000-00007C0C0000}"/>
    <cellStyle name="Normal 2 10 3" xfId="3158" xr:uid="{00000000-0005-0000-0000-00007D0C0000}"/>
    <cellStyle name="Normal 2 10 4" xfId="3159" xr:uid="{00000000-0005-0000-0000-00007E0C0000}"/>
    <cellStyle name="Normal 2 10 5" xfId="3160" xr:uid="{00000000-0005-0000-0000-00007F0C0000}"/>
    <cellStyle name="Normal 2 10 9 2" xfId="7535" xr:uid="{190F01E0-F2B8-46A1-837E-54DADB1727CC}"/>
    <cellStyle name="Normal 2 100" xfId="3161" xr:uid="{00000000-0005-0000-0000-0000800C0000}"/>
    <cellStyle name="Normal 2 101" xfId="3162" xr:uid="{00000000-0005-0000-0000-0000810C0000}"/>
    <cellStyle name="Normal 2 102" xfId="3163" xr:uid="{00000000-0005-0000-0000-0000820C0000}"/>
    <cellStyle name="Normal 2 103" xfId="3164" xr:uid="{00000000-0005-0000-0000-0000830C0000}"/>
    <cellStyle name="Normal 2 104" xfId="3165" xr:uid="{00000000-0005-0000-0000-0000840C0000}"/>
    <cellStyle name="Normal 2 105" xfId="3166" xr:uid="{00000000-0005-0000-0000-0000850C0000}"/>
    <cellStyle name="Normal 2 106" xfId="3167" xr:uid="{00000000-0005-0000-0000-0000860C0000}"/>
    <cellStyle name="Normal 2 107" xfId="3168" xr:uid="{00000000-0005-0000-0000-0000870C0000}"/>
    <cellStyle name="Normal 2 108" xfId="3169" xr:uid="{00000000-0005-0000-0000-0000880C0000}"/>
    <cellStyle name="Normal 2 109" xfId="3170" xr:uid="{00000000-0005-0000-0000-0000890C0000}"/>
    <cellStyle name="Normal 2 11" xfId="3171" xr:uid="{00000000-0005-0000-0000-00008A0C0000}"/>
    <cellStyle name="Normal 2 11 2" xfId="3172" xr:uid="{00000000-0005-0000-0000-00008B0C0000}"/>
    <cellStyle name="Normal 2 11 3" xfId="3173" xr:uid="{00000000-0005-0000-0000-00008C0C0000}"/>
    <cellStyle name="Normal 2 11 4" xfId="3174" xr:uid="{00000000-0005-0000-0000-00008D0C0000}"/>
    <cellStyle name="Normal 2 110" xfId="3175" xr:uid="{00000000-0005-0000-0000-00008E0C0000}"/>
    <cellStyle name="Normal 2 111" xfId="3176" xr:uid="{00000000-0005-0000-0000-00008F0C0000}"/>
    <cellStyle name="Normal 2 112" xfId="3177" xr:uid="{00000000-0005-0000-0000-0000900C0000}"/>
    <cellStyle name="Normal 2 113" xfId="3178" xr:uid="{00000000-0005-0000-0000-0000910C0000}"/>
    <cellStyle name="Normal 2 114" xfId="3179" xr:uid="{00000000-0005-0000-0000-0000920C0000}"/>
    <cellStyle name="Normal 2 115" xfId="3180" xr:uid="{00000000-0005-0000-0000-0000930C0000}"/>
    <cellStyle name="Normal 2 116" xfId="3181" xr:uid="{00000000-0005-0000-0000-0000940C0000}"/>
    <cellStyle name="Normal 2 117" xfId="3182" xr:uid="{00000000-0005-0000-0000-0000950C0000}"/>
    <cellStyle name="Normal 2 118" xfId="3183" xr:uid="{00000000-0005-0000-0000-0000960C0000}"/>
    <cellStyle name="Normal 2 119" xfId="3184" xr:uid="{00000000-0005-0000-0000-0000970C0000}"/>
    <cellStyle name="Normal 2 12" xfId="3185" xr:uid="{00000000-0005-0000-0000-0000980C0000}"/>
    <cellStyle name="Normal 2 12 2" xfId="3186" xr:uid="{00000000-0005-0000-0000-0000990C0000}"/>
    <cellStyle name="Normal 2 120" xfId="3187" xr:uid="{00000000-0005-0000-0000-00009A0C0000}"/>
    <cellStyle name="Normal 2 121" xfId="3188" xr:uid="{00000000-0005-0000-0000-00009B0C0000}"/>
    <cellStyle name="Normal 2 122" xfId="3189" xr:uid="{00000000-0005-0000-0000-00009C0C0000}"/>
    <cellStyle name="Normal 2 123" xfId="3190" xr:uid="{00000000-0005-0000-0000-00009D0C0000}"/>
    <cellStyle name="Normal 2 124" xfId="3191" xr:uid="{00000000-0005-0000-0000-00009E0C0000}"/>
    <cellStyle name="Normal 2 125" xfId="3192" xr:uid="{00000000-0005-0000-0000-00009F0C0000}"/>
    <cellStyle name="Normal 2 126" xfId="3193" xr:uid="{00000000-0005-0000-0000-0000A00C0000}"/>
    <cellStyle name="Normal 2 127" xfId="3194" xr:uid="{00000000-0005-0000-0000-0000A10C0000}"/>
    <cellStyle name="Normal 2 128" xfId="3195" xr:uid="{00000000-0005-0000-0000-0000A20C0000}"/>
    <cellStyle name="Normal 2 129" xfId="3196" xr:uid="{00000000-0005-0000-0000-0000A30C0000}"/>
    <cellStyle name="Normal 2 13" xfId="3197" xr:uid="{00000000-0005-0000-0000-0000A40C0000}"/>
    <cellStyle name="Normal 2 13 2" xfId="3198" xr:uid="{00000000-0005-0000-0000-0000A50C0000}"/>
    <cellStyle name="Normal 2 130" xfId="3199" xr:uid="{00000000-0005-0000-0000-0000A60C0000}"/>
    <cellStyle name="Normal 2 131" xfId="3200" xr:uid="{00000000-0005-0000-0000-0000A70C0000}"/>
    <cellStyle name="Normal 2 132" xfId="3201" xr:uid="{00000000-0005-0000-0000-0000A80C0000}"/>
    <cellStyle name="Normal 2 133" xfId="3202" xr:uid="{00000000-0005-0000-0000-0000A90C0000}"/>
    <cellStyle name="Normal 2 134" xfId="3203" xr:uid="{00000000-0005-0000-0000-0000AA0C0000}"/>
    <cellStyle name="Normal 2 135" xfId="3204" xr:uid="{00000000-0005-0000-0000-0000AB0C0000}"/>
    <cellStyle name="Normal 2 136" xfId="3205" xr:uid="{00000000-0005-0000-0000-0000AC0C0000}"/>
    <cellStyle name="Normal 2 137" xfId="3206" xr:uid="{00000000-0005-0000-0000-0000AD0C0000}"/>
    <cellStyle name="Normal 2 138" xfId="3207" xr:uid="{00000000-0005-0000-0000-0000AE0C0000}"/>
    <cellStyle name="Normal 2 139" xfId="3208" xr:uid="{00000000-0005-0000-0000-0000AF0C0000}"/>
    <cellStyle name="Normal 2 14" xfId="3209" xr:uid="{00000000-0005-0000-0000-0000B00C0000}"/>
    <cellStyle name="Normal 2 14 2" xfId="3210" xr:uid="{00000000-0005-0000-0000-0000B10C0000}"/>
    <cellStyle name="Normal 2 140" xfId="3211" xr:uid="{00000000-0005-0000-0000-0000B20C0000}"/>
    <cellStyle name="Normal 2 141" xfId="3212" xr:uid="{00000000-0005-0000-0000-0000B30C0000}"/>
    <cellStyle name="Normal 2 142" xfId="3213" xr:uid="{00000000-0005-0000-0000-0000B40C0000}"/>
    <cellStyle name="Normal 2 143" xfId="7425" xr:uid="{00000000-0005-0000-0000-0000B50C0000}"/>
    <cellStyle name="Normal 2 15" xfId="3214" xr:uid="{00000000-0005-0000-0000-0000B60C0000}"/>
    <cellStyle name="Normal 2 15 2" xfId="3215" xr:uid="{00000000-0005-0000-0000-0000B70C0000}"/>
    <cellStyle name="Normal 2 16" xfId="3216" xr:uid="{00000000-0005-0000-0000-0000B80C0000}"/>
    <cellStyle name="Normal 2 16 2" xfId="3217" xr:uid="{00000000-0005-0000-0000-0000B90C0000}"/>
    <cellStyle name="Normal 2 17" xfId="3218" xr:uid="{00000000-0005-0000-0000-0000BA0C0000}"/>
    <cellStyle name="Normal 2 17 2" xfId="3219" xr:uid="{00000000-0005-0000-0000-0000BB0C0000}"/>
    <cellStyle name="Normal 2 18" xfId="3220" xr:uid="{00000000-0005-0000-0000-0000BC0C0000}"/>
    <cellStyle name="Normal 2 18 2" xfId="3221" xr:uid="{00000000-0005-0000-0000-0000BD0C0000}"/>
    <cellStyle name="Normal 2 19" xfId="3222" xr:uid="{00000000-0005-0000-0000-0000BE0C0000}"/>
    <cellStyle name="Normal 2 19 2" xfId="3223" xr:uid="{00000000-0005-0000-0000-0000BF0C0000}"/>
    <cellStyle name="Normal 2 2" xfId="28" xr:uid="{00000000-0005-0000-0000-0000C00C0000}"/>
    <cellStyle name="Normal 2 2 10" xfId="3224" xr:uid="{00000000-0005-0000-0000-0000C10C0000}"/>
    <cellStyle name="Normal 2 2 10 2" xfId="3225" xr:uid="{00000000-0005-0000-0000-0000C20C0000}"/>
    <cellStyle name="Normal 2 2 100" xfId="3226" xr:uid="{00000000-0005-0000-0000-0000C30C0000}"/>
    <cellStyle name="Normal 2 2 101" xfId="3227" xr:uid="{00000000-0005-0000-0000-0000C40C0000}"/>
    <cellStyle name="Normal 2 2 102" xfId="3228" xr:uid="{00000000-0005-0000-0000-0000C50C0000}"/>
    <cellStyle name="Normal 2 2 103" xfId="3229" xr:uid="{00000000-0005-0000-0000-0000C60C0000}"/>
    <cellStyle name="Normal 2 2 104" xfId="3230" xr:uid="{00000000-0005-0000-0000-0000C70C0000}"/>
    <cellStyle name="Normal 2 2 105" xfId="3231" xr:uid="{00000000-0005-0000-0000-0000C80C0000}"/>
    <cellStyle name="Normal 2 2 106" xfId="3232" xr:uid="{00000000-0005-0000-0000-0000C90C0000}"/>
    <cellStyle name="Normal 2 2 107" xfId="3233" xr:uid="{00000000-0005-0000-0000-0000CA0C0000}"/>
    <cellStyle name="Normal 2 2 108" xfId="3234" xr:uid="{00000000-0005-0000-0000-0000CB0C0000}"/>
    <cellStyle name="Normal 2 2 109" xfId="3235" xr:uid="{00000000-0005-0000-0000-0000CC0C0000}"/>
    <cellStyle name="Normal 2 2 11" xfId="3236" xr:uid="{00000000-0005-0000-0000-0000CD0C0000}"/>
    <cellStyle name="Normal 2 2 11 2" xfId="3237" xr:uid="{00000000-0005-0000-0000-0000CE0C0000}"/>
    <cellStyle name="Normal 2 2 110" xfId="3238" xr:uid="{00000000-0005-0000-0000-0000CF0C0000}"/>
    <cellStyle name="Normal 2 2 111" xfId="3239" xr:uid="{00000000-0005-0000-0000-0000D00C0000}"/>
    <cellStyle name="Normal 2 2 112" xfId="3240" xr:uid="{00000000-0005-0000-0000-0000D10C0000}"/>
    <cellStyle name="Normal 2 2 113" xfId="3241" xr:uid="{00000000-0005-0000-0000-0000D20C0000}"/>
    <cellStyle name="Normal 2 2 114" xfId="3242" xr:uid="{00000000-0005-0000-0000-0000D30C0000}"/>
    <cellStyle name="Normal 2 2 115" xfId="3243" xr:uid="{00000000-0005-0000-0000-0000D40C0000}"/>
    <cellStyle name="Normal 2 2 116" xfId="3244" xr:uid="{00000000-0005-0000-0000-0000D50C0000}"/>
    <cellStyle name="Normal 2 2 117" xfId="3245" xr:uid="{00000000-0005-0000-0000-0000D60C0000}"/>
    <cellStyle name="Normal 2 2 118" xfId="3246" xr:uid="{00000000-0005-0000-0000-0000D70C0000}"/>
    <cellStyle name="Normal 2 2 119" xfId="3247" xr:uid="{00000000-0005-0000-0000-0000D80C0000}"/>
    <cellStyle name="Normal 2 2 12" xfId="3248" xr:uid="{00000000-0005-0000-0000-0000D90C0000}"/>
    <cellStyle name="Normal 2 2 12 2" xfId="3249" xr:uid="{00000000-0005-0000-0000-0000DA0C0000}"/>
    <cellStyle name="Normal 2 2 120" xfId="3250" xr:uid="{00000000-0005-0000-0000-0000DB0C0000}"/>
    <cellStyle name="Normal 2 2 121" xfId="3251" xr:uid="{00000000-0005-0000-0000-0000DC0C0000}"/>
    <cellStyle name="Normal 2 2 122" xfId="3252" xr:uid="{00000000-0005-0000-0000-0000DD0C0000}"/>
    <cellStyle name="Normal 2 2 123" xfId="3253" xr:uid="{00000000-0005-0000-0000-0000DE0C0000}"/>
    <cellStyle name="Normal 2 2 124" xfId="3254" xr:uid="{00000000-0005-0000-0000-0000DF0C0000}"/>
    <cellStyle name="Normal 2 2 125" xfId="3255" xr:uid="{00000000-0005-0000-0000-0000E00C0000}"/>
    <cellStyle name="Normal 2 2 126" xfId="3256" xr:uid="{00000000-0005-0000-0000-0000E10C0000}"/>
    <cellStyle name="Normal 2 2 127" xfId="3257" xr:uid="{00000000-0005-0000-0000-0000E20C0000}"/>
    <cellStyle name="Normal 2 2 128" xfId="3258" xr:uid="{00000000-0005-0000-0000-0000E30C0000}"/>
    <cellStyle name="Normal 2 2 129" xfId="3259" xr:uid="{00000000-0005-0000-0000-0000E40C0000}"/>
    <cellStyle name="Normal 2 2 13" xfId="3260" xr:uid="{00000000-0005-0000-0000-0000E50C0000}"/>
    <cellStyle name="Normal 2 2 13 2" xfId="3261" xr:uid="{00000000-0005-0000-0000-0000E60C0000}"/>
    <cellStyle name="Normal 2 2 130" xfId="3262" xr:uid="{00000000-0005-0000-0000-0000E70C0000}"/>
    <cellStyle name="Normal 2 2 131" xfId="3263" xr:uid="{00000000-0005-0000-0000-0000E80C0000}"/>
    <cellStyle name="Normal 2 2 132" xfId="3264" xr:uid="{00000000-0005-0000-0000-0000E90C0000}"/>
    <cellStyle name="Normal 2 2 133" xfId="3265" xr:uid="{00000000-0005-0000-0000-0000EA0C0000}"/>
    <cellStyle name="Normal 2 2 134" xfId="3266" xr:uid="{00000000-0005-0000-0000-0000EB0C0000}"/>
    <cellStyle name="Normal 2 2 135" xfId="3267" xr:uid="{00000000-0005-0000-0000-0000EC0C0000}"/>
    <cellStyle name="Normal 2 2 136" xfId="3268" xr:uid="{00000000-0005-0000-0000-0000ED0C0000}"/>
    <cellStyle name="Normal 2 2 137" xfId="3269" xr:uid="{00000000-0005-0000-0000-0000EE0C0000}"/>
    <cellStyle name="Normal 2 2 138" xfId="3270" xr:uid="{00000000-0005-0000-0000-0000EF0C0000}"/>
    <cellStyle name="Normal 2 2 139" xfId="3271" xr:uid="{00000000-0005-0000-0000-0000F00C0000}"/>
    <cellStyle name="Normal 2 2 14" xfId="3272" xr:uid="{00000000-0005-0000-0000-0000F10C0000}"/>
    <cellStyle name="Normal 2 2 14 2" xfId="3273" xr:uid="{00000000-0005-0000-0000-0000F20C0000}"/>
    <cellStyle name="Normal 2 2 140" xfId="3274" xr:uid="{00000000-0005-0000-0000-0000F30C0000}"/>
    <cellStyle name="Normal 2 2 141" xfId="3275" xr:uid="{00000000-0005-0000-0000-0000F40C0000}"/>
    <cellStyle name="Normal 2 2 142" xfId="3276" xr:uid="{00000000-0005-0000-0000-0000F50C0000}"/>
    <cellStyle name="Normal 2 2 143" xfId="3277" xr:uid="{00000000-0005-0000-0000-0000F60C0000}"/>
    <cellStyle name="Normal 2 2 144" xfId="3278" xr:uid="{00000000-0005-0000-0000-0000F70C0000}"/>
    <cellStyle name="Normal 2 2 145" xfId="3279" xr:uid="{00000000-0005-0000-0000-0000F80C0000}"/>
    <cellStyle name="Normal 2 2 146" xfId="3280" xr:uid="{00000000-0005-0000-0000-0000F90C0000}"/>
    <cellStyle name="Normal 2 2 147" xfId="3281" xr:uid="{00000000-0005-0000-0000-0000FA0C0000}"/>
    <cellStyle name="Normal 2 2 148" xfId="3282" xr:uid="{00000000-0005-0000-0000-0000FB0C0000}"/>
    <cellStyle name="Normal 2 2 149" xfId="3283" xr:uid="{00000000-0005-0000-0000-0000FC0C0000}"/>
    <cellStyle name="Normal 2 2 15" xfId="3284" xr:uid="{00000000-0005-0000-0000-0000FD0C0000}"/>
    <cellStyle name="Normal 2 2 15 2" xfId="3285" xr:uid="{00000000-0005-0000-0000-0000FE0C0000}"/>
    <cellStyle name="Normal 2 2 150" xfId="3286" xr:uid="{00000000-0005-0000-0000-0000FF0C0000}"/>
    <cellStyle name="Normal 2 2 151" xfId="3287" xr:uid="{00000000-0005-0000-0000-0000000D0000}"/>
    <cellStyle name="Normal 2 2 152" xfId="3288" xr:uid="{00000000-0005-0000-0000-0000010D0000}"/>
    <cellStyle name="Normal 2 2 153" xfId="3289" xr:uid="{00000000-0005-0000-0000-0000020D0000}"/>
    <cellStyle name="Normal 2 2 154" xfId="3290" xr:uid="{00000000-0005-0000-0000-0000030D0000}"/>
    <cellStyle name="Normal 2 2 155" xfId="7427" xr:uid="{00000000-0005-0000-0000-0000040D0000}"/>
    <cellStyle name="Normal 2 2 16" xfId="3291" xr:uid="{00000000-0005-0000-0000-0000050D0000}"/>
    <cellStyle name="Normal 2 2 16 2" xfId="3292" xr:uid="{00000000-0005-0000-0000-0000060D0000}"/>
    <cellStyle name="Normal 2 2 17" xfId="3293" xr:uid="{00000000-0005-0000-0000-0000070D0000}"/>
    <cellStyle name="Normal 2 2 17 2" xfId="3294" xr:uid="{00000000-0005-0000-0000-0000080D0000}"/>
    <cellStyle name="Normal 2 2 18" xfId="3295" xr:uid="{00000000-0005-0000-0000-0000090D0000}"/>
    <cellStyle name="Normal 2 2 18 2" xfId="3296" xr:uid="{00000000-0005-0000-0000-00000A0D0000}"/>
    <cellStyle name="Normal 2 2 19" xfId="3297" xr:uid="{00000000-0005-0000-0000-00000B0D0000}"/>
    <cellStyle name="Normal 2 2 19 2" xfId="3298" xr:uid="{00000000-0005-0000-0000-00000C0D0000}"/>
    <cellStyle name="Normal 2 2 2" xfId="29" xr:uid="{00000000-0005-0000-0000-00000D0D0000}"/>
    <cellStyle name="Normal 2 2 2 10" xfId="3299" xr:uid="{00000000-0005-0000-0000-00000E0D0000}"/>
    <cellStyle name="Normal 2 2 2 10 2" xfId="3300" xr:uid="{00000000-0005-0000-0000-00000F0D0000}"/>
    <cellStyle name="Normal 2 2 2 100" xfId="3301" xr:uid="{00000000-0005-0000-0000-0000100D0000}"/>
    <cellStyle name="Normal 2 2 2 101" xfId="3302" xr:uid="{00000000-0005-0000-0000-0000110D0000}"/>
    <cellStyle name="Normal 2 2 2 102" xfId="3303" xr:uid="{00000000-0005-0000-0000-0000120D0000}"/>
    <cellStyle name="Normal 2 2 2 103" xfId="3304" xr:uid="{00000000-0005-0000-0000-0000130D0000}"/>
    <cellStyle name="Normal 2 2 2 104" xfId="3305" xr:uid="{00000000-0005-0000-0000-0000140D0000}"/>
    <cellStyle name="Normal 2 2 2 105" xfId="3306" xr:uid="{00000000-0005-0000-0000-0000150D0000}"/>
    <cellStyle name="Normal 2 2 2 106" xfId="3307" xr:uid="{00000000-0005-0000-0000-0000160D0000}"/>
    <cellStyle name="Normal 2 2 2 107" xfId="3308" xr:uid="{00000000-0005-0000-0000-0000170D0000}"/>
    <cellStyle name="Normal 2 2 2 108" xfId="3309" xr:uid="{00000000-0005-0000-0000-0000180D0000}"/>
    <cellStyle name="Normal 2 2 2 109" xfId="3310" xr:uid="{00000000-0005-0000-0000-0000190D0000}"/>
    <cellStyle name="Normal 2 2 2 11" xfId="3311" xr:uid="{00000000-0005-0000-0000-00001A0D0000}"/>
    <cellStyle name="Normal 2 2 2 11 2" xfId="3312" xr:uid="{00000000-0005-0000-0000-00001B0D0000}"/>
    <cellStyle name="Normal 2 2 2 110" xfId="3313" xr:uid="{00000000-0005-0000-0000-00001C0D0000}"/>
    <cellStyle name="Normal 2 2 2 111" xfId="3314" xr:uid="{00000000-0005-0000-0000-00001D0D0000}"/>
    <cellStyle name="Normal 2 2 2 112" xfId="3315" xr:uid="{00000000-0005-0000-0000-00001E0D0000}"/>
    <cellStyle name="Normal 2 2 2 113" xfId="3316" xr:uid="{00000000-0005-0000-0000-00001F0D0000}"/>
    <cellStyle name="Normal 2 2 2 114" xfId="3317" xr:uid="{00000000-0005-0000-0000-0000200D0000}"/>
    <cellStyle name="Normal 2 2 2 115" xfId="3318" xr:uid="{00000000-0005-0000-0000-0000210D0000}"/>
    <cellStyle name="Normal 2 2 2 116" xfId="3319" xr:uid="{00000000-0005-0000-0000-0000220D0000}"/>
    <cellStyle name="Normal 2 2 2 117" xfId="3320" xr:uid="{00000000-0005-0000-0000-0000230D0000}"/>
    <cellStyle name="Normal 2 2 2 118" xfId="3321" xr:uid="{00000000-0005-0000-0000-0000240D0000}"/>
    <cellStyle name="Normal 2 2 2 119" xfId="3322" xr:uid="{00000000-0005-0000-0000-0000250D0000}"/>
    <cellStyle name="Normal 2 2 2 12" xfId="3323" xr:uid="{00000000-0005-0000-0000-0000260D0000}"/>
    <cellStyle name="Normal 2 2 2 12 2" xfId="3324" xr:uid="{00000000-0005-0000-0000-0000270D0000}"/>
    <cellStyle name="Normal 2 2 2 120" xfId="3325" xr:uid="{00000000-0005-0000-0000-0000280D0000}"/>
    <cellStyle name="Normal 2 2 2 121" xfId="3326" xr:uid="{00000000-0005-0000-0000-0000290D0000}"/>
    <cellStyle name="Normal 2 2 2 122" xfId="3327" xr:uid="{00000000-0005-0000-0000-00002A0D0000}"/>
    <cellStyle name="Normal 2 2 2 123" xfId="3328" xr:uid="{00000000-0005-0000-0000-00002B0D0000}"/>
    <cellStyle name="Normal 2 2 2 124" xfId="3329" xr:uid="{00000000-0005-0000-0000-00002C0D0000}"/>
    <cellStyle name="Normal 2 2 2 125" xfId="3330" xr:uid="{00000000-0005-0000-0000-00002D0D0000}"/>
    <cellStyle name="Normal 2 2 2 126" xfId="3331" xr:uid="{00000000-0005-0000-0000-00002E0D0000}"/>
    <cellStyle name="Normal 2 2 2 127" xfId="3332" xr:uid="{00000000-0005-0000-0000-00002F0D0000}"/>
    <cellStyle name="Normal 2 2 2 128" xfId="3333" xr:uid="{00000000-0005-0000-0000-0000300D0000}"/>
    <cellStyle name="Normal 2 2 2 129" xfId="3334" xr:uid="{00000000-0005-0000-0000-0000310D0000}"/>
    <cellStyle name="Normal 2 2 2 13" xfId="3335" xr:uid="{00000000-0005-0000-0000-0000320D0000}"/>
    <cellStyle name="Normal 2 2 2 13 2" xfId="3336" xr:uid="{00000000-0005-0000-0000-0000330D0000}"/>
    <cellStyle name="Normal 2 2 2 130" xfId="3337" xr:uid="{00000000-0005-0000-0000-0000340D0000}"/>
    <cellStyle name="Normal 2 2 2 131" xfId="3338" xr:uid="{00000000-0005-0000-0000-0000350D0000}"/>
    <cellStyle name="Normal 2 2 2 132" xfId="3339" xr:uid="{00000000-0005-0000-0000-0000360D0000}"/>
    <cellStyle name="Normal 2 2 2 133" xfId="3340" xr:uid="{00000000-0005-0000-0000-0000370D0000}"/>
    <cellStyle name="Normal 2 2 2 134" xfId="3341" xr:uid="{00000000-0005-0000-0000-0000380D0000}"/>
    <cellStyle name="Normal 2 2 2 135" xfId="3342" xr:uid="{00000000-0005-0000-0000-0000390D0000}"/>
    <cellStyle name="Normal 2 2 2 136" xfId="3343" xr:uid="{00000000-0005-0000-0000-00003A0D0000}"/>
    <cellStyle name="Normal 2 2 2 137" xfId="3344" xr:uid="{00000000-0005-0000-0000-00003B0D0000}"/>
    <cellStyle name="Normal 2 2 2 138" xfId="3345" xr:uid="{00000000-0005-0000-0000-00003C0D0000}"/>
    <cellStyle name="Normal 2 2 2 139" xfId="3346" xr:uid="{00000000-0005-0000-0000-00003D0D0000}"/>
    <cellStyle name="Normal 2 2 2 14" xfId="3347" xr:uid="{00000000-0005-0000-0000-00003E0D0000}"/>
    <cellStyle name="Normal 2 2 2 14 2" xfId="3348" xr:uid="{00000000-0005-0000-0000-00003F0D0000}"/>
    <cellStyle name="Normal 2 2 2 140" xfId="3349" xr:uid="{00000000-0005-0000-0000-0000400D0000}"/>
    <cellStyle name="Normal 2 2 2 141" xfId="3350" xr:uid="{00000000-0005-0000-0000-0000410D0000}"/>
    <cellStyle name="Normal 2 2 2 142" xfId="3351" xr:uid="{00000000-0005-0000-0000-0000420D0000}"/>
    <cellStyle name="Normal 2 2 2 143" xfId="3352" xr:uid="{00000000-0005-0000-0000-0000430D0000}"/>
    <cellStyle name="Normal 2 2 2 144" xfId="3353" xr:uid="{00000000-0005-0000-0000-0000440D0000}"/>
    <cellStyle name="Normal 2 2 2 145" xfId="3354" xr:uid="{00000000-0005-0000-0000-0000450D0000}"/>
    <cellStyle name="Normal 2 2 2 146" xfId="3355" xr:uid="{00000000-0005-0000-0000-0000460D0000}"/>
    <cellStyle name="Normal 2 2 2 147" xfId="3356" xr:uid="{00000000-0005-0000-0000-0000470D0000}"/>
    <cellStyle name="Normal 2 2 2 148" xfId="3357" xr:uid="{00000000-0005-0000-0000-0000480D0000}"/>
    <cellStyle name="Normal 2 2 2 149" xfId="3358" xr:uid="{00000000-0005-0000-0000-0000490D0000}"/>
    <cellStyle name="Normal 2 2 2 15" xfId="3359" xr:uid="{00000000-0005-0000-0000-00004A0D0000}"/>
    <cellStyle name="Normal 2 2 2 15 2" xfId="3360" xr:uid="{00000000-0005-0000-0000-00004B0D0000}"/>
    <cellStyle name="Normal 2 2 2 16" xfId="3361" xr:uid="{00000000-0005-0000-0000-00004C0D0000}"/>
    <cellStyle name="Normal 2 2 2 16 2" xfId="3362" xr:uid="{00000000-0005-0000-0000-00004D0D0000}"/>
    <cellStyle name="Normal 2 2 2 17" xfId="3363" xr:uid="{00000000-0005-0000-0000-00004E0D0000}"/>
    <cellStyle name="Normal 2 2 2 17 2" xfId="3364" xr:uid="{00000000-0005-0000-0000-00004F0D0000}"/>
    <cellStyle name="Normal 2 2 2 18" xfId="3365" xr:uid="{00000000-0005-0000-0000-0000500D0000}"/>
    <cellStyle name="Normal 2 2 2 18 2" xfId="3366" xr:uid="{00000000-0005-0000-0000-0000510D0000}"/>
    <cellStyle name="Normal 2 2 2 19" xfId="3367" xr:uid="{00000000-0005-0000-0000-0000520D0000}"/>
    <cellStyle name="Normal 2 2 2 19 2" xfId="3368" xr:uid="{00000000-0005-0000-0000-0000530D0000}"/>
    <cellStyle name="Normal 2 2 2 2" xfId="3369" xr:uid="{00000000-0005-0000-0000-0000540D0000}"/>
    <cellStyle name="Normal 2 2 2 2 10" xfId="3370" xr:uid="{00000000-0005-0000-0000-0000550D0000}"/>
    <cellStyle name="Normal 2 2 2 2 10 2" xfId="3371" xr:uid="{00000000-0005-0000-0000-0000560D0000}"/>
    <cellStyle name="Normal 2 2 2 2 100" xfId="3372" xr:uid="{00000000-0005-0000-0000-0000570D0000}"/>
    <cellStyle name="Normal 2 2 2 2 101" xfId="3373" xr:uid="{00000000-0005-0000-0000-0000580D0000}"/>
    <cellStyle name="Normal 2 2 2 2 102" xfId="3374" xr:uid="{00000000-0005-0000-0000-0000590D0000}"/>
    <cellStyle name="Normal 2 2 2 2 103" xfId="3375" xr:uid="{00000000-0005-0000-0000-00005A0D0000}"/>
    <cellStyle name="Normal 2 2 2 2 104" xfId="3376" xr:uid="{00000000-0005-0000-0000-00005B0D0000}"/>
    <cellStyle name="Normal 2 2 2 2 105" xfId="3377" xr:uid="{00000000-0005-0000-0000-00005C0D0000}"/>
    <cellStyle name="Normal 2 2 2 2 106" xfId="3378" xr:uid="{00000000-0005-0000-0000-00005D0D0000}"/>
    <cellStyle name="Normal 2 2 2 2 107" xfId="3379" xr:uid="{00000000-0005-0000-0000-00005E0D0000}"/>
    <cellStyle name="Normal 2 2 2 2 108" xfId="3380" xr:uid="{00000000-0005-0000-0000-00005F0D0000}"/>
    <cellStyle name="Normal 2 2 2 2 109" xfId="3381" xr:uid="{00000000-0005-0000-0000-0000600D0000}"/>
    <cellStyle name="Normal 2 2 2 2 11" xfId="3382" xr:uid="{00000000-0005-0000-0000-0000610D0000}"/>
    <cellStyle name="Normal 2 2 2 2 11 2" xfId="3383" xr:uid="{00000000-0005-0000-0000-0000620D0000}"/>
    <cellStyle name="Normal 2 2 2 2 110" xfId="3384" xr:uid="{00000000-0005-0000-0000-0000630D0000}"/>
    <cellStyle name="Normal 2 2 2 2 111" xfId="3385" xr:uid="{00000000-0005-0000-0000-0000640D0000}"/>
    <cellStyle name="Normal 2 2 2 2 112" xfId="3386" xr:uid="{00000000-0005-0000-0000-0000650D0000}"/>
    <cellStyle name="Normal 2 2 2 2 113" xfId="3387" xr:uid="{00000000-0005-0000-0000-0000660D0000}"/>
    <cellStyle name="Normal 2 2 2 2 114" xfId="3388" xr:uid="{00000000-0005-0000-0000-0000670D0000}"/>
    <cellStyle name="Normal 2 2 2 2 115" xfId="3389" xr:uid="{00000000-0005-0000-0000-0000680D0000}"/>
    <cellStyle name="Normal 2 2 2 2 116" xfId="3390" xr:uid="{00000000-0005-0000-0000-0000690D0000}"/>
    <cellStyle name="Normal 2 2 2 2 117" xfId="3391" xr:uid="{00000000-0005-0000-0000-00006A0D0000}"/>
    <cellStyle name="Normal 2 2 2 2 118" xfId="3392" xr:uid="{00000000-0005-0000-0000-00006B0D0000}"/>
    <cellStyle name="Normal 2 2 2 2 119" xfId="3393" xr:uid="{00000000-0005-0000-0000-00006C0D0000}"/>
    <cellStyle name="Normal 2 2 2 2 12" xfId="3394" xr:uid="{00000000-0005-0000-0000-00006D0D0000}"/>
    <cellStyle name="Normal 2 2 2 2 12 2" xfId="3395" xr:uid="{00000000-0005-0000-0000-00006E0D0000}"/>
    <cellStyle name="Normal 2 2 2 2 120" xfId="3396" xr:uid="{00000000-0005-0000-0000-00006F0D0000}"/>
    <cellStyle name="Normal 2 2 2 2 121" xfId="3397" xr:uid="{00000000-0005-0000-0000-0000700D0000}"/>
    <cellStyle name="Normal 2 2 2 2 122" xfId="3398" xr:uid="{00000000-0005-0000-0000-0000710D0000}"/>
    <cellStyle name="Normal 2 2 2 2 123" xfId="3399" xr:uid="{00000000-0005-0000-0000-0000720D0000}"/>
    <cellStyle name="Normal 2 2 2 2 124" xfId="3400" xr:uid="{00000000-0005-0000-0000-0000730D0000}"/>
    <cellStyle name="Normal 2 2 2 2 125" xfId="3401" xr:uid="{00000000-0005-0000-0000-0000740D0000}"/>
    <cellStyle name="Normal 2 2 2 2 126" xfId="3402" xr:uid="{00000000-0005-0000-0000-0000750D0000}"/>
    <cellStyle name="Normal 2 2 2 2 127" xfId="3403" xr:uid="{00000000-0005-0000-0000-0000760D0000}"/>
    <cellStyle name="Normal 2 2 2 2 128" xfId="3404" xr:uid="{00000000-0005-0000-0000-0000770D0000}"/>
    <cellStyle name="Normal 2 2 2 2 129" xfId="3405" xr:uid="{00000000-0005-0000-0000-0000780D0000}"/>
    <cellStyle name="Normal 2 2 2 2 13" xfId="3406" xr:uid="{00000000-0005-0000-0000-0000790D0000}"/>
    <cellStyle name="Normal 2 2 2 2 13 2" xfId="3407" xr:uid="{00000000-0005-0000-0000-00007A0D0000}"/>
    <cellStyle name="Normal 2 2 2 2 130" xfId="3408" xr:uid="{00000000-0005-0000-0000-00007B0D0000}"/>
    <cellStyle name="Normal 2 2 2 2 131" xfId="3409" xr:uid="{00000000-0005-0000-0000-00007C0D0000}"/>
    <cellStyle name="Normal 2 2 2 2 132" xfId="3410" xr:uid="{00000000-0005-0000-0000-00007D0D0000}"/>
    <cellStyle name="Normal 2 2 2 2 133" xfId="3411" xr:uid="{00000000-0005-0000-0000-00007E0D0000}"/>
    <cellStyle name="Normal 2 2 2 2 134" xfId="3412" xr:uid="{00000000-0005-0000-0000-00007F0D0000}"/>
    <cellStyle name="Normal 2 2 2 2 135" xfId="3413" xr:uid="{00000000-0005-0000-0000-0000800D0000}"/>
    <cellStyle name="Normal 2 2 2 2 136" xfId="3414" xr:uid="{00000000-0005-0000-0000-0000810D0000}"/>
    <cellStyle name="Normal 2 2 2 2 137" xfId="3415" xr:uid="{00000000-0005-0000-0000-0000820D0000}"/>
    <cellStyle name="Normal 2 2 2 2 138" xfId="3416" xr:uid="{00000000-0005-0000-0000-0000830D0000}"/>
    <cellStyle name="Normal 2 2 2 2 139" xfId="3417" xr:uid="{00000000-0005-0000-0000-0000840D0000}"/>
    <cellStyle name="Normal 2 2 2 2 14" xfId="3418" xr:uid="{00000000-0005-0000-0000-0000850D0000}"/>
    <cellStyle name="Normal 2 2 2 2 14 2" xfId="3419" xr:uid="{00000000-0005-0000-0000-0000860D0000}"/>
    <cellStyle name="Normal 2 2 2 2 140" xfId="3420" xr:uid="{00000000-0005-0000-0000-0000870D0000}"/>
    <cellStyle name="Normal 2 2 2 2 141" xfId="3421" xr:uid="{00000000-0005-0000-0000-0000880D0000}"/>
    <cellStyle name="Normal 2 2 2 2 142" xfId="3422" xr:uid="{00000000-0005-0000-0000-0000890D0000}"/>
    <cellStyle name="Normal 2 2 2 2 143" xfId="3423" xr:uid="{00000000-0005-0000-0000-00008A0D0000}"/>
    <cellStyle name="Normal 2 2 2 2 144" xfId="3424" xr:uid="{00000000-0005-0000-0000-00008B0D0000}"/>
    <cellStyle name="Normal 2 2 2 2 145" xfId="7490" xr:uid="{00000000-0005-0000-0000-00008C0D0000}"/>
    <cellStyle name="Normal 2 2 2 2 15" xfId="3425" xr:uid="{00000000-0005-0000-0000-00008D0D0000}"/>
    <cellStyle name="Normal 2 2 2 2 15 2" xfId="3426" xr:uid="{00000000-0005-0000-0000-00008E0D0000}"/>
    <cellStyle name="Normal 2 2 2 2 16" xfId="3427" xr:uid="{00000000-0005-0000-0000-00008F0D0000}"/>
    <cellStyle name="Normal 2 2 2 2 16 2" xfId="3428" xr:uid="{00000000-0005-0000-0000-0000900D0000}"/>
    <cellStyle name="Normal 2 2 2 2 17" xfId="3429" xr:uid="{00000000-0005-0000-0000-0000910D0000}"/>
    <cellStyle name="Normal 2 2 2 2 17 2" xfId="3430" xr:uid="{00000000-0005-0000-0000-0000920D0000}"/>
    <cellStyle name="Normal 2 2 2 2 18" xfId="3431" xr:uid="{00000000-0005-0000-0000-0000930D0000}"/>
    <cellStyle name="Normal 2 2 2 2 18 2" xfId="3432" xr:uid="{00000000-0005-0000-0000-0000940D0000}"/>
    <cellStyle name="Normal 2 2 2 2 19" xfId="3433" xr:uid="{00000000-0005-0000-0000-0000950D0000}"/>
    <cellStyle name="Normal 2 2 2 2 19 2" xfId="3434" xr:uid="{00000000-0005-0000-0000-0000960D0000}"/>
    <cellStyle name="Normal 2 2 2 2 2" xfId="3435" xr:uid="{00000000-0005-0000-0000-0000970D0000}"/>
    <cellStyle name="Normal 2 2 2 2 2 2" xfId="3436" xr:uid="{00000000-0005-0000-0000-0000980D0000}"/>
    <cellStyle name="Normal 2 2 2 2 2 3" xfId="3437" xr:uid="{00000000-0005-0000-0000-0000990D0000}"/>
    <cellStyle name="Normal 2 2 2 2 2 4" xfId="3438" xr:uid="{00000000-0005-0000-0000-00009A0D0000}"/>
    <cellStyle name="Normal 2 2 2 2 2 5" xfId="7491" xr:uid="{00000000-0005-0000-0000-00009B0D0000}"/>
    <cellStyle name="Normal 2 2 2 2 20" xfId="3439" xr:uid="{00000000-0005-0000-0000-00009C0D0000}"/>
    <cellStyle name="Normal 2 2 2 2 20 2" xfId="3440" xr:uid="{00000000-0005-0000-0000-00009D0D0000}"/>
    <cellStyle name="Normal 2 2 2 2 21" xfId="3441" xr:uid="{00000000-0005-0000-0000-00009E0D0000}"/>
    <cellStyle name="Normal 2 2 2 2 21 2" xfId="3442" xr:uid="{00000000-0005-0000-0000-00009F0D0000}"/>
    <cellStyle name="Normal 2 2 2 2 22" xfId="3443" xr:uid="{00000000-0005-0000-0000-0000A00D0000}"/>
    <cellStyle name="Normal 2 2 2 2 22 2" xfId="3444" xr:uid="{00000000-0005-0000-0000-0000A10D0000}"/>
    <cellStyle name="Normal 2 2 2 2 23" xfId="3445" xr:uid="{00000000-0005-0000-0000-0000A20D0000}"/>
    <cellStyle name="Normal 2 2 2 2 23 2" xfId="3446" xr:uid="{00000000-0005-0000-0000-0000A30D0000}"/>
    <cellStyle name="Normal 2 2 2 2 24" xfId="3447" xr:uid="{00000000-0005-0000-0000-0000A40D0000}"/>
    <cellStyle name="Normal 2 2 2 2 24 2" xfId="3448" xr:uid="{00000000-0005-0000-0000-0000A50D0000}"/>
    <cellStyle name="Normal 2 2 2 2 25" xfId="3449" xr:uid="{00000000-0005-0000-0000-0000A60D0000}"/>
    <cellStyle name="Normal 2 2 2 2 25 2" xfId="3450" xr:uid="{00000000-0005-0000-0000-0000A70D0000}"/>
    <cellStyle name="Normal 2 2 2 2 26" xfId="3451" xr:uid="{00000000-0005-0000-0000-0000A80D0000}"/>
    <cellStyle name="Normal 2 2 2 2 26 2" xfId="3452" xr:uid="{00000000-0005-0000-0000-0000A90D0000}"/>
    <cellStyle name="Normal 2 2 2 2 27" xfId="3453" xr:uid="{00000000-0005-0000-0000-0000AA0D0000}"/>
    <cellStyle name="Normal 2 2 2 2 27 2" xfId="3454" xr:uid="{00000000-0005-0000-0000-0000AB0D0000}"/>
    <cellStyle name="Normal 2 2 2 2 28" xfId="3455" xr:uid="{00000000-0005-0000-0000-0000AC0D0000}"/>
    <cellStyle name="Normal 2 2 2 2 28 2" xfId="3456" xr:uid="{00000000-0005-0000-0000-0000AD0D0000}"/>
    <cellStyle name="Normal 2 2 2 2 29" xfId="3457" xr:uid="{00000000-0005-0000-0000-0000AE0D0000}"/>
    <cellStyle name="Normal 2 2 2 2 29 2" xfId="3458" xr:uid="{00000000-0005-0000-0000-0000AF0D0000}"/>
    <cellStyle name="Normal 2 2 2 2 3" xfId="3459" xr:uid="{00000000-0005-0000-0000-0000B00D0000}"/>
    <cellStyle name="Normal 2 2 2 2 3 2" xfId="3460" xr:uid="{00000000-0005-0000-0000-0000B10D0000}"/>
    <cellStyle name="Normal 2 2 2 2 3 2 2" xfId="3461" xr:uid="{00000000-0005-0000-0000-0000B20D0000}"/>
    <cellStyle name="Normal 2 2 2 2 3 3" xfId="3462" xr:uid="{00000000-0005-0000-0000-0000B30D0000}"/>
    <cellStyle name="Normal 2 2 2 2 3 4" xfId="3463" xr:uid="{00000000-0005-0000-0000-0000B40D0000}"/>
    <cellStyle name="Normal 2 2 2 2 3 5" xfId="3464" xr:uid="{00000000-0005-0000-0000-0000B50D0000}"/>
    <cellStyle name="Normal 2 2 2 2 3 6" xfId="3465" xr:uid="{00000000-0005-0000-0000-0000B60D0000}"/>
    <cellStyle name="Normal 2 2 2 2 3 7" xfId="3466" xr:uid="{00000000-0005-0000-0000-0000B70D0000}"/>
    <cellStyle name="Normal 2 2 2 2 3 8" xfId="3467" xr:uid="{00000000-0005-0000-0000-0000B80D0000}"/>
    <cellStyle name="Normal 2 2 2 2 3 9" xfId="3468" xr:uid="{00000000-0005-0000-0000-0000B90D0000}"/>
    <cellStyle name="Normal 2 2 2 2 30" xfId="3469" xr:uid="{00000000-0005-0000-0000-0000BA0D0000}"/>
    <cellStyle name="Normal 2 2 2 2 30 2" xfId="3470" xr:uid="{00000000-0005-0000-0000-0000BB0D0000}"/>
    <cellStyle name="Normal 2 2 2 2 31" xfId="3471" xr:uid="{00000000-0005-0000-0000-0000BC0D0000}"/>
    <cellStyle name="Normal 2 2 2 2 31 2" xfId="3472" xr:uid="{00000000-0005-0000-0000-0000BD0D0000}"/>
    <cellStyle name="Normal 2 2 2 2 32" xfId="3473" xr:uid="{00000000-0005-0000-0000-0000BE0D0000}"/>
    <cellStyle name="Normal 2 2 2 2 32 2" xfId="3474" xr:uid="{00000000-0005-0000-0000-0000BF0D0000}"/>
    <cellStyle name="Normal 2 2 2 2 33" xfId="3475" xr:uid="{00000000-0005-0000-0000-0000C00D0000}"/>
    <cellStyle name="Normal 2 2 2 2 33 2" xfId="3476" xr:uid="{00000000-0005-0000-0000-0000C10D0000}"/>
    <cellStyle name="Normal 2 2 2 2 34" xfId="3477" xr:uid="{00000000-0005-0000-0000-0000C20D0000}"/>
    <cellStyle name="Normal 2 2 2 2 34 2" xfId="3478" xr:uid="{00000000-0005-0000-0000-0000C30D0000}"/>
    <cellStyle name="Normal 2 2 2 2 35" xfId="3479" xr:uid="{00000000-0005-0000-0000-0000C40D0000}"/>
    <cellStyle name="Normal 2 2 2 2 35 2" xfId="3480" xr:uid="{00000000-0005-0000-0000-0000C50D0000}"/>
    <cellStyle name="Normal 2 2 2 2 36" xfId="3481" xr:uid="{00000000-0005-0000-0000-0000C60D0000}"/>
    <cellStyle name="Normal 2 2 2 2 36 2" xfId="3482" xr:uid="{00000000-0005-0000-0000-0000C70D0000}"/>
    <cellStyle name="Normal 2 2 2 2 37" xfId="3483" xr:uid="{00000000-0005-0000-0000-0000C80D0000}"/>
    <cellStyle name="Normal 2 2 2 2 37 2" xfId="3484" xr:uid="{00000000-0005-0000-0000-0000C90D0000}"/>
    <cellStyle name="Normal 2 2 2 2 38" xfId="3485" xr:uid="{00000000-0005-0000-0000-0000CA0D0000}"/>
    <cellStyle name="Normal 2 2 2 2 38 2" xfId="3486" xr:uid="{00000000-0005-0000-0000-0000CB0D0000}"/>
    <cellStyle name="Normal 2 2 2 2 39" xfId="3487" xr:uid="{00000000-0005-0000-0000-0000CC0D0000}"/>
    <cellStyle name="Normal 2 2 2 2 39 2" xfId="3488" xr:uid="{00000000-0005-0000-0000-0000CD0D0000}"/>
    <cellStyle name="Normal 2 2 2 2 4" xfId="3489" xr:uid="{00000000-0005-0000-0000-0000CE0D0000}"/>
    <cellStyle name="Normal 2 2 2 2 4 2" xfId="3490" xr:uid="{00000000-0005-0000-0000-0000CF0D0000}"/>
    <cellStyle name="Normal 2 2 2 2 40" xfId="3491" xr:uid="{00000000-0005-0000-0000-0000D00D0000}"/>
    <cellStyle name="Normal 2 2 2 2 40 2" xfId="3492" xr:uid="{00000000-0005-0000-0000-0000D10D0000}"/>
    <cellStyle name="Normal 2 2 2 2 41" xfId="3493" xr:uid="{00000000-0005-0000-0000-0000D20D0000}"/>
    <cellStyle name="Normal 2 2 2 2 41 2" xfId="3494" xr:uid="{00000000-0005-0000-0000-0000D30D0000}"/>
    <cellStyle name="Normal 2 2 2 2 42" xfId="3495" xr:uid="{00000000-0005-0000-0000-0000D40D0000}"/>
    <cellStyle name="Normal 2 2 2 2 42 2" xfId="3496" xr:uid="{00000000-0005-0000-0000-0000D50D0000}"/>
    <cellStyle name="Normal 2 2 2 2 43" xfId="3497" xr:uid="{00000000-0005-0000-0000-0000D60D0000}"/>
    <cellStyle name="Normal 2 2 2 2 43 2" xfId="3498" xr:uid="{00000000-0005-0000-0000-0000D70D0000}"/>
    <cellStyle name="Normal 2 2 2 2 44" xfId="3499" xr:uid="{00000000-0005-0000-0000-0000D80D0000}"/>
    <cellStyle name="Normal 2 2 2 2 44 2" xfId="3500" xr:uid="{00000000-0005-0000-0000-0000D90D0000}"/>
    <cellStyle name="Normal 2 2 2 2 45" xfId="3501" xr:uid="{00000000-0005-0000-0000-0000DA0D0000}"/>
    <cellStyle name="Normal 2 2 2 2 45 2" xfId="3502" xr:uid="{00000000-0005-0000-0000-0000DB0D0000}"/>
    <cellStyle name="Normal 2 2 2 2 46" xfId="3503" xr:uid="{00000000-0005-0000-0000-0000DC0D0000}"/>
    <cellStyle name="Normal 2 2 2 2 46 2" xfId="3504" xr:uid="{00000000-0005-0000-0000-0000DD0D0000}"/>
    <cellStyle name="Normal 2 2 2 2 47" xfId="3505" xr:uid="{00000000-0005-0000-0000-0000DE0D0000}"/>
    <cellStyle name="Normal 2 2 2 2 47 2" xfId="3506" xr:uid="{00000000-0005-0000-0000-0000DF0D0000}"/>
    <cellStyle name="Normal 2 2 2 2 48" xfId="3507" xr:uid="{00000000-0005-0000-0000-0000E00D0000}"/>
    <cellStyle name="Normal 2 2 2 2 48 2" xfId="3508" xr:uid="{00000000-0005-0000-0000-0000E10D0000}"/>
    <cellStyle name="Normal 2 2 2 2 49" xfId="3509" xr:uid="{00000000-0005-0000-0000-0000E20D0000}"/>
    <cellStyle name="Normal 2 2 2 2 49 2" xfId="3510" xr:uid="{00000000-0005-0000-0000-0000E30D0000}"/>
    <cellStyle name="Normal 2 2 2 2 5" xfId="3511" xr:uid="{00000000-0005-0000-0000-0000E40D0000}"/>
    <cellStyle name="Normal 2 2 2 2 5 2" xfId="3512" xr:uid="{00000000-0005-0000-0000-0000E50D0000}"/>
    <cellStyle name="Normal 2 2 2 2 50" xfId="3513" xr:uid="{00000000-0005-0000-0000-0000E60D0000}"/>
    <cellStyle name="Normal 2 2 2 2 50 2" xfId="3514" xr:uid="{00000000-0005-0000-0000-0000E70D0000}"/>
    <cellStyle name="Normal 2 2 2 2 51" xfId="3515" xr:uid="{00000000-0005-0000-0000-0000E80D0000}"/>
    <cellStyle name="Normal 2 2 2 2 51 2" xfId="3516" xr:uid="{00000000-0005-0000-0000-0000E90D0000}"/>
    <cellStyle name="Normal 2 2 2 2 52" xfId="3517" xr:uid="{00000000-0005-0000-0000-0000EA0D0000}"/>
    <cellStyle name="Normal 2 2 2 2 52 2" xfId="3518" xr:uid="{00000000-0005-0000-0000-0000EB0D0000}"/>
    <cellStyle name="Normal 2 2 2 2 53" xfId="3519" xr:uid="{00000000-0005-0000-0000-0000EC0D0000}"/>
    <cellStyle name="Normal 2 2 2 2 53 2" xfId="3520" xr:uid="{00000000-0005-0000-0000-0000ED0D0000}"/>
    <cellStyle name="Normal 2 2 2 2 54" xfId="3521" xr:uid="{00000000-0005-0000-0000-0000EE0D0000}"/>
    <cellStyle name="Normal 2 2 2 2 54 2" xfId="3522" xr:uid="{00000000-0005-0000-0000-0000EF0D0000}"/>
    <cellStyle name="Normal 2 2 2 2 55" xfId="3523" xr:uid="{00000000-0005-0000-0000-0000F00D0000}"/>
    <cellStyle name="Normal 2 2 2 2 55 2" xfId="3524" xr:uid="{00000000-0005-0000-0000-0000F10D0000}"/>
    <cellStyle name="Normal 2 2 2 2 56" xfId="3525" xr:uid="{00000000-0005-0000-0000-0000F20D0000}"/>
    <cellStyle name="Normal 2 2 2 2 56 2" xfId="3526" xr:uid="{00000000-0005-0000-0000-0000F30D0000}"/>
    <cellStyle name="Normal 2 2 2 2 57" xfId="3527" xr:uid="{00000000-0005-0000-0000-0000F40D0000}"/>
    <cellStyle name="Normal 2 2 2 2 57 2" xfId="3528" xr:uid="{00000000-0005-0000-0000-0000F50D0000}"/>
    <cellStyle name="Normal 2 2 2 2 58" xfId="3529" xr:uid="{00000000-0005-0000-0000-0000F60D0000}"/>
    <cellStyle name="Normal 2 2 2 2 58 2" xfId="3530" xr:uid="{00000000-0005-0000-0000-0000F70D0000}"/>
    <cellStyle name="Normal 2 2 2 2 59" xfId="3531" xr:uid="{00000000-0005-0000-0000-0000F80D0000}"/>
    <cellStyle name="Normal 2 2 2 2 59 2" xfId="3532" xr:uid="{00000000-0005-0000-0000-0000F90D0000}"/>
    <cellStyle name="Normal 2 2 2 2 6" xfId="3533" xr:uid="{00000000-0005-0000-0000-0000FA0D0000}"/>
    <cellStyle name="Normal 2 2 2 2 6 2" xfId="3534" xr:uid="{00000000-0005-0000-0000-0000FB0D0000}"/>
    <cellStyle name="Normal 2 2 2 2 60" xfId="3535" xr:uid="{00000000-0005-0000-0000-0000FC0D0000}"/>
    <cellStyle name="Normal 2 2 2 2 60 2" xfId="3536" xr:uid="{00000000-0005-0000-0000-0000FD0D0000}"/>
    <cellStyle name="Normal 2 2 2 2 61" xfId="3537" xr:uid="{00000000-0005-0000-0000-0000FE0D0000}"/>
    <cellStyle name="Normal 2 2 2 2 61 2" xfId="3538" xr:uid="{00000000-0005-0000-0000-0000FF0D0000}"/>
    <cellStyle name="Normal 2 2 2 2 62" xfId="3539" xr:uid="{00000000-0005-0000-0000-0000000E0000}"/>
    <cellStyle name="Normal 2 2 2 2 63" xfId="3540" xr:uid="{00000000-0005-0000-0000-0000010E0000}"/>
    <cellStyle name="Normal 2 2 2 2 63 2" xfId="3541" xr:uid="{00000000-0005-0000-0000-0000020E0000}"/>
    <cellStyle name="Normal 2 2 2 2 64" xfId="3542" xr:uid="{00000000-0005-0000-0000-0000030E0000}"/>
    <cellStyle name="Normal 2 2 2 2 65" xfId="3543" xr:uid="{00000000-0005-0000-0000-0000040E0000}"/>
    <cellStyle name="Normal 2 2 2 2 66" xfId="3544" xr:uid="{00000000-0005-0000-0000-0000050E0000}"/>
    <cellStyle name="Normal 2 2 2 2 67" xfId="3545" xr:uid="{00000000-0005-0000-0000-0000060E0000}"/>
    <cellStyle name="Normal 2 2 2 2 68" xfId="3546" xr:uid="{00000000-0005-0000-0000-0000070E0000}"/>
    <cellStyle name="Normal 2 2 2 2 69" xfId="3547" xr:uid="{00000000-0005-0000-0000-0000080E0000}"/>
    <cellStyle name="Normal 2 2 2 2 7" xfId="3548" xr:uid="{00000000-0005-0000-0000-0000090E0000}"/>
    <cellStyle name="Normal 2 2 2 2 7 2" xfId="3549" xr:uid="{00000000-0005-0000-0000-00000A0E0000}"/>
    <cellStyle name="Normal 2 2 2 2 70" xfId="3550" xr:uid="{00000000-0005-0000-0000-00000B0E0000}"/>
    <cellStyle name="Normal 2 2 2 2 71" xfId="3551" xr:uid="{00000000-0005-0000-0000-00000C0E0000}"/>
    <cellStyle name="Normal 2 2 2 2 72" xfId="3552" xr:uid="{00000000-0005-0000-0000-00000D0E0000}"/>
    <cellStyle name="Normal 2 2 2 2 73" xfId="3553" xr:uid="{00000000-0005-0000-0000-00000E0E0000}"/>
    <cellStyle name="Normal 2 2 2 2 74" xfId="3554" xr:uid="{00000000-0005-0000-0000-00000F0E0000}"/>
    <cellStyle name="Normal 2 2 2 2 75" xfId="3555" xr:uid="{00000000-0005-0000-0000-0000100E0000}"/>
    <cellStyle name="Normal 2 2 2 2 76" xfId="3556" xr:uid="{00000000-0005-0000-0000-0000110E0000}"/>
    <cellStyle name="Normal 2 2 2 2 77" xfId="3557" xr:uid="{00000000-0005-0000-0000-0000120E0000}"/>
    <cellStyle name="Normal 2 2 2 2 78" xfId="3558" xr:uid="{00000000-0005-0000-0000-0000130E0000}"/>
    <cellStyle name="Normal 2 2 2 2 79" xfId="3559" xr:uid="{00000000-0005-0000-0000-0000140E0000}"/>
    <cellStyle name="Normal 2 2 2 2 8" xfId="3560" xr:uid="{00000000-0005-0000-0000-0000150E0000}"/>
    <cellStyle name="Normal 2 2 2 2 8 2" xfId="3561" xr:uid="{00000000-0005-0000-0000-0000160E0000}"/>
    <cellStyle name="Normal 2 2 2 2 80" xfId="3562" xr:uid="{00000000-0005-0000-0000-0000170E0000}"/>
    <cellStyle name="Normal 2 2 2 2 81" xfId="3563" xr:uid="{00000000-0005-0000-0000-0000180E0000}"/>
    <cellStyle name="Normal 2 2 2 2 82" xfId="3564" xr:uid="{00000000-0005-0000-0000-0000190E0000}"/>
    <cellStyle name="Normal 2 2 2 2 83" xfId="3565" xr:uid="{00000000-0005-0000-0000-00001A0E0000}"/>
    <cellStyle name="Normal 2 2 2 2 84" xfId="3566" xr:uid="{00000000-0005-0000-0000-00001B0E0000}"/>
    <cellStyle name="Normal 2 2 2 2 85" xfId="3567" xr:uid="{00000000-0005-0000-0000-00001C0E0000}"/>
    <cellStyle name="Normal 2 2 2 2 86" xfId="3568" xr:uid="{00000000-0005-0000-0000-00001D0E0000}"/>
    <cellStyle name="Normal 2 2 2 2 87" xfId="3569" xr:uid="{00000000-0005-0000-0000-00001E0E0000}"/>
    <cellStyle name="Normal 2 2 2 2 88" xfId="3570" xr:uid="{00000000-0005-0000-0000-00001F0E0000}"/>
    <cellStyle name="Normal 2 2 2 2 89" xfId="3571" xr:uid="{00000000-0005-0000-0000-0000200E0000}"/>
    <cellStyle name="Normal 2 2 2 2 9" xfId="3572" xr:uid="{00000000-0005-0000-0000-0000210E0000}"/>
    <cellStyle name="Normal 2 2 2 2 9 2" xfId="3573" xr:uid="{00000000-0005-0000-0000-0000220E0000}"/>
    <cellStyle name="Normal 2 2 2 2 90" xfId="3574" xr:uid="{00000000-0005-0000-0000-0000230E0000}"/>
    <cellStyle name="Normal 2 2 2 2 91" xfId="3575" xr:uid="{00000000-0005-0000-0000-0000240E0000}"/>
    <cellStyle name="Normal 2 2 2 2 92" xfId="3576" xr:uid="{00000000-0005-0000-0000-0000250E0000}"/>
    <cellStyle name="Normal 2 2 2 2 92 2" xfId="3577" xr:uid="{00000000-0005-0000-0000-0000260E0000}"/>
    <cellStyle name="Normal 2 2 2 2 93" xfId="3578" xr:uid="{00000000-0005-0000-0000-0000270E0000}"/>
    <cellStyle name="Normal 2 2 2 2 94" xfId="3579" xr:uid="{00000000-0005-0000-0000-0000280E0000}"/>
    <cellStyle name="Normal 2 2 2 2 95" xfId="3580" xr:uid="{00000000-0005-0000-0000-0000290E0000}"/>
    <cellStyle name="Normal 2 2 2 2 96" xfId="3581" xr:uid="{00000000-0005-0000-0000-00002A0E0000}"/>
    <cellStyle name="Normal 2 2 2 2 97" xfId="3582" xr:uid="{00000000-0005-0000-0000-00002B0E0000}"/>
    <cellStyle name="Normal 2 2 2 2 98" xfId="3583" xr:uid="{00000000-0005-0000-0000-00002C0E0000}"/>
    <cellStyle name="Normal 2 2 2 2 99" xfId="3584" xr:uid="{00000000-0005-0000-0000-00002D0E0000}"/>
    <cellStyle name="Normal 2 2 2 20" xfId="3585" xr:uid="{00000000-0005-0000-0000-00002E0E0000}"/>
    <cellStyle name="Normal 2 2 2 20 2" xfId="3586" xr:uid="{00000000-0005-0000-0000-00002F0E0000}"/>
    <cellStyle name="Normal 2 2 2 21" xfId="3587" xr:uid="{00000000-0005-0000-0000-0000300E0000}"/>
    <cellStyle name="Normal 2 2 2 21 2" xfId="3588" xr:uid="{00000000-0005-0000-0000-0000310E0000}"/>
    <cellStyle name="Normal 2 2 2 22" xfId="3589" xr:uid="{00000000-0005-0000-0000-0000320E0000}"/>
    <cellStyle name="Normal 2 2 2 22 2" xfId="3590" xr:uid="{00000000-0005-0000-0000-0000330E0000}"/>
    <cellStyle name="Normal 2 2 2 23" xfId="3591" xr:uid="{00000000-0005-0000-0000-0000340E0000}"/>
    <cellStyle name="Normal 2 2 2 23 2" xfId="3592" xr:uid="{00000000-0005-0000-0000-0000350E0000}"/>
    <cellStyle name="Normal 2 2 2 24" xfId="3593" xr:uid="{00000000-0005-0000-0000-0000360E0000}"/>
    <cellStyle name="Normal 2 2 2 24 2" xfId="3594" xr:uid="{00000000-0005-0000-0000-0000370E0000}"/>
    <cellStyle name="Normal 2 2 2 25" xfId="3595" xr:uid="{00000000-0005-0000-0000-0000380E0000}"/>
    <cellStyle name="Normal 2 2 2 25 2" xfId="3596" xr:uid="{00000000-0005-0000-0000-0000390E0000}"/>
    <cellStyle name="Normal 2 2 2 26" xfId="3597" xr:uid="{00000000-0005-0000-0000-00003A0E0000}"/>
    <cellStyle name="Normal 2 2 2 26 2" xfId="3598" xr:uid="{00000000-0005-0000-0000-00003B0E0000}"/>
    <cellStyle name="Normal 2 2 2 27" xfId="3599" xr:uid="{00000000-0005-0000-0000-00003C0E0000}"/>
    <cellStyle name="Normal 2 2 2 27 2" xfId="3600" xr:uid="{00000000-0005-0000-0000-00003D0E0000}"/>
    <cellStyle name="Normal 2 2 2 28" xfId="3601" xr:uid="{00000000-0005-0000-0000-00003E0E0000}"/>
    <cellStyle name="Normal 2 2 2 28 2" xfId="3602" xr:uid="{00000000-0005-0000-0000-00003F0E0000}"/>
    <cellStyle name="Normal 2 2 2 29" xfId="3603" xr:uid="{00000000-0005-0000-0000-0000400E0000}"/>
    <cellStyle name="Normal 2 2 2 29 2" xfId="3604" xr:uid="{00000000-0005-0000-0000-0000410E0000}"/>
    <cellStyle name="Normal 2 2 2 3" xfId="3605" xr:uid="{00000000-0005-0000-0000-0000420E0000}"/>
    <cellStyle name="Normal 2 2 2 3 2" xfId="3606" xr:uid="{00000000-0005-0000-0000-0000430E0000}"/>
    <cellStyle name="Normal 2 2 2 3 3" xfId="3607" xr:uid="{00000000-0005-0000-0000-0000440E0000}"/>
    <cellStyle name="Normal 2 2 2 3 4" xfId="3608" xr:uid="{00000000-0005-0000-0000-0000450E0000}"/>
    <cellStyle name="Normal 2 2 2 3 5" xfId="7492" xr:uid="{00000000-0005-0000-0000-0000460E0000}"/>
    <cellStyle name="Normal 2 2 2 30" xfId="3609" xr:uid="{00000000-0005-0000-0000-0000470E0000}"/>
    <cellStyle name="Normal 2 2 2 30 2" xfId="3610" xr:uid="{00000000-0005-0000-0000-0000480E0000}"/>
    <cellStyle name="Normal 2 2 2 31" xfId="3611" xr:uid="{00000000-0005-0000-0000-0000490E0000}"/>
    <cellStyle name="Normal 2 2 2 31 2" xfId="3612" xr:uid="{00000000-0005-0000-0000-00004A0E0000}"/>
    <cellStyle name="Normal 2 2 2 32" xfId="3613" xr:uid="{00000000-0005-0000-0000-00004B0E0000}"/>
    <cellStyle name="Normal 2 2 2 32 2" xfId="3614" xr:uid="{00000000-0005-0000-0000-00004C0E0000}"/>
    <cellStyle name="Normal 2 2 2 33" xfId="3615" xr:uid="{00000000-0005-0000-0000-00004D0E0000}"/>
    <cellStyle name="Normal 2 2 2 33 2" xfId="3616" xr:uid="{00000000-0005-0000-0000-00004E0E0000}"/>
    <cellStyle name="Normal 2 2 2 34" xfId="3617" xr:uid="{00000000-0005-0000-0000-00004F0E0000}"/>
    <cellStyle name="Normal 2 2 2 34 2" xfId="3618" xr:uid="{00000000-0005-0000-0000-0000500E0000}"/>
    <cellStyle name="Normal 2 2 2 35" xfId="3619" xr:uid="{00000000-0005-0000-0000-0000510E0000}"/>
    <cellStyle name="Normal 2 2 2 35 2" xfId="3620" xr:uid="{00000000-0005-0000-0000-0000520E0000}"/>
    <cellStyle name="Normal 2 2 2 36" xfId="3621" xr:uid="{00000000-0005-0000-0000-0000530E0000}"/>
    <cellStyle name="Normal 2 2 2 36 2" xfId="3622" xr:uid="{00000000-0005-0000-0000-0000540E0000}"/>
    <cellStyle name="Normal 2 2 2 37" xfId="3623" xr:uid="{00000000-0005-0000-0000-0000550E0000}"/>
    <cellStyle name="Normal 2 2 2 37 2" xfId="3624" xr:uid="{00000000-0005-0000-0000-0000560E0000}"/>
    <cellStyle name="Normal 2 2 2 38" xfId="3625" xr:uid="{00000000-0005-0000-0000-0000570E0000}"/>
    <cellStyle name="Normal 2 2 2 38 2" xfId="3626" xr:uid="{00000000-0005-0000-0000-0000580E0000}"/>
    <cellStyle name="Normal 2 2 2 39" xfId="3627" xr:uid="{00000000-0005-0000-0000-0000590E0000}"/>
    <cellStyle name="Normal 2 2 2 39 2" xfId="3628" xr:uid="{00000000-0005-0000-0000-00005A0E0000}"/>
    <cellStyle name="Normal 2 2 2 4" xfId="3629" xr:uid="{00000000-0005-0000-0000-00005B0E0000}"/>
    <cellStyle name="Normal 2 2 2 4 2" xfId="3630" xr:uid="{00000000-0005-0000-0000-00005C0E0000}"/>
    <cellStyle name="Normal 2 2 2 4 3" xfId="3631" xr:uid="{00000000-0005-0000-0000-00005D0E0000}"/>
    <cellStyle name="Normal 2 2 2 4 4" xfId="3632" xr:uid="{00000000-0005-0000-0000-00005E0E0000}"/>
    <cellStyle name="Normal 2 2 2 4 5" xfId="7493" xr:uid="{00000000-0005-0000-0000-00005F0E0000}"/>
    <cellStyle name="Normal 2 2 2 40" xfId="3633" xr:uid="{00000000-0005-0000-0000-0000600E0000}"/>
    <cellStyle name="Normal 2 2 2 40 2" xfId="3634" xr:uid="{00000000-0005-0000-0000-0000610E0000}"/>
    <cellStyle name="Normal 2 2 2 41" xfId="3635" xr:uid="{00000000-0005-0000-0000-0000620E0000}"/>
    <cellStyle name="Normal 2 2 2 41 2" xfId="3636" xr:uid="{00000000-0005-0000-0000-0000630E0000}"/>
    <cellStyle name="Normal 2 2 2 42" xfId="3637" xr:uid="{00000000-0005-0000-0000-0000640E0000}"/>
    <cellStyle name="Normal 2 2 2 42 2" xfId="3638" xr:uid="{00000000-0005-0000-0000-0000650E0000}"/>
    <cellStyle name="Normal 2 2 2 43" xfId="3639" xr:uid="{00000000-0005-0000-0000-0000660E0000}"/>
    <cellStyle name="Normal 2 2 2 43 2" xfId="3640" xr:uid="{00000000-0005-0000-0000-0000670E0000}"/>
    <cellStyle name="Normal 2 2 2 44" xfId="3641" xr:uid="{00000000-0005-0000-0000-0000680E0000}"/>
    <cellStyle name="Normal 2 2 2 44 2" xfId="3642" xr:uid="{00000000-0005-0000-0000-0000690E0000}"/>
    <cellStyle name="Normal 2 2 2 45" xfId="3643" xr:uid="{00000000-0005-0000-0000-00006A0E0000}"/>
    <cellStyle name="Normal 2 2 2 45 2" xfId="3644" xr:uid="{00000000-0005-0000-0000-00006B0E0000}"/>
    <cellStyle name="Normal 2 2 2 46" xfId="3645" xr:uid="{00000000-0005-0000-0000-00006C0E0000}"/>
    <cellStyle name="Normal 2 2 2 46 2" xfId="3646" xr:uid="{00000000-0005-0000-0000-00006D0E0000}"/>
    <cellStyle name="Normal 2 2 2 47" xfId="3647" xr:uid="{00000000-0005-0000-0000-00006E0E0000}"/>
    <cellStyle name="Normal 2 2 2 47 2" xfId="3648" xr:uid="{00000000-0005-0000-0000-00006F0E0000}"/>
    <cellStyle name="Normal 2 2 2 48" xfId="3649" xr:uid="{00000000-0005-0000-0000-0000700E0000}"/>
    <cellStyle name="Normal 2 2 2 48 2" xfId="3650" xr:uid="{00000000-0005-0000-0000-0000710E0000}"/>
    <cellStyle name="Normal 2 2 2 49" xfId="3651" xr:uid="{00000000-0005-0000-0000-0000720E0000}"/>
    <cellStyle name="Normal 2 2 2 49 2" xfId="3652" xr:uid="{00000000-0005-0000-0000-0000730E0000}"/>
    <cellStyle name="Normal 2 2 2 5" xfId="3653" xr:uid="{00000000-0005-0000-0000-0000740E0000}"/>
    <cellStyle name="Normal 2 2 2 5 10" xfId="3654" xr:uid="{00000000-0005-0000-0000-0000750E0000}"/>
    <cellStyle name="Normal 2 2 2 5 11" xfId="3655" xr:uid="{00000000-0005-0000-0000-0000760E0000}"/>
    <cellStyle name="Normal 2 2 2 5 12" xfId="3656" xr:uid="{00000000-0005-0000-0000-0000770E0000}"/>
    <cellStyle name="Normal 2 2 2 5 13" xfId="3657" xr:uid="{00000000-0005-0000-0000-0000780E0000}"/>
    <cellStyle name="Normal 2 2 2 5 14" xfId="3658" xr:uid="{00000000-0005-0000-0000-0000790E0000}"/>
    <cellStyle name="Normal 2 2 2 5 15" xfId="3659" xr:uid="{00000000-0005-0000-0000-00007A0E0000}"/>
    <cellStyle name="Normal 2 2 2 5 16" xfId="3660" xr:uid="{00000000-0005-0000-0000-00007B0E0000}"/>
    <cellStyle name="Normal 2 2 2 5 17" xfId="3661" xr:uid="{00000000-0005-0000-0000-00007C0E0000}"/>
    <cellStyle name="Normal 2 2 2 5 18" xfId="3662" xr:uid="{00000000-0005-0000-0000-00007D0E0000}"/>
    <cellStyle name="Normal 2 2 2 5 19" xfId="3663" xr:uid="{00000000-0005-0000-0000-00007E0E0000}"/>
    <cellStyle name="Normal 2 2 2 5 2" xfId="3664" xr:uid="{00000000-0005-0000-0000-00007F0E0000}"/>
    <cellStyle name="Normal 2 2 2 5 2 2" xfId="3665" xr:uid="{00000000-0005-0000-0000-0000800E0000}"/>
    <cellStyle name="Normal 2 2 2 5 2 2 2" xfId="3666" xr:uid="{00000000-0005-0000-0000-0000810E0000}"/>
    <cellStyle name="Normal 2 2 2 5 2 2 2 2" xfId="3667" xr:uid="{00000000-0005-0000-0000-0000820E0000}"/>
    <cellStyle name="Normal 2 2 2 5 2 2 3" xfId="3668" xr:uid="{00000000-0005-0000-0000-0000830E0000}"/>
    <cellStyle name="Normal 2 2 2 5 2 3" xfId="3669" xr:uid="{00000000-0005-0000-0000-0000840E0000}"/>
    <cellStyle name="Normal 2 2 2 5 2 3 2" xfId="3670" xr:uid="{00000000-0005-0000-0000-0000850E0000}"/>
    <cellStyle name="Normal 2 2 2 5 2 3 2 2" xfId="3671" xr:uid="{00000000-0005-0000-0000-0000860E0000}"/>
    <cellStyle name="Normal 2 2 2 5 2 3 3" xfId="3672" xr:uid="{00000000-0005-0000-0000-0000870E0000}"/>
    <cellStyle name="Normal 2 2 2 5 2 4" xfId="3673" xr:uid="{00000000-0005-0000-0000-0000880E0000}"/>
    <cellStyle name="Normal 2 2 2 5 2 4 2" xfId="3674" xr:uid="{00000000-0005-0000-0000-0000890E0000}"/>
    <cellStyle name="Normal 2 2 2 5 2 4 2 2" xfId="3675" xr:uid="{00000000-0005-0000-0000-00008A0E0000}"/>
    <cellStyle name="Normal 2 2 2 5 2 4 3" xfId="3676" xr:uid="{00000000-0005-0000-0000-00008B0E0000}"/>
    <cellStyle name="Normal 2 2 2 5 2 5" xfId="3677" xr:uid="{00000000-0005-0000-0000-00008C0E0000}"/>
    <cellStyle name="Normal 2 2 2 5 2 5 2" xfId="3678" xr:uid="{00000000-0005-0000-0000-00008D0E0000}"/>
    <cellStyle name="Normal 2 2 2 5 2 5 2 2" xfId="3679" xr:uid="{00000000-0005-0000-0000-00008E0E0000}"/>
    <cellStyle name="Normal 2 2 2 5 2 5 3" xfId="3680" xr:uid="{00000000-0005-0000-0000-00008F0E0000}"/>
    <cellStyle name="Normal 2 2 2 5 2 6" xfId="3681" xr:uid="{00000000-0005-0000-0000-0000900E0000}"/>
    <cellStyle name="Normal 2 2 2 5 2 6 2" xfId="3682" xr:uid="{00000000-0005-0000-0000-0000910E0000}"/>
    <cellStyle name="Normal 2 2 2 5 2 7" xfId="3683" xr:uid="{00000000-0005-0000-0000-0000920E0000}"/>
    <cellStyle name="Normal 2 2 2 5 20" xfId="3684" xr:uid="{00000000-0005-0000-0000-0000930E0000}"/>
    <cellStyle name="Normal 2 2 2 5 21" xfId="3685" xr:uid="{00000000-0005-0000-0000-0000940E0000}"/>
    <cellStyle name="Normal 2 2 2 5 22" xfId="3686" xr:uid="{00000000-0005-0000-0000-0000950E0000}"/>
    <cellStyle name="Normal 2 2 2 5 23" xfId="3687" xr:uid="{00000000-0005-0000-0000-0000960E0000}"/>
    <cellStyle name="Normal 2 2 2 5 24" xfId="3688" xr:uid="{00000000-0005-0000-0000-0000970E0000}"/>
    <cellStyle name="Normal 2 2 2 5 25" xfId="3689" xr:uid="{00000000-0005-0000-0000-0000980E0000}"/>
    <cellStyle name="Normal 2 2 2 5 26" xfId="3690" xr:uid="{00000000-0005-0000-0000-0000990E0000}"/>
    <cellStyle name="Normal 2 2 2 5 27" xfId="3691" xr:uid="{00000000-0005-0000-0000-00009A0E0000}"/>
    <cellStyle name="Normal 2 2 2 5 28" xfId="3692" xr:uid="{00000000-0005-0000-0000-00009B0E0000}"/>
    <cellStyle name="Normal 2 2 2 5 29" xfId="3693" xr:uid="{00000000-0005-0000-0000-00009C0E0000}"/>
    <cellStyle name="Normal 2 2 2 5 3" xfId="3694" xr:uid="{00000000-0005-0000-0000-00009D0E0000}"/>
    <cellStyle name="Normal 2 2 2 5 3 2" xfId="3695" xr:uid="{00000000-0005-0000-0000-00009E0E0000}"/>
    <cellStyle name="Normal 2 2 2 5 30" xfId="3696" xr:uid="{00000000-0005-0000-0000-00009F0E0000}"/>
    <cellStyle name="Normal 2 2 2 5 31" xfId="3697" xr:uid="{00000000-0005-0000-0000-0000A00E0000}"/>
    <cellStyle name="Normal 2 2 2 5 32" xfId="3698" xr:uid="{00000000-0005-0000-0000-0000A10E0000}"/>
    <cellStyle name="Normal 2 2 2 5 33" xfId="3699" xr:uid="{00000000-0005-0000-0000-0000A20E0000}"/>
    <cellStyle name="Normal 2 2 2 5 34" xfId="3700" xr:uid="{00000000-0005-0000-0000-0000A30E0000}"/>
    <cellStyle name="Normal 2 2 2 5 35" xfId="3701" xr:uid="{00000000-0005-0000-0000-0000A40E0000}"/>
    <cellStyle name="Normal 2 2 2 5 36" xfId="3702" xr:uid="{00000000-0005-0000-0000-0000A50E0000}"/>
    <cellStyle name="Normal 2 2 2 5 37" xfId="3703" xr:uid="{00000000-0005-0000-0000-0000A60E0000}"/>
    <cellStyle name="Normal 2 2 2 5 38" xfId="3704" xr:uid="{00000000-0005-0000-0000-0000A70E0000}"/>
    <cellStyle name="Normal 2 2 2 5 39" xfId="3705" xr:uid="{00000000-0005-0000-0000-0000A80E0000}"/>
    <cellStyle name="Normal 2 2 2 5 4" xfId="3706" xr:uid="{00000000-0005-0000-0000-0000A90E0000}"/>
    <cellStyle name="Normal 2 2 2 5 4 2" xfId="3707" xr:uid="{00000000-0005-0000-0000-0000AA0E0000}"/>
    <cellStyle name="Normal 2 2 2 5 40" xfId="3708" xr:uid="{00000000-0005-0000-0000-0000AB0E0000}"/>
    <cellStyle name="Normal 2 2 2 5 41" xfId="3709" xr:uid="{00000000-0005-0000-0000-0000AC0E0000}"/>
    <cellStyle name="Normal 2 2 2 5 42" xfId="3710" xr:uid="{00000000-0005-0000-0000-0000AD0E0000}"/>
    <cellStyle name="Normal 2 2 2 5 5" xfId="3711" xr:uid="{00000000-0005-0000-0000-0000AE0E0000}"/>
    <cellStyle name="Normal 2 2 2 5 5 2" xfId="3712" xr:uid="{00000000-0005-0000-0000-0000AF0E0000}"/>
    <cellStyle name="Normal 2 2 2 5 6" xfId="3713" xr:uid="{00000000-0005-0000-0000-0000B00E0000}"/>
    <cellStyle name="Normal 2 2 2 5 6 2" xfId="3714" xr:uid="{00000000-0005-0000-0000-0000B10E0000}"/>
    <cellStyle name="Normal 2 2 2 5 7" xfId="3715" xr:uid="{00000000-0005-0000-0000-0000B20E0000}"/>
    <cellStyle name="Normal 2 2 2 5 8" xfId="3716" xr:uid="{00000000-0005-0000-0000-0000B30E0000}"/>
    <cellStyle name="Normal 2 2 2 5 8 2" xfId="3717" xr:uid="{00000000-0005-0000-0000-0000B40E0000}"/>
    <cellStyle name="Normal 2 2 2 5 9" xfId="3718" xr:uid="{00000000-0005-0000-0000-0000B50E0000}"/>
    <cellStyle name="Normal 2 2 2 50" xfId="3719" xr:uid="{00000000-0005-0000-0000-0000B60E0000}"/>
    <cellStyle name="Normal 2 2 2 50 2" xfId="3720" xr:uid="{00000000-0005-0000-0000-0000B70E0000}"/>
    <cellStyle name="Normal 2 2 2 51" xfId="3721" xr:uid="{00000000-0005-0000-0000-0000B80E0000}"/>
    <cellStyle name="Normal 2 2 2 51 2" xfId="3722" xr:uid="{00000000-0005-0000-0000-0000B90E0000}"/>
    <cellStyle name="Normal 2 2 2 52" xfId="3723" xr:uid="{00000000-0005-0000-0000-0000BA0E0000}"/>
    <cellStyle name="Normal 2 2 2 52 2" xfId="3724" xr:uid="{00000000-0005-0000-0000-0000BB0E0000}"/>
    <cellStyle name="Normal 2 2 2 53" xfId="3725" xr:uid="{00000000-0005-0000-0000-0000BC0E0000}"/>
    <cellStyle name="Normal 2 2 2 53 2" xfId="3726" xr:uid="{00000000-0005-0000-0000-0000BD0E0000}"/>
    <cellStyle name="Normal 2 2 2 54" xfId="3727" xr:uid="{00000000-0005-0000-0000-0000BE0E0000}"/>
    <cellStyle name="Normal 2 2 2 54 2" xfId="3728" xr:uid="{00000000-0005-0000-0000-0000BF0E0000}"/>
    <cellStyle name="Normal 2 2 2 55" xfId="3729" xr:uid="{00000000-0005-0000-0000-0000C00E0000}"/>
    <cellStyle name="Normal 2 2 2 55 2" xfId="3730" xr:uid="{00000000-0005-0000-0000-0000C10E0000}"/>
    <cellStyle name="Normal 2 2 2 56" xfId="3731" xr:uid="{00000000-0005-0000-0000-0000C20E0000}"/>
    <cellStyle name="Normal 2 2 2 56 2" xfId="3732" xr:uid="{00000000-0005-0000-0000-0000C30E0000}"/>
    <cellStyle name="Normal 2 2 2 57" xfId="3733" xr:uid="{00000000-0005-0000-0000-0000C40E0000}"/>
    <cellStyle name="Normal 2 2 2 57 2" xfId="3734" xr:uid="{00000000-0005-0000-0000-0000C50E0000}"/>
    <cellStyle name="Normal 2 2 2 58" xfId="3735" xr:uid="{00000000-0005-0000-0000-0000C60E0000}"/>
    <cellStyle name="Normal 2 2 2 58 2" xfId="3736" xr:uid="{00000000-0005-0000-0000-0000C70E0000}"/>
    <cellStyle name="Normal 2 2 2 59" xfId="3737" xr:uid="{00000000-0005-0000-0000-0000C80E0000}"/>
    <cellStyle name="Normal 2 2 2 59 2" xfId="3738" xr:uid="{00000000-0005-0000-0000-0000C90E0000}"/>
    <cellStyle name="Normal 2 2 2 6" xfId="3739" xr:uid="{00000000-0005-0000-0000-0000CA0E0000}"/>
    <cellStyle name="Normal 2 2 2 6 10" xfId="3740" xr:uid="{00000000-0005-0000-0000-0000CB0E0000}"/>
    <cellStyle name="Normal 2 2 2 6 11" xfId="3741" xr:uid="{00000000-0005-0000-0000-0000CC0E0000}"/>
    <cellStyle name="Normal 2 2 2 6 12" xfId="3742" xr:uid="{00000000-0005-0000-0000-0000CD0E0000}"/>
    <cellStyle name="Normal 2 2 2 6 13" xfId="3743" xr:uid="{00000000-0005-0000-0000-0000CE0E0000}"/>
    <cellStyle name="Normal 2 2 2 6 14" xfId="3744" xr:uid="{00000000-0005-0000-0000-0000CF0E0000}"/>
    <cellStyle name="Normal 2 2 2 6 15" xfId="3745" xr:uid="{00000000-0005-0000-0000-0000D00E0000}"/>
    <cellStyle name="Normal 2 2 2 6 16" xfId="3746" xr:uid="{00000000-0005-0000-0000-0000D10E0000}"/>
    <cellStyle name="Normal 2 2 2 6 17" xfId="3747" xr:uid="{00000000-0005-0000-0000-0000D20E0000}"/>
    <cellStyle name="Normal 2 2 2 6 18" xfId="3748" xr:uid="{00000000-0005-0000-0000-0000D30E0000}"/>
    <cellStyle name="Normal 2 2 2 6 19" xfId="3749" xr:uid="{00000000-0005-0000-0000-0000D40E0000}"/>
    <cellStyle name="Normal 2 2 2 6 2" xfId="3750" xr:uid="{00000000-0005-0000-0000-0000D50E0000}"/>
    <cellStyle name="Normal 2 2 2 6 2 2" xfId="3751" xr:uid="{00000000-0005-0000-0000-0000D60E0000}"/>
    <cellStyle name="Normal 2 2 2 6 20" xfId="3752" xr:uid="{00000000-0005-0000-0000-0000D70E0000}"/>
    <cellStyle name="Normal 2 2 2 6 21" xfId="3753" xr:uid="{00000000-0005-0000-0000-0000D80E0000}"/>
    <cellStyle name="Normal 2 2 2 6 22" xfId="3754" xr:uid="{00000000-0005-0000-0000-0000D90E0000}"/>
    <cellStyle name="Normal 2 2 2 6 3" xfId="3755" xr:uid="{00000000-0005-0000-0000-0000DA0E0000}"/>
    <cellStyle name="Normal 2 2 2 6 4" xfId="3756" xr:uid="{00000000-0005-0000-0000-0000DB0E0000}"/>
    <cellStyle name="Normal 2 2 2 6 4 2" xfId="3757" xr:uid="{00000000-0005-0000-0000-0000DC0E0000}"/>
    <cellStyle name="Normal 2 2 2 6 5" xfId="3758" xr:uid="{00000000-0005-0000-0000-0000DD0E0000}"/>
    <cellStyle name="Normal 2 2 2 6 6" xfId="3759" xr:uid="{00000000-0005-0000-0000-0000DE0E0000}"/>
    <cellStyle name="Normal 2 2 2 6 7" xfId="3760" xr:uid="{00000000-0005-0000-0000-0000DF0E0000}"/>
    <cellStyle name="Normal 2 2 2 6 8" xfId="3761" xr:uid="{00000000-0005-0000-0000-0000E00E0000}"/>
    <cellStyle name="Normal 2 2 2 6 9" xfId="3762" xr:uid="{00000000-0005-0000-0000-0000E10E0000}"/>
    <cellStyle name="Normal 2 2 2 60" xfId="3763" xr:uid="{00000000-0005-0000-0000-0000E20E0000}"/>
    <cellStyle name="Normal 2 2 2 60 2" xfId="3764" xr:uid="{00000000-0005-0000-0000-0000E30E0000}"/>
    <cellStyle name="Normal 2 2 2 61" xfId="3765" xr:uid="{00000000-0005-0000-0000-0000E40E0000}"/>
    <cellStyle name="Normal 2 2 2 61 2" xfId="3766" xr:uid="{00000000-0005-0000-0000-0000E50E0000}"/>
    <cellStyle name="Normal 2 2 2 62" xfId="3767" xr:uid="{00000000-0005-0000-0000-0000E60E0000}"/>
    <cellStyle name="Normal 2 2 2 62 2" xfId="3768" xr:uid="{00000000-0005-0000-0000-0000E70E0000}"/>
    <cellStyle name="Normal 2 2 2 63" xfId="3769" xr:uid="{00000000-0005-0000-0000-0000E80E0000}"/>
    <cellStyle name="Normal 2 2 2 63 2" xfId="3770" xr:uid="{00000000-0005-0000-0000-0000E90E0000}"/>
    <cellStyle name="Normal 2 2 2 64" xfId="3771" xr:uid="{00000000-0005-0000-0000-0000EA0E0000}"/>
    <cellStyle name="Normal 2 2 2 65" xfId="3772" xr:uid="{00000000-0005-0000-0000-0000EB0E0000}"/>
    <cellStyle name="Normal 2 2 2 66" xfId="3773" xr:uid="{00000000-0005-0000-0000-0000EC0E0000}"/>
    <cellStyle name="Normal 2 2 2 67" xfId="3774" xr:uid="{00000000-0005-0000-0000-0000ED0E0000}"/>
    <cellStyle name="Normal 2 2 2 68" xfId="3775" xr:uid="{00000000-0005-0000-0000-0000EE0E0000}"/>
    <cellStyle name="Normal 2 2 2 69" xfId="3776" xr:uid="{00000000-0005-0000-0000-0000EF0E0000}"/>
    <cellStyle name="Normal 2 2 2 7" xfId="3777" xr:uid="{00000000-0005-0000-0000-0000F00E0000}"/>
    <cellStyle name="Normal 2 2 2 7 2" xfId="3778" xr:uid="{00000000-0005-0000-0000-0000F10E0000}"/>
    <cellStyle name="Normal 2 2 2 7 2 2" xfId="3779" xr:uid="{00000000-0005-0000-0000-0000F20E0000}"/>
    <cellStyle name="Normal 2 2 2 70" xfId="3780" xr:uid="{00000000-0005-0000-0000-0000F30E0000}"/>
    <cellStyle name="Normal 2 2 2 71" xfId="3781" xr:uid="{00000000-0005-0000-0000-0000F40E0000}"/>
    <cellStyle name="Normal 2 2 2 72" xfId="3782" xr:uid="{00000000-0005-0000-0000-0000F50E0000}"/>
    <cellStyle name="Normal 2 2 2 73" xfId="3783" xr:uid="{00000000-0005-0000-0000-0000F60E0000}"/>
    <cellStyle name="Normal 2 2 2 74" xfId="3784" xr:uid="{00000000-0005-0000-0000-0000F70E0000}"/>
    <cellStyle name="Normal 2 2 2 75" xfId="3785" xr:uid="{00000000-0005-0000-0000-0000F80E0000}"/>
    <cellStyle name="Normal 2 2 2 76" xfId="3786" xr:uid="{00000000-0005-0000-0000-0000F90E0000}"/>
    <cellStyle name="Normal 2 2 2 77" xfId="3787" xr:uid="{00000000-0005-0000-0000-0000FA0E0000}"/>
    <cellStyle name="Normal 2 2 2 78" xfId="3788" xr:uid="{00000000-0005-0000-0000-0000FB0E0000}"/>
    <cellStyle name="Normal 2 2 2 79" xfId="3789" xr:uid="{00000000-0005-0000-0000-0000FC0E0000}"/>
    <cellStyle name="Normal 2 2 2 8" xfId="3790" xr:uid="{00000000-0005-0000-0000-0000FD0E0000}"/>
    <cellStyle name="Normal 2 2 2 8 2" xfId="3791" xr:uid="{00000000-0005-0000-0000-0000FE0E0000}"/>
    <cellStyle name="Normal 2 2 2 8 2 2" xfId="3792" xr:uid="{00000000-0005-0000-0000-0000FF0E0000}"/>
    <cellStyle name="Normal 2 2 2 8 3" xfId="3793" xr:uid="{00000000-0005-0000-0000-0000000F0000}"/>
    <cellStyle name="Normal 2 2 2 80" xfId="3794" xr:uid="{00000000-0005-0000-0000-0000010F0000}"/>
    <cellStyle name="Normal 2 2 2 81" xfId="3795" xr:uid="{00000000-0005-0000-0000-0000020F0000}"/>
    <cellStyle name="Normal 2 2 2 82" xfId="3796" xr:uid="{00000000-0005-0000-0000-0000030F0000}"/>
    <cellStyle name="Normal 2 2 2 83" xfId="3797" xr:uid="{00000000-0005-0000-0000-0000040F0000}"/>
    <cellStyle name="Normal 2 2 2 84" xfId="3798" xr:uid="{00000000-0005-0000-0000-0000050F0000}"/>
    <cellStyle name="Normal 2 2 2 85" xfId="3799" xr:uid="{00000000-0005-0000-0000-0000060F0000}"/>
    <cellStyle name="Normal 2 2 2 86" xfId="3800" xr:uid="{00000000-0005-0000-0000-0000070F0000}"/>
    <cellStyle name="Normal 2 2 2 87" xfId="3801" xr:uid="{00000000-0005-0000-0000-0000080F0000}"/>
    <cellStyle name="Normal 2 2 2 88" xfId="3802" xr:uid="{00000000-0005-0000-0000-0000090F0000}"/>
    <cellStyle name="Normal 2 2 2 89" xfId="3803" xr:uid="{00000000-0005-0000-0000-00000A0F0000}"/>
    <cellStyle name="Normal 2 2 2 9" xfId="3804" xr:uid="{00000000-0005-0000-0000-00000B0F0000}"/>
    <cellStyle name="Normal 2 2 2 9 2" xfId="3805" xr:uid="{00000000-0005-0000-0000-00000C0F0000}"/>
    <cellStyle name="Normal 2 2 2 9 2 2" xfId="3806" xr:uid="{00000000-0005-0000-0000-00000D0F0000}"/>
    <cellStyle name="Normal 2 2 2 9 3" xfId="3807" xr:uid="{00000000-0005-0000-0000-00000E0F0000}"/>
    <cellStyle name="Normal 2 2 2 90" xfId="3808" xr:uid="{00000000-0005-0000-0000-00000F0F0000}"/>
    <cellStyle name="Normal 2 2 2 91" xfId="3809" xr:uid="{00000000-0005-0000-0000-0000100F0000}"/>
    <cellStyle name="Normal 2 2 2 92" xfId="3810" xr:uid="{00000000-0005-0000-0000-0000110F0000}"/>
    <cellStyle name="Normal 2 2 2 93" xfId="3811" xr:uid="{00000000-0005-0000-0000-0000120F0000}"/>
    <cellStyle name="Normal 2 2 2 94" xfId="3812" xr:uid="{00000000-0005-0000-0000-0000130F0000}"/>
    <cellStyle name="Normal 2 2 2 94 2" xfId="3813" xr:uid="{00000000-0005-0000-0000-0000140F0000}"/>
    <cellStyle name="Normal 2 2 2 95" xfId="3814" xr:uid="{00000000-0005-0000-0000-0000150F0000}"/>
    <cellStyle name="Normal 2 2 2 96" xfId="3815" xr:uid="{00000000-0005-0000-0000-0000160F0000}"/>
    <cellStyle name="Normal 2 2 2 97" xfId="3816" xr:uid="{00000000-0005-0000-0000-0000170F0000}"/>
    <cellStyle name="Normal 2 2 2 98" xfId="3817" xr:uid="{00000000-0005-0000-0000-0000180F0000}"/>
    <cellStyle name="Normal 2 2 2 99" xfId="3818" xr:uid="{00000000-0005-0000-0000-0000190F0000}"/>
    <cellStyle name="Normal 2 2 20" xfId="3819" xr:uid="{00000000-0005-0000-0000-00001A0F0000}"/>
    <cellStyle name="Normal 2 2 20 2" xfId="3820" xr:uid="{00000000-0005-0000-0000-00001B0F0000}"/>
    <cellStyle name="Normal 2 2 21" xfId="3821" xr:uid="{00000000-0005-0000-0000-00001C0F0000}"/>
    <cellStyle name="Normal 2 2 21 2" xfId="3822" xr:uid="{00000000-0005-0000-0000-00001D0F0000}"/>
    <cellStyle name="Normal 2 2 22" xfId="3823" xr:uid="{00000000-0005-0000-0000-00001E0F0000}"/>
    <cellStyle name="Normal 2 2 22 2" xfId="3824" xr:uid="{00000000-0005-0000-0000-00001F0F0000}"/>
    <cellStyle name="Normal 2 2 23" xfId="3825" xr:uid="{00000000-0005-0000-0000-0000200F0000}"/>
    <cellStyle name="Normal 2 2 23 2" xfId="3826" xr:uid="{00000000-0005-0000-0000-0000210F0000}"/>
    <cellStyle name="Normal 2 2 24" xfId="3827" xr:uid="{00000000-0005-0000-0000-0000220F0000}"/>
    <cellStyle name="Normal 2 2 24 2" xfId="3828" xr:uid="{00000000-0005-0000-0000-0000230F0000}"/>
    <cellStyle name="Normal 2 2 25" xfId="3829" xr:uid="{00000000-0005-0000-0000-0000240F0000}"/>
    <cellStyle name="Normal 2 2 25 2" xfId="3830" xr:uid="{00000000-0005-0000-0000-0000250F0000}"/>
    <cellStyle name="Normal 2 2 26" xfId="3831" xr:uid="{00000000-0005-0000-0000-0000260F0000}"/>
    <cellStyle name="Normal 2 2 26 2" xfId="3832" xr:uid="{00000000-0005-0000-0000-0000270F0000}"/>
    <cellStyle name="Normal 2 2 27" xfId="3833" xr:uid="{00000000-0005-0000-0000-0000280F0000}"/>
    <cellStyle name="Normal 2 2 27 2" xfId="3834" xr:uid="{00000000-0005-0000-0000-0000290F0000}"/>
    <cellStyle name="Normal 2 2 28" xfId="3835" xr:uid="{00000000-0005-0000-0000-00002A0F0000}"/>
    <cellStyle name="Normal 2 2 28 2" xfId="3836" xr:uid="{00000000-0005-0000-0000-00002B0F0000}"/>
    <cellStyle name="Normal 2 2 29" xfId="3837" xr:uid="{00000000-0005-0000-0000-00002C0F0000}"/>
    <cellStyle name="Normal 2 2 29 2" xfId="3838" xr:uid="{00000000-0005-0000-0000-00002D0F0000}"/>
    <cellStyle name="Normal 2 2 3" xfId="3839" xr:uid="{00000000-0005-0000-0000-00002E0F0000}"/>
    <cellStyle name="Normal 2 2 3 2" xfId="3840" xr:uid="{00000000-0005-0000-0000-00002F0F0000}"/>
    <cellStyle name="Normal 2 2 3 3" xfId="3841" xr:uid="{00000000-0005-0000-0000-0000300F0000}"/>
    <cellStyle name="Normal 2 2 3 4" xfId="3842" xr:uid="{00000000-0005-0000-0000-0000310F0000}"/>
    <cellStyle name="Normal 2 2 3 5" xfId="7494" xr:uid="{00000000-0005-0000-0000-0000320F0000}"/>
    <cellStyle name="Normal 2 2 30" xfId="3843" xr:uid="{00000000-0005-0000-0000-0000330F0000}"/>
    <cellStyle name="Normal 2 2 30 2" xfId="3844" xr:uid="{00000000-0005-0000-0000-0000340F0000}"/>
    <cellStyle name="Normal 2 2 31" xfId="3845" xr:uid="{00000000-0005-0000-0000-0000350F0000}"/>
    <cellStyle name="Normal 2 2 31 2" xfId="3846" xr:uid="{00000000-0005-0000-0000-0000360F0000}"/>
    <cellStyle name="Normal 2 2 32" xfId="3847" xr:uid="{00000000-0005-0000-0000-0000370F0000}"/>
    <cellStyle name="Normal 2 2 32 2" xfId="3848" xr:uid="{00000000-0005-0000-0000-0000380F0000}"/>
    <cellStyle name="Normal 2 2 33" xfId="3849" xr:uid="{00000000-0005-0000-0000-0000390F0000}"/>
    <cellStyle name="Normal 2 2 33 2" xfId="3850" xr:uid="{00000000-0005-0000-0000-00003A0F0000}"/>
    <cellStyle name="Normal 2 2 34" xfId="3851" xr:uid="{00000000-0005-0000-0000-00003B0F0000}"/>
    <cellStyle name="Normal 2 2 34 2" xfId="3852" xr:uid="{00000000-0005-0000-0000-00003C0F0000}"/>
    <cellStyle name="Normal 2 2 35" xfId="3853" xr:uid="{00000000-0005-0000-0000-00003D0F0000}"/>
    <cellStyle name="Normal 2 2 35 2" xfId="3854" xr:uid="{00000000-0005-0000-0000-00003E0F0000}"/>
    <cellStyle name="Normal 2 2 36" xfId="3855" xr:uid="{00000000-0005-0000-0000-00003F0F0000}"/>
    <cellStyle name="Normal 2 2 36 2" xfId="3856" xr:uid="{00000000-0005-0000-0000-0000400F0000}"/>
    <cellStyle name="Normal 2 2 37" xfId="3857" xr:uid="{00000000-0005-0000-0000-0000410F0000}"/>
    <cellStyle name="Normal 2 2 37 2" xfId="3858" xr:uid="{00000000-0005-0000-0000-0000420F0000}"/>
    <cellStyle name="Normal 2 2 38" xfId="3859" xr:uid="{00000000-0005-0000-0000-0000430F0000}"/>
    <cellStyle name="Normal 2 2 38 2" xfId="3860" xr:uid="{00000000-0005-0000-0000-0000440F0000}"/>
    <cellStyle name="Normal 2 2 39" xfId="3861" xr:uid="{00000000-0005-0000-0000-0000450F0000}"/>
    <cellStyle name="Normal 2 2 39 2" xfId="3862" xr:uid="{00000000-0005-0000-0000-0000460F0000}"/>
    <cellStyle name="Normal 2 2 4" xfId="3863" xr:uid="{00000000-0005-0000-0000-0000470F0000}"/>
    <cellStyle name="Normal 2 2 4 10" xfId="3864" xr:uid="{00000000-0005-0000-0000-0000480F0000}"/>
    <cellStyle name="Normal 2 2 4 11" xfId="3865" xr:uid="{00000000-0005-0000-0000-0000490F0000}"/>
    <cellStyle name="Normal 2 2 4 12" xfId="3866" xr:uid="{00000000-0005-0000-0000-00004A0F0000}"/>
    <cellStyle name="Normal 2 2 4 13" xfId="3867" xr:uid="{00000000-0005-0000-0000-00004B0F0000}"/>
    <cellStyle name="Normal 2 2 4 14" xfId="3868" xr:uid="{00000000-0005-0000-0000-00004C0F0000}"/>
    <cellStyle name="Normal 2 2 4 15" xfId="3869" xr:uid="{00000000-0005-0000-0000-00004D0F0000}"/>
    <cellStyle name="Normal 2 2 4 16" xfId="3870" xr:uid="{00000000-0005-0000-0000-00004E0F0000}"/>
    <cellStyle name="Normal 2 2 4 17" xfId="3871" xr:uid="{00000000-0005-0000-0000-00004F0F0000}"/>
    <cellStyle name="Normal 2 2 4 18" xfId="3872" xr:uid="{00000000-0005-0000-0000-0000500F0000}"/>
    <cellStyle name="Normal 2 2 4 19" xfId="3873" xr:uid="{00000000-0005-0000-0000-0000510F0000}"/>
    <cellStyle name="Normal 2 2 4 2" xfId="3874" xr:uid="{00000000-0005-0000-0000-0000520F0000}"/>
    <cellStyle name="Normal 2 2 4 2 2" xfId="3875" xr:uid="{00000000-0005-0000-0000-0000530F0000}"/>
    <cellStyle name="Normal 2 2 4 20" xfId="3876" xr:uid="{00000000-0005-0000-0000-0000540F0000}"/>
    <cellStyle name="Normal 2 2 4 21" xfId="3877" xr:uid="{00000000-0005-0000-0000-0000550F0000}"/>
    <cellStyle name="Normal 2 2 4 22" xfId="3878" xr:uid="{00000000-0005-0000-0000-0000560F0000}"/>
    <cellStyle name="Normal 2 2 4 23" xfId="3879" xr:uid="{00000000-0005-0000-0000-0000570F0000}"/>
    <cellStyle name="Normal 2 2 4 24" xfId="3880" xr:uid="{00000000-0005-0000-0000-0000580F0000}"/>
    <cellStyle name="Normal 2 2 4 25" xfId="3881" xr:uid="{00000000-0005-0000-0000-0000590F0000}"/>
    <cellStyle name="Normal 2 2 4 26" xfId="3882" xr:uid="{00000000-0005-0000-0000-00005A0F0000}"/>
    <cellStyle name="Normal 2 2 4 27" xfId="3883" xr:uid="{00000000-0005-0000-0000-00005B0F0000}"/>
    <cellStyle name="Normal 2 2 4 28" xfId="3884" xr:uid="{00000000-0005-0000-0000-00005C0F0000}"/>
    <cellStyle name="Normal 2 2 4 29" xfId="3885" xr:uid="{00000000-0005-0000-0000-00005D0F0000}"/>
    <cellStyle name="Normal 2 2 4 3" xfId="3886" xr:uid="{00000000-0005-0000-0000-00005E0F0000}"/>
    <cellStyle name="Normal 2 2 4 30" xfId="3887" xr:uid="{00000000-0005-0000-0000-00005F0F0000}"/>
    <cellStyle name="Normal 2 2 4 31" xfId="3888" xr:uid="{00000000-0005-0000-0000-0000600F0000}"/>
    <cellStyle name="Normal 2 2 4 32" xfId="3889" xr:uid="{00000000-0005-0000-0000-0000610F0000}"/>
    <cellStyle name="Normal 2 2 4 33" xfId="3890" xr:uid="{00000000-0005-0000-0000-0000620F0000}"/>
    <cellStyle name="Normal 2 2 4 34" xfId="3891" xr:uid="{00000000-0005-0000-0000-0000630F0000}"/>
    <cellStyle name="Normal 2 2 4 35" xfId="3892" xr:uid="{00000000-0005-0000-0000-0000640F0000}"/>
    <cellStyle name="Normal 2 2 4 36" xfId="3893" xr:uid="{00000000-0005-0000-0000-0000650F0000}"/>
    <cellStyle name="Normal 2 2 4 37" xfId="3894" xr:uid="{00000000-0005-0000-0000-0000660F0000}"/>
    <cellStyle name="Normal 2 2 4 38" xfId="3895" xr:uid="{00000000-0005-0000-0000-0000670F0000}"/>
    <cellStyle name="Normal 2 2 4 39" xfId="3896" xr:uid="{00000000-0005-0000-0000-0000680F0000}"/>
    <cellStyle name="Normal 2 2 4 4" xfId="3897" xr:uid="{00000000-0005-0000-0000-0000690F0000}"/>
    <cellStyle name="Normal 2 2 4 40" xfId="3898" xr:uid="{00000000-0005-0000-0000-00006A0F0000}"/>
    <cellStyle name="Normal 2 2 4 41" xfId="3899" xr:uid="{00000000-0005-0000-0000-00006B0F0000}"/>
    <cellStyle name="Normal 2 2 4 42" xfId="3900" xr:uid="{00000000-0005-0000-0000-00006C0F0000}"/>
    <cellStyle name="Normal 2 2 4 43" xfId="3901" xr:uid="{00000000-0005-0000-0000-00006D0F0000}"/>
    <cellStyle name="Normal 2 2 4 44" xfId="3902" xr:uid="{00000000-0005-0000-0000-00006E0F0000}"/>
    <cellStyle name="Normal 2 2 4 45" xfId="3903" xr:uid="{00000000-0005-0000-0000-00006F0F0000}"/>
    <cellStyle name="Normal 2 2 4 46" xfId="3904" xr:uid="{00000000-0005-0000-0000-0000700F0000}"/>
    <cellStyle name="Normal 2 2 4 47" xfId="3905" xr:uid="{00000000-0005-0000-0000-0000710F0000}"/>
    <cellStyle name="Normal 2 2 4 48" xfId="3906" xr:uid="{00000000-0005-0000-0000-0000720F0000}"/>
    <cellStyle name="Normal 2 2 4 49" xfId="3907" xr:uid="{00000000-0005-0000-0000-0000730F0000}"/>
    <cellStyle name="Normal 2 2 4 5" xfId="3908" xr:uid="{00000000-0005-0000-0000-0000740F0000}"/>
    <cellStyle name="Normal 2 2 4 50" xfId="3909" xr:uid="{00000000-0005-0000-0000-0000750F0000}"/>
    <cellStyle name="Normal 2 2 4 51" xfId="3910" xr:uid="{00000000-0005-0000-0000-0000760F0000}"/>
    <cellStyle name="Normal 2 2 4 52" xfId="3911" xr:uid="{00000000-0005-0000-0000-0000770F0000}"/>
    <cellStyle name="Normal 2 2 4 53" xfId="3912" xr:uid="{00000000-0005-0000-0000-0000780F0000}"/>
    <cellStyle name="Normal 2 2 4 54" xfId="3913" xr:uid="{00000000-0005-0000-0000-0000790F0000}"/>
    <cellStyle name="Normal 2 2 4 55" xfId="3914" xr:uid="{00000000-0005-0000-0000-00007A0F0000}"/>
    <cellStyle name="Normal 2 2 4 56" xfId="3915" xr:uid="{00000000-0005-0000-0000-00007B0F0000}"/>
    <cellStyle name="Normal 2 2 4 57" xfId="3916" xr:uid="{00000000-0005-0000-0000-00007C0F0000}"/>
    <cellStyle name="Normal 2 2 4 58" xfId="3917" xr:uid="{00000000-0005-0000-0000-00007D0F0000}"/>
    <cellStyle name="Normal 2 2 4 59" xfId="3918" xr:uid="{00000000-0005-0000-0000-00007E0F0000}"/>
    <cellStyle name="Normal 2 2 4 6" xfId="3919" xr:uid="{00000000-0005-0000-0000-00007F0F0000}"/>
    <cellStyle name="Normal 2 2 4 60" xfId="3920" xr:uid="{00000000-0005-0000-0000-0000800F0000}"/>
    <cellStyle name="Normal 2 2 4 61" xfId="3921" xr:uid="{00000000-0005-0000-0000-0000810F0000}"/>
    <cellStyle name="Normal 2 2 4 62" xfId="3922" xr:uid="{00000000-0005-0000-0000-0000820F0000}"/>
    <cellStyle name="Normal 2 2 4 63" xfId="3923" xr:uid="{00000000-0005-0000-0000-0000830F0000}"/>
    <cellStyle name="Normal 2 2 4 64" xfId="3924" xr:uid="{00000000-0005-0000-0000-0000840F0000}"/>
    <cellStyle name="Normal 2 2 4 65" xfId="3925" xr:uid="{00000000-0005-0000-0000-0000850F0000}"/>
    <cellStyle name="Normal 2 2 4 66" xfId="3926" xr:uid="{00000000-0005-0000-0000-0000860F0000}"/>
    <cellStyle name="Normal 2 2 4 67" xfId="3927" xr:uid="{00000000-0005-0000-0000-0000870F0000}"/>
    <cellStyle name="Normal 2 2 4 68" xfId="3928" xr:uid="{00000000-0005-0000-0000-0000880F0000}"/>
    <cellStyle name="Normal 2 2 4 69" xfId="3929" xr:uid="{00000000-0005-0000-0000-0000890F0000}"/>
    <cellStyle name="Normal 2 2 4 7" xfId="3930" xr:uid="{00000000-0005-0000-0000-00008A0F0000}"/>
    <cellStyle name="Normal 2 2 4 70" xfId="3931" xr:uid="{00000000-0005-0000-0000-00008B0F0000}"/>
    <cellStyle name="Normal 2 2 4 71" xfId="3932" xr:uid="{00000000-0005-0000-0000-00008C0F0000}"/>
    <cellStyle name="Normal 2 2 4 72" xfId="3933" xr:uid="{00000000-0005-0000-0000-00008D0F0000}"/>
    <cellStyle name="Normal 2 2 4 73" xfId="3934" xr:uid="{00000000-0005-0000-0000-00008E0F0000}"/>
    <cellStyle name="Normal 2 2 4 74" xfId="3935" xr:uid="{00000000-0005-0000-0000-00008F0F0000}"/>
    <cellStyle name="Normal 2 2 4 75" xfId="3936" xr:uid="{00000000-0005-0000-0000-0000900F0000}"/>
    <cellStyle name="Normal 2 2 4 76" xfId="3937" xr:uid="{00000000-0005-0000-0000-0000910F0000}"/>
    <cellStyle name="Normal 2 2 4 77" xfId="3938" xr:uid="{00000000-0005-0000-0000-0000920F0000}"/>
    <cellStyle name="Normal 2 2 4 78" xfId="3939" xr:uid="{00000000-0005-0000-0000-0000930F0000}"/>
    <cellStyle name="Normal 2 2 4 79" xfId="3940" xr:uid="{00000000-0005-0000-0000-0000940F0000}"/>
    <cellStyle name="Normal 2 2 4 8" xfId="3941" xr:uid="{00000000-0005-0000-0000-0000950F0000}"/>
    <cellStyle name="Normal 2 2 4 80" xfId="3942" xr:uid="{00000000-0005-0000-0000-0000960F0000}"/>
    <cellStyle name="Normal 2 2 4 81" xfId="3943" xr:uid="{00000000-0005-0000-0000-0000970F0000}"/>
    <cellStyle name="Normal 2 2 4 82" xfId="3944" xr:uid="{00000000-0005-0000-0000-0000980F0000}"/>
    <cellStyle name="Normal 2 2 4 83" xfId="3945" xr:uid="{00000000-0005-0000-0000-0000990F0000}"/>
    <cellStyle name="Normal 2 2 4 84" xfId="3946" xr:uid="{00000000-0005-0000-0000-00009A0F0000}"/>
    <cellStyle name="Normal 2 2 4 85" xfId="3947" xr:uid="{00000000-0005-0000-0000-00009B0F0000}"/>
    <cellStyle name="Normal 2 2 4 86" xfId="3948" xr:uid="{00000000-0005-0000-0000-00009C0F0000}"/>
    <cellStyle name="Normal 2 2 4 87" xfId="3949" xr:uid="{00000000-0005-0000-0000-00009D0F0000}"/>
    <cellStyle name="Normal 2 2 4 88" xfId="3950" xr:uid="{00000000-0005-0000-0000-00009E0F0000}"/>
    <cellStyle name="Normal 2 2 4 89" xfId="3951" xr:uid="{00000000-0005-0000-0000-00009F0F0000}"/>
    <cellStyle name="Normal 2 2 4 9" xfId="3952" xr:uid="{00000000-0005-0000-0000-0000A00F0000}"/>
    <cellStyle name="Normal 2 2 4 90" xfId="3953" xr:uid="{00000000-0005-0000-0000-0000A10F0000}"/>
    <cellStyle name="Normal 2 2 4 91" xfId="3954" xr:uid="{00000000-0005-0000-0000-0000A20F0000}"/>
    <cellStyle name="Normal 2 2 4 92" xfId="7495" xr:uid="{00000000-0005-0000-0000-0000A30F0000}"/>
    <cellStyle name="Normal 2 2 40" xfId="3955" xr:uid="{00000000-0005-0000-0000-0000A40F0000}"/>
    <cellStyle name="Normal 2 2 40 2" xfId="3956" xr:uid="{00000000-0005-0000-0000-0000A50F0000}"/>
    <cellStyle name="Normal 2 2 41" xfId="3957" xr:uid="{00000000-0005-0000-0000-0000A60F0000}"/>
    <cellStyle name="Normal 2 2 41 2" xfId="3958" xr:uid="{00000000-0005-0000-0000-0000A70F0000}"/>
    <cellStyle name="Normal 2 2 42" xfId="3959" xr:uid="{00000000-0005-0000-0000-0000A80F0000}"/>
    <cellStyle name="Normal 2 2 42 2" xfId="3960" xr:uid="{00000000-0005-0000-0000-0000A90F0000}"/>
    <cellStyle name="Normal 2 2 43" xfId="3961" xr:uid="{00000000-0005-0000-0000-0000AA0F0000}"/>
    <cellStyle name="Normal 2 2 43 2" xfId="3962" xr:uid="{00000000-0005-0000-0000-0000AB0F0000}"/>
    <cellStyle name="Normal 2 2 44" xfId="3963" xr:uid="{00000000-0005-0000-0000-0000AC0F0000}"/>
    <cellStyle name="Normal 2 2 44 2" xfId="3964" xr:uid="{00000000-0005-0000-0000-0000AD0F0000}"/>
    <cellStyle name="Normal 2 2 45" xfId="3965" xr:uid="{00000000-0005-0000-0000-0000AE0F0000}"/>
    <cellStyle name="Normal 2 2 45 2" xfId="3966" xr:uid="{00000000-0005-0000-0000-0000AF0F0000}"/>
    <cellStyle name="Normal 2 2 46" xfId="3967" xr:uid="{00000000-0005-0000-0000-0000B00F0000}"/>
    <cellStyle name="Normal 2 2 46 2" xfId="3968" xr:uid="{00000000-0005-0000-0000-0000B10F0000}"/>
    <cellStyle name="Normal 2 2 47" xfId="3969" xr:uid="{00000000-0005-0000-0000-0000B20F0000}"/>
    <cellStyle name="Normal 2 2 47 2" xfId="3970" xr:uid="{00000000-0005-0000-0000-0000B30F0000}"/>
    <cellStyle name="Normal 2 2 48" xfId="3971" xr:uid="{00000000-0005-0000-0000-0000B40F0000}"/>
    <cellStyle name="Normal 2 2 48 2" xfId="3972" xr:uid="{00000000-0005-0000-0000-0000B50F0000}"/>
    <cellStyle name="Normal 2 2 49" xfId="3973" xr:uid="{00000000-0005-0000-0000-0000B60F0000}"/>
    <cellStyle name="Normal 2 2 49 2" xfId="3974" xr:uid="{00000000-0005-0000-0000-0000B70F0000}"/>
    <cellStyle name="Normal 2 2 5" xfId="3975" xr:uid="{00000000-0005-0000-0000-0000B80F0000}"/>
    <cellStyle name="Normal 2 2 5 10" xfId="3976" xr:uid="{00000000-0005-0000-0000-0000B90F0000}"/>
    <cellStyle name="Normal 2 2 5 11" xfId="3977" xr:uid="{00000000-0005-0000-0000-0000BA0F0000}"/>
    <cellStyle name="Normal 2 2 5 12" xfId="3978" xr:uid="{00000000-0005-0000-0000-0000BB0F0000}"/>
    <cellStyle name="Normal 2 2 5 13" xfId="3979" xr:uid="{00000000-0005-0000-0000-0000BC0F0000}"/>
    <cellStyle name="Normal 2 2 5 14" xfId="3980" xr:uid="{00000000-0005-0000-0000-0000BD0F0000}"/>
    <cellStyle name="Normal 2 2 5 15" xfId="3981" xr:uid="{00000000-0005-0000-0000-0000BE0F0000}"/>
    <cellStyle name="Normal 2 2 5 16" xfId="3982" xr:uid="{00000000-0005-0000-0000-0000BF0F0000}"/>
    <cellStyle name="Normal 2 2 5 17" xfId="3983" xr:uid="{00000000-0005-0000-0000-0000C00F0000}"/>
    <cellStyle name="Normal 2 2 5 18" xfId="3984" xr:uid="{00000000-0005-0000-0000-0000C10F0000}"/>
    <cellStyle name="Normal 2 2 5 19" xfId="3985" xr:uid="{00000000-0005-0000-0000-0000C20F0000}"/>
    <cellStyle name="Normal 2 2 5 2" xfId="3986" xr:uid="{00000000-0005-0000-0000-0000C30F0000}"/>
    <cellStyle name="Normal 2 2 5 2 2" xfId="3987" xr:uid="{00000000-0005-0000-0000-0000C40F0000}"/>
    <cellStyle name="Normal 2 2 5 20" xfId="3988" xr:uid="{00000000-0005-0000-0000-0000C50F0000}"/>
    <cellStyle name="Normal 2 2 5 21" xfId="3989" xr:uid="{00000000-0005-0000-0000-0000C60F0000}"/>
    <cellStyle name="Normal 2 2 5 22" xfId="3990" xr:uid="{00000000-0005-0000-0000-0000C70F0000}"/>
    <cellStyle name="Normal 2 2 5 23" xfId="3991" xr:uid="{00000000-0005-0000-0000-0000C80F0000}"/>
    <cellStyle name="Normal 2 2 5 24" xfId="3992" xr:uid="{00000000-0005-0000-0000-0000C90F0000}"/>
    <cellStyle name="Normal 2 2 5 25" xfId="3993" xr:uid="{00000000-0005-0000-0000-0000CA0F0000}"/>
    <cellStyle name="Normal 2 2 5 26" xfId="3994" xr:uid="{00000000-0005-0000-0000-0000CB0F0000}"/>
    <cellStyle name="Normal 2 2 5 27" xfId="3995" xr:uid="{00000000-0005-0000-0000-0000CC0F0000}"/>
    <cellStyle name="Normal 2 2 5 28" xfId="3996" xr:uid="{00000000-0005-0000-0000-0000CD0F0000}"/>
    <cellStyle name="Normal 2 2 5 29" xfId="3997" xr:uid="{00000000-0005-0000-0000-0000CE0F0000}"/>
    <cellStyle name="Normal 2 2 5 3" xfId="3998" xr:uid="{00000000-0005-0000-0000-0000CF0F0000}"/>
    <cellStyle name="Normal 2 2 5 30" xfId="3999" xr:uid="{00000000-0005-0000-0000-0000D00F0000}"/>
    <cellStyle name="Normal 2 2 5 31" xfId="4000" xr:uid="{00000000-0005-0000-0000-0000D10F0000}"/>
    <cellStyle name="Normal 2 2 5 32" xfId="4001" xr:uid="{00000000-0005-0000-0000-0000D20F0000}"/>
    <cellStyle name="Normal 2 2 5 33" xfId="4002" xr:uid="{00000000-0005-0000-0000-0000D30F0000}"/>
    <cellStyle name="Normal 2 2 5 34" xfId="4003" xr:uid="{00000000-0005-0000-0000-0000D40F0000}"/>
    <cellStyle name="Normal 2 2 5 35" xfId="4004" xr:uid="{00000000-0005-0000-0000-0000D50F0000}"/>
    <cellStyle name="Normal 2 2 5 36" xfId="4005" xr:uid="{00000000-0005-0000-0000-0000D60F0000}"/>
    <cellStyle name="Normal 2 2 5 37" xfId="4006" xr:uid="{00000000-0005-0000-0000-0000D70F0000}"/>
    <cellStyle name="Normal 2 2 5 38" xfId="4007" xr:uid="{00000000-0005-0000-0000-0000D80F0000}"/>
    <cellStyle name="Normal 2 2 5 39" xfId="4008" xr:uid="{00000000-0005-0000-0000-0000D90F0000}"/>
    <cellStyle name="Normal 2 2 5 4" xfId="4009" xr:uid="{00000000-0005-0000-0000-0000DA0F0000}"/>
    <cellStyle name="Normal 2 2 5 40" xfId="4010" xr:uid="{00000000-0005-0000-0000-0000DB0F0000}"/>
    <cellStyle name="Normal 2 2 5 41" xfId="4011" xr:uid="{00000000-0005-0000-0000-0000DC0F0000}"/>
    <cellStyle name="Normal 2 2 5 42" xfId="4012" xr:uid="{00000000-0005-0000-0000-0000DD0F0000}"/>
    <cellStyle name="Normal 2 2 5 43" xfId="4013" xr:uid="{00000000-0005-0000-0000-0000DE0F0000}"/>
    <cellStyle name="Normal 2 2 5 44" xfId="4014" xr:uid="{00000000-0005-0000-0000-0000DF0F0000}"/>
    <cellStyle name="Normal 2 2 5 45" xfId="4015" xr:uid="{00000000-0005-0000-0000-0000E00F0000}"/>
    <cellStyle name="Normal 2 2 5 46" xfId="4016" xr:uid="{00000000-0005-0000-0000-0000E10F0000}"/>
    <cellStyle name="Normal 2 2 5 47" xfId="4017" xr:uid="{00000000-0005-0000-0000-0000E20F0000}"/>
    <cellStyle name="Normal 2 2 5 48" xfId="4018" xr:uid="{00000000-0005-0000-0000-0000E30F0000}"/>
    <cellStyle name="Normal 2 2 5 49" xfId="4019" xr:uid="{00000000-0005-0000-0000-0000E40F0000}"/>
    <cellStyle name="Normal 2 2 5 5" xfId="4020" xr:uid="{00000000-0005-0000-0000-0000E50F0000}"/>
    <cellStyle name="Normal 2 2 5 50" xfId="4021" xr:uid="{00000000-0005-0000-0000-0000E60F0000}"/>
    <cellStyle name="Normal 2 2 5 51" xfId="4022" xr:uid="{00000000-0005-0000-0000-0000E70F0000}"/>
    <cellStyle name="Normal 2 2 5 52" xfId="4023" xr:uid="{00000000-0005-0000-0000-0000E80F0000}"/>
    <cellStyle name="Normal 2 2 5 53" xfId="4024" xr:uid="{00000000-0005-0000-0000-0000E90F0000}"/>
    <cellStyle name="Normal 2 2 5 54" xfId="4025" xr:uid="{00000000-0005-0000-0000-0000EA0F0000}"/>
    <cellStyle name="Normal 2 2 5 55" xfId="4026" xr:uid="{00000000-0005-0000-0000-0000EB0F0000}"/>
    <cellStyle name="Normal 2 2 5 56" xfId="4027" xr:uid="{00000000-0005-0000-0000-0000EC0F0000}"/>
    <cellStyle name="Normal 2 2 5 57" xfId="4028" xr:uid="{00000000-0005-0000-0000-0000ED0F0000}"/>
    <cellStyle name="Normal 2 2 5 58" xfId="4029" xr:uid="{00000000-0005-0000-0000-0000EE0F0000}"/>
    <cellStyle name="Normal 2 2 5 59" xfId="4030" xr:uid="{00000000-0005-0000-0000-0000EF0F0000}"/>
    <cellStyle name="Normal 2 2 5 6" xfId="4031" xr:uid="{00000000-0005-0000-0000-0000F00F0000}"/>
    <cellStyle name="Normal 2 2 5 60" xfId="4032" xr:uid="{00000000-0005-0000-0000-0000F10F0000}"/>
    <cellStyle name="Normal 2 2 5 61" xfId="4033" xr:uid="{00000000-0005-0000-0000-0000F20F0000}"/>
    <cellStyle name="Normal 2 2 5 62" xfId="4034" xr:uid="{00000000-0005-0000-0000-0000F30F0000}"/>
    <cellStyle name="Normal 2 2 5 63" xfId="4035" xr:uid="{00000000-0005-0000-0000-0000F40F0000}"/>
    <cellStyle name="Normal 2 2 5 64" xfId="4036" xr:uid="{00000000-0005-0000-0000-0000F50F0000}"/>
    <cellStyle name="Normal 2 2 5 65" xfId="4037" xr:uid="{00000000-0005-0000-0000-0000F60F0000}"/>
    <cellStyle name="Normal 2 2 5 66" xfId="4038" xr:uid="{00000000-0005-0000-0000-0000F70F0000}"/>
    <cellStyle name="Normal 2 2 5 67" xfId="4039" xr:uid="{00000000-0005-0000-0000-0000F80F0000}"/>
    <cellStyle name="Normal 2 2 5 68" xfId="4040" xr:uid="{00000000-0005-0000-0000-0000F90F0000}"/>
    <cellStyle name="Normal 2 2 5 69" xfId="4041" xr:uid="{00000000-0005-0000-0000-0000FA0F0000}"/>
    <cellStyle name="Normal 2 2 5 7" xfId="4042" xr:uid="{00000000-0005-0000-0000-0000FB0F0000}"/>
    <cellStyle name="Normal 2 2 5 70" xfId="4043" xr:uid="{00000000-0005-0000-0000-0000FC0F0000}"/>
    <cellStyle name="Normal 2 2 5 71" xfId="4044" xr:uid="{00000000-0005-0000-0000-0000FD0F0000}"/>
    <cellStyle name="Normal 2 2 5 72" xfId="4045" xr:uid="{00000000-0005-0000-0000-0000FE0F0000}"/>
    <cellStyle name="Normal 2 2 5 73" xfId="4046" xr:uid="{00000000-0005-0000-0000-0000FF0F0000}"/>
    <cellStyle name="Normal 2 2 5 74" xfId="4047" xr:uid="{00000000-0005-0000-0000-000000100000}"/>
    <cellStyle name="Normal 2 2 5 75" xfId="4048" xr:uid="{00000000-0005-0000-0000-000001100000}"/>
    <cellStyle name="Normal 2 2 5 76" xfId="4049" xr:uid="{00000000-0005-0000-0000-000002100000}"/>
    <cellStyle name="Normal 2 2 5 77" xfId="4050" xr:uid="{00000000-0005-0000-0000-000003100000}"/>
    <cellStyle name="Normal 2 2 5 78" xfId="4051" xr:uid="{00000000-0005-0000-0000-000004100000}"/>
    <cellStyle name="Normal 2 2 5 79" xfId="4052" xr:uid="{00000000-0005-0000-0000-000005100000}"/>
    <cellStyle name="Normal 2 2 5 8" xfId="4053" xr:uid="{00000000-0005-0000-0000-000006100000}"/>
    <cellStyle name="Normal 2 2 5 80" xfId="4054" xr:uid="{00000000-0005-0000-0000-000007100000}"/>
    <cellStyle name="Normal 2 2 5 81" xfId="4055" xr:uid="{00000000-0005-0000-0000-000008100000}"/>
    <cellStyle name="Normal 2 2 5 82" xfId="4056" xr:uid="{00000000-0005-0000-0000-000009100000}"/>
    <cellStyle name="Normal 2 2 5 83" xfId="4057" xr:uid="{00000000-0005-0000-0000-00000A100000}"/>
    <cellStyle name="Normal 2 2 5 84" xfId="4058" xr:uid="{00000000-0005-0000-0000-00000B100000}"/>
    <cellStyle name="Normal 2 2 5 85" xfId="4059" xr:uid="{00000000-0005-0000-0000-00000C100000}"/>
    <cellStyle name="Normal 2 2 5 86" xfId="4060" xr:uid="{00000000-0005-0000-0000-00000D100000}"/>
    <cellStyle name="Normal 2 2 5 87" xfId="4061" xr:uid="{00000000-0005-0000-0000-00000E100000}"/>
    <cellStyle name="Normal 2 2 5 88" xfId="4062" xr:uid="{00000000-0005-0000-0000-00000F100000}"/>
    <cellStyle name="Normal 2 2 5 89" xfId="4063" xr:uid="{00000000-0005-0000-0000-000010100000}"/>
    <cellStyle name="Normal 2 2 5 9" xfId="4064" xr:uid="{00000000-0005-0000-0000-000011100000}"/>
    <cellStyle name="Normal 2 2 5 90" xfId="4065" xr:uid="{00000000-0005-0000-0000-000012100000}"/>
    <cellStyle name="Normal 2 2 5 91" xfId="4066" xr:uid="{00000000-0005-0000-0000-000013100000}"/>
    <cellStyle name="Normal 2 2 5 92" xfId="7496" xr:uid="{00000000-0005-0000-0000-000014100000}"/>
    <cellStyle name="Normal 2 2 50" xfId="4067" xr:uid="{00000000-0005-0000-0000-000015100000}"/>
    <cellStyle name="Normal 2 2 50 2" xfId="4068" xr:uid="{00000000-0005-0000-0000-000016100000}"/>
    <cellStyle name="Normal 2 2 51" xfId="4069" xr:uid="{00000000-0005-0000-0000-000017100000}"/>
    <cellStyle name="Normal 2 2 51 2" xfId="4070" xr:uid="{00000000-0005-0000-0000-000018100000}"/>
    <cellStyle name="Normal 2 2 52" xfId="4071" xr:uid="{00000000-0005-0000-0000-000019100000}"/>
    <cellStyle name="Normal 2 2 52 2" xfId="4072" xr:uid="{00000000-0005-0000-0000-00001A100000}"/>
    <cellStyle name="Normal 2 2 53" xfId="4073" xr:uid="{00000000-0005-0000-0000-00001B100000}"/>
    <cellStyle name="Normal 2 2 53 2" xfId="4074" xr:uid="{00000000-0005-0000-0000-00001C100000}"/>
    <cellStyle name="Normal 2 2 54" xfId="4075" xr:uid="{00000000-0005-0000-0000-00001D100000}"/>
    <cellStyle name="Normal 2 2 54 2" xfId="4076" xr:uid="{00000000-0005-0000-0000-00001E100000}"/>
    <cellStyle name="Normal 2 2 55" xfId="4077" xr:uid="{00000000-0005-0000-0000-00001F100000}"/>
    <cellStyle name="Normal 2 2 55 2" xfId="4078" xr:uid="{00000000-0005-0000-0000-000020100000}"/>
    <cellStyle name="Normal 2 2 56" xfId="4079" xr:uid="{00000000-0005-0000-0000-000021100000}"/>
    <cellStyle name="Normal 2 2 56 2" xfId="4080" xr:uid="{00000000-0005-0000-0000-000022100000}"/>
    <cellStyle name="Normal 2 2 57" xfId="4081" xr:uid="{00000000-0005-0000-0000-000023100000}"/>
    <cellStyle name="Normal 2 2 57 2" xfId="4082" xr:uid="{00000000-0005-0000-0000-000024100000}"/>
    <cellStyle name="Normal 2 2 58" xfId="4083" xr:uid="{00000000-0005-0000-0000-000025100000}"/>
    <cellStyle name="Normal 2 2 58 2" xfId="4084" xr:uid="{00000000-0005-0000-0000-000026100000}"/>
    <cellStyle name="Normal 2 2 59" xfId="4085" xr:uid="{00000000-0005-0000-0000-000027100000}"/>
    <cellStyle name="Normal 2 2 59 2" xfId="4086" xr:uid="{00000000-0005-0000-0000-000028100000}"/>
    <cellStyle name="Normal 2 2 6" xfId="4087" xr:uid="{00000000-0005-0000-0000-000029100000}"/>
    <cellStyle name="Normal 2 2 6 10" xfId="4088" xr:uid="{00000000-0005-0000-0000-00002A100000}"/>
    <cellStyle name="Normal 2 2 6 11" xfId="4089" xr:uid="{00000000-0005-0000-0000-00002B100000}"/>
    <cellStyle name="Normal 2 2 6 12" xfId="4090" xr:uid="{00000000-0005-0000-0000-00002C100000}"/>
    <cellStyle name="Normal 2 2 6 13" xfId="4091" xr:uid="{00000000-0005-0000-0000-00002D100000}"/>
    <cellStyle name="Normal 2 2 6 14" xfId="4092" xr:uid="{00000000-0005-0000-0000-00002E100000}"/>
    <cellStyle name="Normal 2 2 6 15" xfId="4093" xr:uid="{00000000-0005-0000-0000-00002F100000}"/>
    <cellStyle name="Normal 2 2 6 16" xfId="4094" xr:uid="{00000000-0005-0000-0000-000030100000}"/>
    <cellStyle name="Normal 2 2 6 17" xfId="4095" xr:uid="{00000000-0005-0000-0000-000031100000}"/>
    <cellStyle name="Normal 2 2 6 18" xfId="4096" xr:uid="{00000000-0005-0000-0000-000032100000}"/>
    <cellStyle name="Normal 2 2 6 19" xfId="4097" xr:uid="{00000000-0005-0000-0000-000033100000}"/>
    <cellStyle name="Normal 2 2 6 2" xfId="4098" xr:uid="{00000000-0005-0000-0000-000034100000}"/>
    <cellStyle name="Normal 2 2 6 2 2" xfId="4099" xr:uid="{00000000-0005-0000-0000-000035100000}"/>
    <cellStyle name="Normal 2 2 6 20" xfId="4100" xr:uid="{00000000-0005-0000-0000-000036100000}"/>
    <cellStyle name="Normal 2 2 6 21" xfId="4101" xr:uid="{00000000-0005-0000-0000-000037100000}"/>
    <cellStyle name="Normal 2 2 6 22" xfId="4102" xr:uid="{00000000-0005-0000-0000-000038100000}"/>
    <cellStyle name="Normal 2 2 6 23" xfId="4103" xr:uid="{00000000-0005-0000-0000-000039100000}"/>
    <cellStyle name="Normal 2 2 6 24" xfId="4104" xr:uid="{00000000-0005-0000-0000-00003A100000}"/>
    <cellStyle name="Normal 2 2 6 25" xfId="4105" xr:uid="{00000000-0005-0000-0000-00003B100000}"/>
    <cellStyle name="Normal 2 2 6 26" xfId="4106" xr:uid="{00000000-0005-0000-0000-00003C100000}"/>
    <cellStyle name="Normal 2 2 6 27" xfId="4107" xr:uid="{00000000-0005-0000-0000-00003D100000}"/>
    <cellStyle name="Normal 2 2 6 28" xfId="4108" xr:uid="{00000000-0005-0000-0000-00003E100000}"/>
    <cellStyle name="Normal 2 2 6 29" xfId="4109" xr:uid="{00000000-0005-0000-0000-00003F100000}"/>
    <cellStyle name="Normal 2 2 6 3" xfId="4110" xr:uid="{00000000-0005-0000-0000-000040100000}"/>
    <cellStyle name="Normal 2 2 6 3 2" xfId="4111" xr:uid="{00000000-0005-0000-0000-000041100000}"/>
    <cellStyle name="Normal 2 2 6 30" xfId="4112" xr:uid="{00000000-0005-0000-0000-000042100000}"/>
    <cellStyle name="Normal 2 2 6 31" xfId="4113" xr:uid="{00000000-0005-0000-0000-000043100000}"/>
    <cellStyle name="Normal 2 2 6 32" xfId="4114" xr:uid="{00000000-0005-0000-0000-000044100000}"/>
    <cellStyle name="Normal 2 2 6 33" xfId="4115" xr:uid="{00000000-0005-0000-0000-000045100000}"/>
    <cellStyle name="Normal 2 2 6 34" xfId="4116" xr:uid="{00000000-0005-0000-0000-000046100000}"/>
    <cellStyle name="Normal 2 2 6 35" xfId="4117" xr:uid="{00000000-0005-0000-0000-000047100000}"/>
    <cellStyle name="Normal 2 2 6 36" xfId="4118" xr:uid="{00000000-0005-0000-0000-000048100000}"/>
    <cellStyle name="Normal 2 2 6 37" xfId="4119" xr:uid="{00000000-0005-0000-0000-000049100000}"/>
    <cellStyle name="Normal 2 2 6 38" xfId="4120" xr:uid="{00000000-0005-0000-0000-00004A100000}"/>
    <cellStyle name="Normal 2 2 6 39" xfId="4121" xr:uid="{00000000-0005-0000-0000-00004B100000}"/>
    <cellStyle name="Normal 2 2 6 4" xfId="4122" xr:uid="{00000000-0005-0000-0000-00004C100000}"/>
    <cellStyle name="Normal 2 2 6 40" xfId="4123" xr:uid="{00000000-0005-0000-0000-00004D100000}"/>
    <cellStyle name="Normal 2 2 6 41" xfId="4124" xr:uid="{00000000-0005-0000-0000-00004E100000}"/>
    <cellStyle name="Normal 2 2 6 42" xfId="4125" xr:uid="{00000000-0005-0000-0000-00004F100000}"/>
    <cellStyle name="Normal 2 2 6 5" xfId="4126" xr:uid="{00000000-0005-0000-0000-000050100000}"/>
    <cellStyle name="Normal 2 2 6 6" xfId="4127" xr:uid="{00000000-0005-0000-0000-000051100000}"/>
    <cellStyle name="Normal 2 2 6 7" xfId="4128" xr:uid="{00000000-0005-0000-0000-000052100000}"/>
    <cellStyle name="Normal 2 2 6 8" xfId="4129" xr:uid="{00000000-0005-0000-0000-000053100000}"/>
    <cellStyle name="Normal 2 2 6 9" xfId="4130" xr:uid="{00000000-0005-0000-0000-000054100000}"/>
    <cellStyle name="Normal 2 2 60" xfId="4131" xr:uid="{00000000-0005-0000-0000-000055100000}"/>
    <cellStyle name="Normal 2 2 60 2" xfId="4132" xr:uid="{00000000-0005-0000-0000-000056100000}"/>
    <cellStyle name="Normal 2 2 61" xfId="4133" xr:uid="{00000000-0005-0000-0000-000057100000}"/>
    <cellStyle name="Normal 2 2 61 2" xfId="4134" xr:uid="{00000000-0005-0000-0000-000058100000}"/>
    <cellStyle name="Normal 2 2 62" xfId="4135" xr:uid="{00000000-0005-0000-0000-000059100000}"/>
    <cellStyle name="Normal 2 2 62 2" xfId="4136" xr:uid="{00000000-0005-0000-0000-00005A100000}"/>
    <cellStyle name="Normal 2 2 63" xfId="4137" xr:uid="{00000000-0005-0000-0000-00005B100000}"/>
    <cellStyle name="Normal 2 2 63 2" xfId="4138" xr:uid="{00000000-0005-0000-0000-00005C100000}"/>
    <cellStyle name="Normal 2 2 64" xfId="4139" xr:uid="{00000000-0005-0000-0000-00005D100000}"/>
    <cellStyle name="Normal 2 2 64 2" xfId="4140" xr:uid="{00000000-0005-0000-0000-00005E100000}"/>
    <cellStyle name="Normal 2 2 65" xfId="4141" xr:uid="{00000000-0005-0000-0000-00005F100000}"/>
    <cellStyle name="Normal 2 2 66" xfId="4142" xr:uid="{00000000-0005-0000-0000-000060100000}"/>
    <cellStyle name="Normal 2 2 67" xfId="4143" xr:uid="{00000000-0005-0000-0000-000061100000}"/>
    <cellStyle name="Normal 2 2 68" xfId="4144" xr:uid="{00000000-0005-0000-0000-000062100000}"/>
    <cellStyle name="Normal 2 2 69" xfId="4145" xr:uid="{00000000-0005-0000-0000-000063100000}"/>
    <cellStyle name="Normal 2 2 7" xfId="4146" xr:uid="{00000000-0005-0000-0000-000064100000}"/>
    <cellStyle name="Normal 2 2 7 10" xfId="4147" xr:uid="{00000000-0005-0000-0000-000065100000}"/>
    <cellStyle name="Normal 2 2 7 11" xfId="4148" xr:uid="{00000000-0005-0000-0000-000066100000}"/>
    <cellStyle name="Normal 2 2 7 12" xfId="4149" xr:uid="{00000000-0005-0000-0000-000067100000}"/>
    <cellStyle name="Normal 2 2 7 13" xfId="4150" xr:uid="{00000000-0005-0000-0000-000068100000}"/>
    <cellStyle name="Normal 2 2 7 14" xfId="4151" xr:uid="{00000000-0005-0000-0000-000069100000}"/>
    <cellStyle name="Normal 2 2 7 15" xfId="4152" xr:uid="{00000000-0005-0000-0000-00006A100000}"/>
    <cellStyle name="Normal 2 2 7 16" xfId="4153" xr:uid="{00000000-0005-0000-0000-00006B100000}"/>
    <cellStyle name="Normal 2 2 7 17" xfId="4154" xr:uid="{00000000-0005-0000-0000-00006C100000}"/>
    <cellStyle name="Normal 2 2 7 18" xfId="4155" xr:uid="{00000000-0005-0000-0000-00006D100000}"/>
    <cellStyle name="Normal 2 2 7 19" xfId="4156" xr:uid="{00000000-0005-0000-0000-00006E100000}"/>
    <cellStyle name="Normal 2 2 7 2" xfId="4157" xr:uid="{00000000-0005-0000-0000-00006F100000}"/>
    <cellStyle name="Normal 2 2 7 2 2" xfId="4158" xr:uid="{00000000-0005-0000-0000-000070100000}"/>
    <cellStyle name="Normal 2 2 7 20" xfId="4159" xr:uid="{00000000-0005-0000-0000-000071100000}"/>
    <cellStyle name="Normal 2 2 7 21" xfId="4160" xr:uid="{00000000-0005-0000-0000-000072100000}"/>
    <cellStyle name="Normal 2 2 7 22" xfId="4161" xr:uid="{00000000-0005-0000-0000-000073100000}"/>
    <cellStyle name="Normal 2 2 7 3" xfId="4162" xr:uid="{00000000-0005-0000-0000-000074100000}"/>
    <cellStyle name="Normal 2 2 7 3 2" xfId="4163" xr:uid="{00000000-0005-0000-0000-000075100000}"/>
    <cellStyle name="Normal 2 2 7 4" xfId="4164" xr:uid="{00000000-0005-0000-0000-000076100000}"/>
    <cellStyle name="Normal 2 2 7 5" xfId="4165" xr:uid="{00000000-0005-0000-0000-000077100000}"/>
    <cellStyle name="Normal 2 2 7 6" xfId="4166" xr:uid="{00000000-0005-0000-0000-000078100000}"/>
    <cellStyle name="Normal 2 2 7 7" xfId="4167" xr:uid="{00000000-0005-0000-0000-000079100000}"/>
    <cellStyle name="Normal 2 2 7 8" xfId="4168" xr:uid="{00000000-0005-0000-0000-00007A100000}"/>
    <cellStyle name="Normal 2 2 7 9" xfId="4169" xr:uid="{00000000-0005-0000-0000-00007B100000}"/>
    <cellStyle name="Normal 2 2 70" xfId="4170" xr:uid="{00000000-0005-0000-0000-00007C100000}"/>
    <cellStyle name="Normal 2 2 71" xfId="4171" xr:uid="{00000000-0005-0000-0000-00007D100000}"/>
    <cellStyle name="Normal 2 2 72" xfId="4172" xr:uid="{00000000-0005-0000-0000-00007E100000}"/>
    <cellStyle name="Normal 2 2 73" xfId="4173" xr:uid="{00000000-0005-0000-0000-00007F100000}"/>
    <cellStyle name="Normal 2 2 74" xfId="4174" xr:uid="{00000000-0005-0000-0000-000080100000}"/>
    <cellStyle name="Normal 2 2 75" xfId="4175" xr:uid="{00000000-0005-0000-0000-000081100000}"/>
    <cellStyle name="Normal 2 2 76" xfId="4176" xr:uid="{00000000-0005-0000-0000-000082100000}"/>
    <cellStyle name="Normal 2 2 77" xfId="4177" xr:uid="{00000000-0005-0000-0000-000083100000}"/>
    <cellStyle name="Normal 2 2 78" xfId="4178" xr:uid="{00000000-0005-0000-0000-000084100000}"/>
    <cellStyle name="Normal 2 2 79" xfId="4179" xr:uid="{00000000-0005-0000-0000-000085100000}"/>
    <cellStyle name="Normal 2 2 8" xfId="4180" xr:uid="{00000000-0005-0000-0000-000086100000}"/>
    <cellStyle name="Normal 2 2 8 2" xfId="4181" xr:uid="{00000000-0005-0000-0000-000087100000}"/>
    <cellStyle name="Normal 2 2 8 2 2" xfId="4182" xr:uid="{00000000-0005-0000-0000-000088100000}"/>
    <cellStyle name="Normal 2 2 8 3" xfId="4183" xr:uid="{00000000-0005-0000-0000-000089100000}"/>
    <cellStyle name="Normal 2 2 80" xfId="4184" xr:uid="{00000000-0005-0000-0000-00008A100000}"/>
    <cellStyle name="Normal 2 2 81" xfId="4185" xr:uid="{00000000-0005-0000-0000-00008B100000}"/>
    <cellStyle name="Normal 2 2 82" xfId="4186" xr:uid="{00000000-0005-0000-0000-00008C100000}"/>
    <cellStyle name="Normal 2 2 83" xfId="4187" xr:uid="{00000000-0005-0000-0000-00008D100000}"/>
    <cellStyle name="Normal 2 2 84" xfId="4188" xr:uid="{00000000-0005-0000-0000-00008E100000}"/>
    <cellStyle name="Normal 2 2 85" xfId="4189" xr:uid="{00000000-0005-0000-0000-00008F100000}"/>
    <cellStyle name="Normal 2 2 86" xfId="4190" xr:uid="{00000000-0005-0000-0000-000090100000}"/>
    <cellStyle name="Normal 2 2 87" xfId="4191" xr:uid="{00000000-0005-0000-0000-000091100000}"/>
    <cellStyle name="Normal 2 2 88" xfId="4192" xr:uid="{00000000-0005-0000-0000-000092100000}"/>
    <cellStyle name="Normal 2 2 89" xfId="4193" xr:uid="{00000000-0005-0000-0000-000093100000}"/>
    <cellStyle name="Normal 2 2 9" xfId="4194" xr:uid="{00000000-0005-0000-0000-000094100000}"/>
    <cellStyle name="Normal 2 2 9 2" xfId="4195" xr:uid="{00000000-0005-0000-0000-000095100000}"/>
    <cellStyle name="Normal 2 2 90" xfId="4196" xr:uid="{00000000-0005-0000-0000-000096100000}"/>
    <cellStyle name="Normal 2 2 91" xfId="4197" xr:uid="{00000000-0005-0000-0000-000097100000}"/>
    <cellStyle name="Normal 2 2 92" xfId="4198" xr:uid="{00000000-0005-0000-0000-000098100000}"/>
    <cellStyle name="Normal 2 2 93" xfId="4199" xr:uid="{00000000-0005-0000-0000-000099100000}"/>
    <cellStyle name="Normal 2 2 94" xfId="4200" xr:uid="{00000000-0005-0000-0000-00009A100000}"/>
    <cellStyle name="Normal 2 2 95" xfId="4201" xr:uid="{00000000-0005-0000-0000-00009B100000}"/>
    <cellStyle name="Normal 2 2 96" xfId="4202" xr:uid="{00000000-0005-0000-0000-00009C100000}"/>
    <cellStyle name="Normal 2 2 97" xfId="4203" xr:uid="{00000000-0005-0000-0000-00009D100000}"/>
    <cellStyle name="Normal 2 2 98" xfId="4204" xr:uid="{00000000-0005-0000-0000-00009E100000}"/>
    <cellStyle name="Normal 2 2 99" xfId="4205" xr:uid="{00000000-0005-0000-0000-00009F100000}"/>
    <cellStyle name="Normal 2 20" xfId="4206" xr:uid="{00000000-0005-0000-0000-0000A0100000}"/>
    <cellStyle name="Normal 2 20 2" xfId="4207" xr:uid="{00000000-0005-0000-0000-0000A1100000}"/>
    <cellStyle name="Normal 2 21" xfId="4208" xr:uid="{00000000-0005-0000-0000-0000A2100000}"/>
    <cellStyle name="Normal 2 21 2" xfId="4209" xr:uid="{00000000-0005-0000-0000-0000A3100000}"/>
    <cellStyle name="Normal 2 22" xfId="4210" xr:uid="{00000000-0005-0000-0000-0000A4100000}"/>
    <cellStyle name="Normal 2 22 2" xfId="4211" xr:uid="{00000000-0005-0000-0000-0000A5100000}"/>
    <cellStyle name="Normal 2 23" xfId="4212" xr:uid="{00000000-0005-0000-0000-0000A6100000}"/>
    <cellStyle name="Normal 2 23 2" xfId="4213" xr:uid="{00000000-0005-0000-0000-0000A7100000}"/>
    <cellStyle name="Normal 2 24" xfId="4214" xr:uid="{00000000-0005-0000-0000-0000A8100000}"/>
    <cellStyle name="Normal 2 24 2" xfId="4215" xr:uid="{00000000-0005-0000-0000-0000A9100000}"/>
    <cellStyle name="Normal 2 25" xfId="4216" xr:uid="{00000000-0005-0000-0000-0000AA100000}"/>
    <cellStyle name="Normal 2 25 2" xfId="4217" xr:uid="{00000000-0005-0000-0000-0000AB100000}"/>
    <cellStyle name="Normal 2 26" xfId="4218" xr:uid="{00000000-0005-0000-0000-0000AC100000}"/>
    <cellStyle name="Normal 2 26 2" xfId="4219" xr:uid="{00000000-0005-0000-0000-0000AD100000}"/>
    <cellStyle name="Normal 2 27" xfId="4220" xr:uid="{00000000-0005-0000-0000-0000AE100000}"/>
    <cellStyle name="Normal 2 27 2" xfId="4221" xr:uid="{00000000-0005-0000-0000-0000AF100000}"/>
    <cellStyle name="Normal 2 28" xfId="4222" xr:uid="{00000000-0005-0000-0000-0000B0100000}"/>
    <cellStyle name="Normal 2 28 2" xfId="4223" xr:uid="{00000000-0005-0000-0000-0000B1100000}"/>
    <cellStyle name="Normal 2 29" xfId="4224" xr:uid="{00000000-0005-0000-0000-0000B2100000}"/>
    <cellStyle name="Normal 2 29 2" xfId="4225" xr:uid="{00000000-0005-0000-0000-0000B3100000}"/>
    <cellStyle name="Normal 2 3" xfId="27" xr:uid="{00000000-0005-0000-0000-0000B4100000}"/>
    <cellStyle name="Normal 2 3 10" xfId="4226" xr:uid="{00000000-0005-0000-0000-0000B5100000}"/>
    <cellStyle name="Normal 2 3 100" xfId="4227" xr:uid="{00000000-0005-0000-0000-0000B6100000}"/>
    <cellStyle name="Normal 2 3 101" xfId="4228" xr:uid="{00000000-0005-0000-0000-0000B7100000}"/>
    <cellStyle name="Normal 2 3 102" xfId="4229" xr:uid="{00000000-0005-0000-0000-0000B8100000}"/>
    <cellStyle name="Normal 2 3 103" xfId="4230" xr:uid="{00000000-0005-0000-0000-0000B9100000}"/>
    <cellStyle name="Normal 2 3 104" xfId="4231" xr:uid="{00000000-0005-0000-0000-0000BA100000}"/>
    <cellStyle name="Normal 2 3 105" xfId="4232" xr:uid="{00000000-0005-0000-0000-0000BB100000}"/>
    <cellStyle name="Normal 2 3 106" xfId="4233" xr:uid="{00000000-0005-0000-0000-0000BC100000}"/>
    <cellStyle name="Normal 2 3 107" xfId="4234" xr:uid="{00000000-0005-0000-0000-0000BD100000}"/>
    <cellStyle name="Normal 2 3 108" xfId="4235" xr:uid="{00000000-0005-0000-0000-0000BE100000}"/>
    <cellStyle name="Normal 2 3 109" xfId="4236" xr:uid="{00000000-0005-0000-0000-0000BF100000}"/>
    <cellStyle name="Normal 2 3 11" xfId="4237" xr:uid="{00000000-0005-0000-0000-0000C0100000}"/>
    <cellStyle name="Normal 2 3 110" xfId="4238" xr:uid="{00000000-0005-0000-0000-0000C1100000}"/>
    <cellStyle name="Normal 2 3 111" xfId="4239" xr:uid="{00000000-0005-0000-0000-0000C2100000}"/>
    <cellStyle name="Normal 2 3 112" xfId="4240" xr:uid="{00000000-0005-0000-0000-0000C3100000}"/>
    <cellStyle name="Normal 2 3 113" xfId="4241" xr:uid="{00000000-0005-0000-0000-0000C4100000}"/>
    <cellStyle name="Normal 2 3 114" xfId="4242" xr:uid="{00000000-0005-0000-0000-0000C5100000}"/>
    <cellStyle name="Normal 2 3 115" xfId="4243" xr:uid="{00000000-0005-0000-0000-0000C6100000}"/>
    <cellStyle name="Normal 2 3 116" xfId="4244" xr:uid="{00000000-0005-0000-0000-0000C7100000}"/>
    <cellStyle name="Normal 2 3 117" xfId="4245" xr:uid="{00000000-0005-0000-0000-0000C8100000}"/>
    <cellStyle name="Normal 2 3 118" xfId="4246" xr:uid="{00000000-0005-0000-0000-0000C9100000}"/>
    <cellStyle name="Normal 2 3 119" xfId="4247" xr:uid="{00000000-0005-0000-0000-0000CA100000}"/>
    <cellStyle name="Normal 2 3 12" xfId="4248" xr:uid="{00000000-0005-0000-0000-0000CB100000}"/>
    <cellStyle name="Normal 2 3 120" xfId="4249" xr:uid="{00000000-0005-0000-0000-0000CC100000}"/>
    <cellStyle name="Normal 2 3 121" xfId="4250" xr:uid="{00000000-0005-0000-0000-0000CD100000}"/>
    <cellStyle name="Normal 2 3 122" xfId="4251" xr:uid="{00000000-0005-0000-0000-0000CE100000}"/>
    <cellStyle name="Normal 2 3 123" xfId="4252" xr:uid="{00000000-0005-0000-0000-0000CF100000}"/>
    <cellStyle name="Normal 2 3 124" xfId="4253" xr:uid="{00000000-0005-0000-0000-0000D0100000}"/>
    <cellStyle name="Normal 2 3 125" xfId="4254" xr:uid="{00000000-0005-0000-0000-0000D1100000}"/>
    <cellStyle name="Normal 2 3 126" xfId="4255" xr:uid="{00000000-0005-0000-0000-0000D2100000}"/>
    <cellStyle name="Normal 2 3 127" xfId="4256" xr:uid="{00000000-0005-0000-0000-0000D3100000}"/>
    <cellStyle name="Normal 2 3 128" xfId="4257" xr:uid="{00000000-0005-0000-0000-0000D4100000}"/>
    <cellStyle name="Normal 2 3 129" xfId="4258" xr:uid="{00000000-0005-0000-0000-0000D5100000}"/>
    <cellStyle name="Normal 2 3 13" xfId="4259" xr:uid="{00000000-0005-0000-0000-0000D6100000}"/>
    <cellStyle name="Normal 2 3 130" xfId="4260" xr:uid="{00000000-0005-0000-0000-0000D7100000}"/>
    <cellStyle name="Normal 2 3 131" xfId="4261" xr:uid="{00000000-0005-0000-0000-0000D8100000}"/>
    <cellStyle name="Normal 2 3 132" xfId="4262" xr:uid="{00000000-0005-0000-0000-0000D9100000}"/>
    <cellStyle name="Normal 2 3 133" xfId="4263" xr:uid="{00000000-0005-0000-0000-0000DA100000}"/>
    <cellStyle name="Normal 2 3 134" xfId="4264" xr:uid="{00000000-0005-0000-0000-0000DB100000}"/>
    <cellStyle name="Normal 2 3 135" xfId="4265" xr:uid="{00000000-0005-0000-0000-0000DC100000}"/>
    <cellStyle name="Normal 2 3 136" xfId="4266" xr:uid="{00000000-0005-0000-0000-0000DD100000}"/>
    <cellStyle name="Normal 2 3 137" xfId="4267" xr:uid="{00000000-0005-0000-0000-0000DE100000}"/>
    <cellStyle name="Normal 2 3 138" xfId="4268" xr:uid="{00000000-0005-0000-0000-0000DF100000}"/>
    <cellStyle name="Normal 2 3 139" xfId="4269" xr:uid="{00000000-0005-0000-0000-0000E0100000}"/>
    <cellStyle name="Normal 2 3 14" xfId="4270" xr:uid="{00000000-0005-0000-0000-0000E1100000}"/>
    <cellStyle name="Normal 2 3 140" xfId="4271" xr:uid="{00000000-0005-0000-0000-0000E2100000}"/>
    <cellStyle name="Normal 2 3 141" xfId="7497" xr:uid="{00000000-0005-0000-0000-0000E3100000}"/>
    <cellStyle name="Normal 2 3 15" xfId="4272" xr:uid="{00000000-0005-0000-0000-0000E4100000}"/>
    <cellStyle name="Normal 2 3 16" xfId="4273" xr:uid="{00000000-0005-0000-0000-0000E5100000}"/>
    <cellStyle name="Normal 2 3 17" xfId="4274" xr:uid="{00000000-0005-0000-0000-0000E6100000}"/>
    <cellStyle name="Normal 2 3 18" xfId="4275" xr:uid="{00000000-0005-0000-0000-0000E7100000}"/>
    <cellStyle name="Normal 2 3 19" xfId="4276" xr:uid="{00000000-0005-0000-0000-0000E8100000}"/>
    <cellStyle name="Normal 2 3 2" xfId="4277" xr:uid="{00000000-0005-0000-0000-0000E9100000}"/>
    <cellStyle name="Normal 2 3 2 2" xfId="4278" xr:uid="{00000000-0005-0000-0000-0000EA100000}"/>
    <cellStyle name="Normal 2 3 2 2 2" xfId="4279" xr:uid="{00000000-0005-0000-0000-0000EB100000}"/>
    <cellStyle name="Normal 2 3 2 2 3" xfId="4280" xr:uid="{00000000-0005-0000-0000-0000EC100000}"/>
    <cellStyle name="Normal 2 3 2 2 4" xfId="4281" xr:uid="{00000000-0005-0000-0000-0000ED100000}"/>
    <cellStyle name="Normal 2 3 2 2 5" xfId="4282" xr:uid="{00000000-0005-0000-0000-0000EE100000}"/>
    <cellStyle name="Normal 2 3 2 2 6" xfId="4283" xr:uid="{00000000-0005-0000-0000-0000EF100000}"/>
    <cellStyle name="Normal 2 3 2 2 7" xfId="4284" xr:uid="{00000000-0005-0000-0000-0000F0100000}"/>
    <cellStyle name="Normal 2 3 2 2 8" xfId="4285" xr:uid="{00000000-0005-0000-0000-0000F1100000}"/>
    <cellStyle name="Normal 2 3 2 2 9" xfId="4286" xr:uid="{00000000-0005-0000-0000-0000F2100000}"/>
    <cellStyle name="Normal 2 3 2 3" xfId="4287" xr:uid="{00000000-0005-0000-0000-0000F3100000}"/>
    <cellStyle name="Normal 2 3 2 4" xfId="4288" xr:uid="{00000000-0005-0000-0000-0000F4100000}"/>
    <cellStyle name="Normal 2 3 2 5" xfId="4289" xr:uid="{00000000-0005-0000-0000-0000F5100000}"/>
    <cellStyle name="Normal 2 3 2 6" xfId="4290" xr:uid="{00000000-0005-0000-0000-0000F6100000}"/>
    <cellStyle name="Normal 2 3 2 7" xfId="4291" xr:uid="{00000000-0005-0000-0000-0000F7100000}"/>
    <cellStyle name="Normal 2 3 2 8" xfId="4292" xr:uid="{00000000-0005-0000-0000-0000F8100000}"/>
    <cellStyle name="Normal 2 3 2 9" xfId="4293" xr:uid="{00000000-0005-0000-0000-0000F9100000}"/>
    <cellStyle name="Normal 2 3 20" xfId="4294" xr:uid="{00000000-0005-0000-0000-0000FA100000}"/>
    <cellStyle name="Normal 2 3 21" xfId="4295" xr:uid="{00000000-0005-0000-0000-0000FB100000}"/>
    <cellStyle name="Normal 2 3 22" xfId="4296" xr:uid="{00000000-0005-0000-0000-0000FC100000}"/>
    <cellStyle name="Normal 2 3 23" xfId="4297" xr:uid="{00000000-0005-0000-0000-0000FD100000}"/>
    <cellStyle name="Normal 2 3 24" xfId="4298" xr:uid="{00000000-0005-0000-0000-0000FE100000}"/>
    <cellStyle name="Normal 2 3 25" xfId="4299" xr:uid="{00000000-0005-0000-0000-0000FF100000}"/>
    <cellStyle name="Normal 2 3 26" xfId="4300" xr:uid="{00000000-0005-0000-0000-000000110000}"/>
    <cellStyle name="Normal 2 3 27" xfId="4301" xr:uid="{00000000-0005-0000-0000-000001110000}"/>
    <cellStyle name="Normal 2 3 28" xfId="4302" xr:uid="{00000000-0005-0000-0000-000002110000}"/>
    <cellStyle name="Normal 2 3 29" xfId="4303" xr:uid="{00000000-0005-0000-0000-000003110000}"/>
    <cellStyle name="Normal 2 3 3" xfId="4304" xr:uid="{00000000-0005-0000-0000-000004110000}"/>
    <cellStyle name="Normal 2 3 3 2" xfId="4305" xr:uid="{00000000-0005-0000-0000-000005110000}"/>
    <cellStyle name="Normal 2 3 3 2 2" xfId="4306" xr:uid="{00000000-0005-0000-0000-000006110000}"/>
    <cellStyle name="Normal 2 3 3 3" xfId="4307" xr:uid="{00000000-0005-0000-0000-000007110000}"/>
    <cellStyle name="Normal 2 3 30" xfId="4308" xr:uid="{00000000-0005-0000-0000-000008110000}"/>
    <cellStyle name="Normal 2 3 31" xfId="4309" xr:uid="{00000000-0005-0000-0000-000009110000}"/>
    <cellStyle name="Normal 2 3 32" xfId="4310" xr:uid="{00000000-0005-0000-0000-00000A110000}"/>
    <cellStyle name="Normal 2 3 33" xfId="4311" xr:uid="{00000000-0005-0000-0000-00000B110000}"/>
    <cellStyle name="Normal 2 3 34" xfId="4312" xr:uid="{00000000-0005-0000-0000-00000C110000}"/>
    <cellStyle name="Normal 2 3 35" xfId="4313" xr:uid="{00000000-0005-0000-0000-00000D110000}"/>
    <cellStyle name="Normal 2 3 36" xfId="4314" xr:uid="{00000000-0005-0000-0000-00000E110000}"/>
    <cellStyle name="Normal 2 3 37" xfId="4315" xr:uid="{00000000-0005-0000-0000-00000F110000}"/>
    <cellStyle name="Normal 2 3 38" xfId="4316" xr:uid="{00000000-0005-0000-0000-000010110000}"/>
    <cellStyle name="Normal 2 3 39" xfId="4317" xr:uid="{00000000-0005-0000-0000-000011110000}"/>
    <cellStyle name="Normal 2 3 4" xfId="4318" xr:uid="{00000000-0005-0000-0000-000012110000}"/>
    <cellStyle name="Normal 2 3 4 2" xfId="4319" xr:uid="{00000000-0005-0000-0000-000013110000}"/>
    <cellStyle name="Normal 2 3 40" xfId="4320" xr:uid="{00000000-0005-0000-0000-000014110000}"/>
    <cellStyle name="Normal 2 3 41" xfId="4321" xr:uid="{00000000-0005-0000-0000-000015110000}"/>
    <cellStyle name="Normal 2 3 42" xfId="4322" xr:uid="{00000000-0005-0000-0000-000016110000}"/>
    <cellStyle name="Normal 2 3 43" xfId="4323" xr:uid="{00000000-0005-0000-0000-000017110000}"/>
    <cellStyle name="Normal 2 3 44" xfId="4324" xr:uid="{00000000-0005-0000-0000-000018110000}"/>
    <cellStyle name="Normal 2 3 45" xfId="4325" xr:uid="{00000000-0005-0000-0000-000019110000}"/>
    <cellStyle name="Normal 2 3 46" xfId="4326" xr:uid="{00000000-0005-0000-0000-00001A110000}"/>
    <cellStyle name="Normal 2 3 47" xfId="4327" xr:uid="{00000000-0005-0000-0000-00001B110000}"/>
    <cellStyle name="Normal 2 3 48" xfId="4328" xr:uid="{00000000-0005-0000-0000-00001C110000}"/>
    <cellStyle name="Normal 2 3 49" xfId="4329" xr:uid="{00000000-0005-0000-0000-00001D110000}"/>
    <cellStyle name="Normal 2 3 5" xfId="4330" xr:uid="{00000000-0005-0000-0000-00001E110000}"/>
    <cellStyle name="Normal 2 3 50" xfId="4331" xr:uid="{00000000-0005-0000-0000-00001F110000}"/>
    <cellStyle name="Normal 2 3 51" xfId="4332" xr:uid="{00000000-0005-0000-0000-000020110000}"/>
    <cellStyle name="Normal 2 3 52" xfId="4333" xr:uid="{00000000-0005-0000-0000-000021110000}"/>
    <cellStyle name="Normal 2 3 53" xfId="4334" xr:uid="{00000000-0005-0000-0000-000022110000}"/>
    <cellStyle name="Normal 2 3 54" xfId="4335" xr:uid="{00000000-0005-0000-0000-000023110000}"/>
    <cellStyle name="Normal 2 3 55" xfId="4336" xr:uid="{00000000-0005-0000-0000-000024110000}"/>
    <cellStyle name="Normal 2 3 56" xfId="4337" xr:uid="{00000000-0005-0000-0000-000025110000}"/>
    <cellStyle name="Normal 2 3 57" xfId="4338" xr:uid="{00000000-0005-0000-0000-000026110000}"/>
    <cellStyle name="Normal 2 3 58" xfId="4339" xr:uid="{00000000-0005-0000-0000-000027110000}"/>
    <cellStyle name="Normal 2 3 59" xfId="4340" xr:uid="{00000000-0005-0000-0000-000028110000}"/>
    <cellStyle name="Normal 2 3 6" xfId="4341" xr:uid="{00000000-0005-0000-0000-000029110000}"/>
    <cellStyle name="Normal 2 3 60" xfId="4342" xr:uid="{00000000-0005-0000-0000-00002A110000}"/>
    <cellStyle name="Normal 2 3 61" xfId="4343" xr:uid="{00000000-0005-0000-0000-00002B110000}"/>
    <cellStyle name="Normal 2 3 62" xfId="4344" xr:uid="{00000000-0005-0000-0000-00002C110000}"/>
    <cellStyle name="Normal 2 3 63" xfId="4345" xr:uid="{00000000-0005-0000-0000-00002D110000}"/>
    <cellStyle name="Normal 2 3 64" xfId="4346" xr:uid="{00000000-0005-0000-0000-00002E110000}"/>
    <cellStyle name="Normal 2 3 65" xfId="4347" xr:uid="{00000000-0005-0000-0000-00002F110000}"/>
    <cellStyle name="Normal 2 3 66" xfId="4348" xr:uid="{00000000-0005-0000-0000-000030110000}"/>
    <cellStyle name="Normal 2 3 67" xfId="4349" xr:uid="{00000000-0005-0000-0000-000031110000}"/>
    <cellStyle name="Normal 2 3 68" xfId="4350" xr:uid="{00000000-0005-0000-0000-000032110000}"/>
    <cellStyle name="Normal 2 3 69" xfId="4351" xr:uid="{00000000-0005-0000-0000-000033110000}"/>
    <cellStyle name="Normal 2 3 7" xfId="4352" xr:uid="{00000000-0005-0000-0000-000034110000}"/>
    <cellStyle name="Normal 2 3 70" xfId="4353" xr:uid="{00000000-0005-0000-0000-000035110000}"/>
    <cellStyle name="Normal 2 3 71" xfId="4354" xr:uid="{00000000-0005-0000-0000-000036110000}"/>
    <cellStyle name="Normal 2 3 72" xfId="4355" xr:uid="{00000000-0005-0000-0000-000037110000}"/>
    <cellStyle name="Normal 2 3 73" xfId="4356" xr:uid="{00000000-0005-0000-0000-000038110000}"/>
    <cellStyle name="Normal 2 3 74" xfId="4357" xr:uid="{00000000-0005-0000-0000-000039110000}"/>
    <cellStyle name="Normal 2 3 75" xfId="4358" xr:uid="{00000000-0005-0000-0000-00003A110000}"/>
    <cellStyle name="Normal 2 3 76" xfId="4359" xr:uid="{00000000-0005-0000-0000-00003B110000}"/>
    <cellStyle name="Normal 2 3 77" xfId="4360" xr:uid="{00000000-0005-0000-0000-00003C110000}"/>
    <cellStyle name="Normal 2 3 78" xfId="4361" xr:uid="{00000000-0005-0000-0000-00003D110000}"/>
    <cellStyle name="Normal 2 3 79" xfId="4362" xr:uid="{00000000-0005-0000-0000-00003E110000}"/>
    <cellStyle name="Normal 2 3 8" xfId="4363" xr:uid="{00000000-0005-0000-0000-00003F110000}"/>
    <cellStyle name="Normal 2 3 80" xfId="4364" xr:uid="{00000000-0005-0000-0000-000040110000}"/>
    <cellStyle name="Normal 2 3 81" xfId="4365" xr:uid="{00000000-0005-0000-0000-000041110000}"/>
    <cellStyle name="Normal 2 3 82" xfId="4366" xr:uid="{00000000-0005-0000-0000-000042110000}"/>
    <cellStyle name="Normal 2 3 83" xfId="4367" xr:uid="{00000000-0005-0000-0000-000043110000}"/>
    <cellStyle name="Normal 2 3 84" xfId="4368" xr:uid="{00000000-0005-0000-0000-000044110000}"/>
    <cellStyle name="Normal 2 3 85" xfId="4369" xr:uid="{00000000-0005-0000-0000-000045110000}"/>
    <cellStyle name="Normal 2 3 86" xfId="4370" xr:uid="{00000000-0005-0000-0000-000046110000}"/>
    <cellStyle name="Normal 2 3 87" xfId="4371" xr:uid="{00000000-0005-0000-0000-000047110000}"/>
    <cellStyle name="Normal 2 3 88" xfId="4372" xr:uid="{00000000-0005-0000-0000-000048110000}"/>
    <cellStyle name="Normal 2 3 89" xfId="4373" xr:uid="{00000000-0005-0000-0000-000049110000}"/>
    <cellStyle name="Normal 2 3 9" xfId="4374" xr:uid="{00000000-0005-0000-0000-00004A110000}"/>
    <cellStyle name="Normal 2 3 90" xfId="4375" xr:uid="{00000000-0005-0000-0000-00004B110000}"/>
    <cellStyle name="Normal 2 3 91" xfId="4376" xr:uid="{00000000-0005-0000-0000-00004C110000}"/>
    <cellStyle name="Normal 2 3 92" xfId="4377" xr:uid="{00000000-0005-0000-0000-00004D110000}"/>
    <cellStyle name="Normal 2 3 93" xfId="4378" xr:uid="{00000000-0005-0000-0000-00004E110000}"/>
    <cellStyle name="Normal 2 3 94" xfId="4379" xr:uid="{00000000-0005-0000-0000-00004F110000}"/>
    <cellStyle name="Normal 2 3 95" xfId="4380" xr:uid="{00000000-0005-0000-0000-000050110000}"/>
    <cellStyle name="Normal 2 3 96" xfId="4381" xr:uid="{00000000-0005-0000-0000-000051110000}"/>
    <cellStyle name="Normal 2 3 96 2" xfId="4382" xr:uid="{00000000-0005-0000-0000-000052110000}"/>
    <cellStyle name="Normal 2 3 97" xfId="4383" xr:uid="{00000000-0005-0000-0000-000053110000}"/>
    <cellStyle name="Normal 2 3 98" xfId="4384" xr:uid="{00000000-0005-0000-0000-000054110000}"/>
    <cellStyle name="Normal 2 3 99" xfId="4385" xr:uid="{00000000-0005-0000-0000-000055110000}"/>
    <cellStyle name="Normal 2 30" xfId="4386" xr:uid="{00000000-0005-0000-0000-000056110000}"/>
    <cellStyle name="Normal 2 30 2" xfId="4387" xr:uid="{00000000-0005-0000-0000-000057110000}"/>
    <cellStyle name="Normal 2 31" xfId="4388" xr:uid="{00000000-0005-0000-0000-000058110000}"/>
    <cellStyle name="Normal 2 31 2" xfId="4389" xr:uid="{00000000-0005-0000-0000-000059110000}"/>
    <cellStyle name="Normal 2 32" xfId="4390" xr:uid="{00000000-0005-0000-0000-00005A110000}"/>
    <cellStyle name="Normal 2 32 2" xfId="4391" xr:uid="{00000000-0005-0000-0000-00005B110000}"/>
    <cellStyle name="Normal 2 33" xfId="4392" xr:uid="{00000000-0005-0000-0000-00005C110000}"/>
    <cellStyle name="Normal 2 33 2" xfId="4393" xr:uid="{00000000-0005-0000-0000-00005D110000}"/>
    <cellStyle name="Normal 2 34" xfId="4394" xr:uid="{00000000-0005-0000-0000-00005E110000}"/>
    <cellStyle name="Normal 2 34 2" xfId="4395" xr:uid="{00000000-0005-0000-0000-00005F110000}"/>
    <cellStyle name="Normal 2 35" xfId="4396" xr:uid="{00000000-0005-0000-0000-000060110000}"/>
    <cellStyle name="Normal 2 35 2" xfId="4397" xr:uid="{00000000-0005-0000-0000-000061110000}"/>
    <cellStyle name="Normal 2 36" xfId="4398" xr:uid="{00000000-0005-0000-0000-000062110000}"/>
    <cellStyle name="Normal 2 36 2" xfId="4399" xr:uid="{00000000-0005-0000-0000-000063110000}"/>
    <cellStyle name="Normal 2 37" xfId="4400" xr:uid="{00000000-0005-0000-0000-000064110000}"/>
    <cellStyle name="Normal 2 37 2" xfId="4401" xr:uid="{00000000-0005-0000-0000-000065110000}"/>
    <cellStyle name="Normal 2 38" xfId="4402" xr:uid="{00000000-0005-0000-0000-000066110000}"/>
    <cellStyle name="Normal 2 38 2" xfId="4403" xr:uid="{00000000-0005-0000-0000-000067110000}"/>
    <cellStyle name="Normal 2 39" xfId="4404" xr:uid="{00000000-0005-0000-0000-000068110000}"/>
    <cellStyle name="Normal 2 39 2" xfId="4405" xr:uid="{00000000-0005-0000-0000-000069110000}"/>
    <cellStyle name="Normal 2 4" xfId="35" xr:uid="{00000000-0005-0000-0000-00006A110000}"/>
    <cellStyle name="Normal 2 4 2" xfId="4406" xr:uid="{00000000-0005-0000-0000-00006B110000}"/>
    <cellStyle name="Normal 2 4 2 2" xfId="4407" xr:uid="{00000000-0005-0000-0000-00006C110000}"/>
    <cellStyle name="Normal 2 4 2 2 2" xfId="4408" xr:uid="{00000000-0005-0000-0000-00006D110000}"/>
    <cellStyle name="Normal 2 4 2 2 2 2" xfId="4409" xr:uid="{00000000-0005-0000-0000-00006E110000}"/>
    <cellStyle name="Normal 2 4 2 2 3" xfId="4410" xr:uid="{00000000-0005-0000-0000-00006F110000}"/>
    <cellStyle name="Normal 2 4 2 2 3 2" xfId="4411" xr:uid="{00000000-0005-0000-0000-000070110000}"/>
    <cellStyle name="Normal 2 4 2 2 4" xfId="4412" xr:uid="{00000000-0005-0000-0000-000071110000}"/>
    <cellStyle name="Normal 2 4 2 2 4 2" xfId="4413" xr:uid="{00000000-0005-0000-0000-000072110000}"/>
    <cellStyle name="Normal 2 4 2 2 5" xfId="4414" xr:uid="{00000000-0005-0000-0000-000073110000}"/>
    <cellStyle name="Normal 2 4 2 2 5 2" xfId="4415" xr:uid="{00000000-0005-0000-0000-000074110000}"/>
    <cellStyle name="Normal 2 4 2 3" xfId="4416" xr:uid="{00000000-0005-0000-0000-000075110000}"/>
    <cellStyle name="Normal 2 4 2 4" xfId="4417" xr:uid="{00000000-0005-0000-0000-000076110000}"/>
    <cellStyle name="Normal 2 4 2 5" xfId="4418" xr:uid="{00000000-0005-0000-0000-000077110000}"/>
    <cellStyle name="Normal 2 4 2 6" xfId="4419" xr:uid="{00000000-0005-0000-0000-000078110000}"/>
    <cellStyle name="Normal 2 4 3" xfId="4420" xr:uid="{00000000-0005-0000-0000-000079110000}"/>
    <cellStyle name="Normal 2 4 3 2" xfId="4421" xr:uid="{00000000-0005-0000-0000-00007A110000}"/>
    <cellStyle name="Normal 2 4 3 3" xfId="4422" xr:uid="{00000000-0005-0000-0000-00007B110000}"/>
    <cellStyle name="Normal 2 4 3 4" xfId="4423" xr:uid="{00000000-0005-0000-0000-00007C110000}"/>
    <cellStyle name="Normal 2 4 4" xfId="4424" xr:uid="{00000000-0005-0000-0000-00007D110000}"/>
    <cellStyle name="Normal 2 4 4 2" xfId="4425" xr:uid="{00000000-0005-0000-0000-00007E110000}"/>
    <cellStyle name="Normal 2 4 5" xfId="4426" xr:uid="{00000000-0005-0000-0000-00007F110000}"/>
    <cellStyle name="Normal 2 4 5 2" xfId="4427" xr:uid="{00000000-0005-0000-0000-000080110000}"/>
    <cellStyle name="Normal 2 4 6" xfId="4428" xr:uid="{00000000-0005-0000-0000-000081110000}"/>
    <cellStyle name="Normal 2 4 6 2" xfId="4429" xr:uid="{00000000-0005-0000-0000-000082110000}"/>
    <cellStyle name="Normal 2 4 7" xfId="4430" xr:uid="{00000000-0005-0000-0000-000083110000}"/>
    <cellStyle name="Normal 2 4 7 2" xfId="4431" xr:uid="{00000000-0005-0000-0000-000084110000}"/>
    <cellStyle name="Normal 2 4 7 3" xfId="4432" xr:uid="{00000000-0005-0000-0000-000085110000}"/>
    <cellStyle name="Normal 2 4 8" xfId="4433" xr:uid="{00000000-0005-0000-0000-000086110000}"/>
    <cellStyle name="Normal 2 4 9" xfId="4434" xr:uid="{00000000-0005-0000-0000-000087110000}"/>
    <cellStyle name="Normal 2 40" xfId="4435" xr:uid="{00000000-0005-0000-0000-000088110000}"/>
    <cellStyle name="Normal 2 40 2" xfId="4436" xr:uid="{00000000-0005-0000-0000-000089110000}"/>
    <cellStyle name="Normal 2 41" xfId="4437" xr:uid="{00000000-0005-0000-0000-00008A110000}"/>
    <cellStyle name="Normal 2 41 2" xfId="4438" xr:uid="{00000000-0005-0000-0000-00008B110000}"/>
    <cellStyle name="Normal 2 42" xfId="4439" xr:uid="{00000000-0005-0000-0000-00008C110000}"/>
    <cellStyle name="Normal 2 42 2" xfId="4440" xr:uid="{00000000-0005-0000-0000-00008D110000}"/>
    <cellStyle name="Normal 2 43" xfId="4441" xr:uid="{00000000-0005-0000-0000-00008E110000}"/>
    <cellStyle name="Normal 2 43 2" xfId="4442" xr:uid="{00000000-0005-0000-0000-00008F110000}"/>
    <cellStyle name="Normal 2 44" xfId="4443" xr:uid="{00000000-0005-0000-0000-000090110000}"/>
    <cellStyle name="Normal 2 44 2" xfId="4444" xr:uid="{00000000-0005-0000-0000-000091110000}"/>
    <cellStyle name="Normal 2 45" xfId="4445" xr:uid="{00000000-0005-0000-0000-000092110000}"/>
    <cellStyle name="Normal 2 45 2" xfId="4446" xr:uid="{00000000-0005-0000-0000-000093110000}"/>
    <cellStyle name="Normal 2 46" xfId="4447" xr:uid="{00000000-0005-0000-0000-000094110000}"/>
    <cellStyle name="Normal 2 46 2" xfId="4448" xr:uid="{00000000-0005-0000-0000-000095110000}"/>
    <cellStyle name="Normal 2 47" xfId="4449" xr:uid="{00000000-0005-0000-0000-000096110000}"/>
    <cellStyle name="Normal 2 47 2" xfId="4450" xr:uid="{00000000-0005-0000-0000-000097110000}"/>
    <cellStyle name="Normal 2 48" xfId="4451" xr:uid="{00000000-0005-0000-0000-000098110000}"/>
    <cellStyle name="Normal 2 48 2" xfId="4452" xr:uid="{00000000-0005-0000-0000-000099110000}"/>
    <cellStyle name="Normal 2 49" xfId="4453" xr:uid="{00000000-0005-0000-0000-00009A110000}"/>
    <cellStyle name="Normal 2 49 2" xfId="4454" xr:uid="{00000000-0005-0000-0000-00009B110000}"/>
    <cellStyle name="Normal 2 5" xfId="4455" xr:uid="{00000000-0005-0000-0000-00009C110000}"/>
    <cellStyle name="Normal 2 5 2" xfId="4456" xr:uid="{00000000-0005-0000-0000-00009D110000}"/>
    <cellStyle name="Normal 2 5 2 2" xfId="4457" xr:uid="{00000000-0005-0000-0000-00009E110000}"/>
    <cellStyle name="Normal 2 5 2 2 2" xfId="4458" xr:uid="{00000000-0005-0000-0000-00009F110000}"/>
    <cellStyle name="Normal 2 5 2 2 2 2" xfId="4459" xr:uid="{00000000-0005-0000-0000-0000A0110000}"/>
    <cellStyle name="Normal 2 5 2 2 3" xfId="4460" xr:uid="{00000000-0005-0000-0000-0000A1110000}"/>
    <cellStyle name="Normal 2 5 2 2 3 2" xfId="4461" xr:uid="{00000000-0005-0000-0000-0000A2110000}"/>
    <cellStyle name="Normal 2 5 2 2 4" xfId="4462" xr:uid="{00000000-0005-0000-0000-0000A3110000}"/>
    <cellStyle name="Normal 2 5 2 2 4 2" xfId="4463" xr:uid="{00000000-0005-0000-0000-0000A4110000}"/>
    <cellStyle name="Normal 2 5 2 2 5" xfId="4464" xr:uid="{00000000-0005-0000-0000-0000A5110000}"/>
    <cellStyle name="Normal 2 5 2 2 5 2" xfId="4465" xr:uid="{00000000-0005-0000-0000-0000A6110000}"/>
    <cellStyle name="Normal 2 5 2 3" xfId="4466" xr:uid="{00000000-0005-0000-0000-0000A7110000}"/>
    <cellStyle name="Normal 2 5 2 4" xfId="4467" xr:uid="{00000000-0005-0000-0000-0000A8110000}"/>
    <cellStyle name="Normal 2 5 2 5" xfId="4468" xr:uid="{00000000-0005-0000-0000-0000A9110000}"/>
    <cellStyle name="Normal 2 5 2 6" xfId="4469" xr:uid="{00000000-0005-0000-0000-0000AA110000}"/>
    <cellStyle name="Normal 2 5 3" xfId="4470" xr:uid="{00000000-0005-0000-0000-0000AB110000}"/>
    <cellStyle name="Normal 2 5 3 2" xfId="4471" xr:uid="{00000000-0005-0000-0000-0000AC110000}"/>
    <cellStyle name="Normal 2 5 3 3" xfId="4472" xr:uid="{00000000-0005-0000-0000-0000AD110000}"/>
    <cellStyle name="Normal 2 5 3 4" xfId="4473" xr:uid="{00000000-0005-0000-0000-0000AE110000}"/>
    <cellStyle name="Normal 2 5 4" xfId="4474" xr:uid="{00000000-0005-0000-0000-0000AF110000}"/>
    <cellStyle name="Normal 2 5 4 2" xfId="4475" xr:uid="{00000000-0005-0000-0000-0000B0110000}"/>
    <cellStyle name="Normal 2 5 5" xfId="4476" xr:uid="{00000000-0005-0000-0000-0000B1110000}"/>
    <cellStyle name="Normal 2 5 5 2" xfId="4477" xr:uid="{00000000-0005-0000-0000-0000B2110000}"/>
    <cellStyle name="Normal 2 5 6" xfId="4478" xr:uid="{00000000-0005-0000-0000-0000B3110000}"/>
    <cellStyle name="Normal 2 5 6 2" xfId="4479" xr:uid="{00000000-0005-0000-0000-0000B4110000}"/>
    <cellStyle name="Normal 2 5 7" xfId="4480" xr:uid="{00000000-0005-0000-0000-0000B5110000}"/>
    <cellStyle name="Normal 2 5 7 2" xfId="4481" xr:uid="{00000000-0005-0000-0000-0000B6110000}"/>
    <cellStyle name="Normal 2 5 7 3" xfId="4482" xr:uid="{00000000-0005-0000-0000-0000B7110000}"/>
    <cellStyle name="Normal 2 5 8" xfId="4483" xr:uid="{00000000-0005-0000-0000-0000B8110000}"/>
    <cellStyle name="Normal 2 5 9" xfId="4484" xr:uid="{00000000-0005-0000-0000-0000B9110000}"/>
    <cellStyle name="Normal 2 50" xfId="4485" xr:uid="{00000000-0005-0000-0000-0000BA110000}"/>
    <cellStyle name="Normal 2 50 2" xfId="4486" xr:uid="{00000000-0005-0000-0000-0000BB110000}"/>
    <cellStyle name="Normal 2 51" xfId="4487" xr:uid="{00000000-0005-0000-0000-0000BC110000}"/>
    <cellStyle name="Normal 2 51 2" xfId="4488" xr:uid="{00000000-0005-0000-0000-0000BD110000}"/>
    <cellStyle name="Normal 2 52" xfId="4489" xr:uid="{00000000-0005-0000-0000-0000BE110000}"/>
    <cellStyle name="Normal 2 52 2" xfId="4490" xr:uid="{00000000-0005-0000-0000-0000BF110000}"/>
    <cellStyle name="Normal 2 53" xfId="4491" xr:uid="{00000000-0005-0000-0000-0000C0110000}"/>
    <cellStyle name="Normal 2 53 2" xfId="4492" xr:uid="{00000000-0005-0000-0000-0000C1110000}"/>
    <cellStyle name="Normal 2 54" xfId="4493" xr:uid="{00000000-0005-0000-0000-0000C2110000}"/>
    <cellStyle name="Normal 2 54 2" xfId="4494" xr:uid="{00000000-0005-0000-0000-0000C3110000}"/>
    <cellStyle name="Normal 2 55" xfId="4495" xr:uid="{00000000-0005-0000-0000-0000C4110000}"/>
    <cellStyle name="Normal 2 55 2" xfId="4496" xr:uid="{00000000-0005-0000-0000-0000C5110000}"/>
    <cellStyle name="Normal 2 56" xfId="4497" xr:uid="{00000000-0005-0000-0000-0000C6110000}"/>
    <cellStyle name="Normal 2 56 2" xfId="4498" xr:uid="{00000000-0005-0000-0000-0000C7110000}"/>
    <cellStyle name="Normal 2 57" xfId="4499" xr:uid="{00000000-0005-0000-0000-0000C8110000}"/>
    <cellStyle name="Normal 2 57 2" xfId="4500" xr:uid="{00000000-0005-0000-0000-0000C9110000}"/>
    <cellStyle name="Normal 2 58" xfId="4501" xr:uid="{00000000-0005-0000-0000-0000CA110000}"/>
    <cellStyle name="Normal 2 58 2" xfId="4502" xr:uid="{00000000-0005-0000-0000-0000CB110000}"/>
    <cellStyle name="Normal 2 59" xfId="4503" xr:uid="{00000000-0005-0000-0000-0000CC110000}"/>
    <cellStyle name="Normal 2 59 2" xfId="4504" xr:uid="{00000000-0005-0000-0000-0000CD110000}"/>
    <cellStyle name="Normal 2 6" xfId="37" xr:uid="{00000000-0005-0000-0000-0000CE110000}"/>
    <cellStyle name="Normal 2 6 2" xfId="4505" xr:uid="{00000000-0005-0000-0000-0000CF110000}"/>
    <cellStyle name="Normal 2 6 2 2" xfId="4506" xr:uid="{00000000-0005-0000-0000-0000D0110000}"/>
    <cellStyle name="Normal 2 6 3" xfId="4507" xr:uid="{00000000-0005-0000-0000-0000D1110000}"/>
    <cellStyle name="Normal 2 6 3 2" xfId="4508" xr:uid="{00000000-0005-0000-0000-0000D2110000}"/>
    <cellStyle name="Normal 2 6 4" xfId="4509" xr:uid="{00000000-0005-0000-0000-0000D3110000}"/>
    <cellStyle name="Normal 2 6 5" xfId="4510" xr:uid="{00000000-0005-0000-0000-0000D4110000}"/>
    <cellStyle name="Normal 2 6 6" xfId="7498" xr:uid="{00000000-0005-0000-0000-0000D5110000}"/>
    <cellStyle name="Normal 2 60" xfId="4511" xr:uid="{00000000-0005-0000-0000-0000D6110000}"/>
    <cellStyle name="Normal 2 60 2" xfId="4512" xr:uid="{00000000-0005-0000-0000-0000D7110000}"/>
    <cellStyle name="Normal 2 61" xfId="4513" xr:uid="{00000000-0005-0000-0000-0000D8110000}"/>
    <cellStyle name="Normal 2 61 2" xfId="4514" xr:uid="{00000000-0005-0000-0000-0000D9110000}"/>
    <cellStyle name="Normal 2 62" xfId="4515" xr:uid="{00000000-0005-0000-0000-0000DA110000}"/>
    <cellStyle name="Normal 2 62 2" xfId="4516" xr:uid="{00000000-0005-0000-0000-0000DB110000}"/>
    <cellStyle name="Normal 2 63" xfId="4517" xr:uid="{00000000-0005-0000-0000-0000DC110000}"/>
    <cellStyle name="Normal 2 63 2" xfId="4518" xr:uid="{00000000-0005-0000-0000-0000DD110000}"/>
    <cellStyle name="Normal 2 64" xfId="4519" xr:uid="{00000000-0005-0000-0000-0000DE110000}"/>
    <cellStyle name="Normal 2 64 2" xfId="4520" xr:uid="{00000000-0005-0000-0000-0000DF110000}"/>
    <cellStyle name="Normal 2 65" xfId="4521" xr:uid="{00000000-0005-0000-0000-0000E0110000}"/>
    <cellStyle name="Normal 2 66" xfId="4522" xr:uid="{00000000-0005-0000-0000-0000E1110000}"/>
    <cellStyle name="Normal 2 67" xfId="4523" xr:uid="{00000000-0005-0000-0000-0000E2110000}"/>
    <cellStyle name="Normal 2 68" xfId="4524" xr:uid="{00000000-0005-0000-0000-0000E3110000}"/>
    <cellStyle name="Normal 2 69" xfId="4525" xr:uid="{00000000-0005-0000-0000-0000E4110000}"/>
    <cellStyle name="Normal 2 7" xfId="4526" xr:uid="{00000000-0005-0000-0000-0000E5110000}"/>
    <cellStyle name="Normal 2 7 2" xfId="4527" xr:uid="{00000000-0005-0000-0000-0000E6110000}"/>
    <cellStyle name="Normal 2 7 2 2" xfId="4528" xr:uid="{00000000-0005-0000-0000-0000E7110000}"/>
    <cellStyle name="Normal 2 7 2 3" xfId="4529" xr:uid="{00000000-0005-0000-0000-0000E8110000}"/>
    <cellStyle name="Normal 2 7 3" xfId="4530" xr:uid="{00000000-0005-0000-0000-0000E9110000}"/>
    <cellStyle name="Normal 2 7 3 2" xfId="4531" xr:uid="{00000000-0005-0000-0000-0000EA110000}"/>
    <cellStyle name="Normal 2 7 4" xfId="4532" xr:uid="{00000000-0005-0000-0000-0000EB110000}"/>
    <cellStyle name="Normal 2 7 5" xfId="4533" xr:uid="{00000000-0005-0000-0000-0000EC110000}"/>
    <cellStyle name="Normal 2 7 6" xfId="4534" xr:uid="{00000000-0005-0000-0000-0000ED110000}"/>
    <cellStyle name="Normal 2 7 7" xfId="4535" xr:uid="{00000000-0005-0000-0000-0000EE110000}"/>
    <cellStyle name="Normal 2 7 8" xfId="4536" xr:uid="{00000000-0005-0000-0000-0000EF110000}"/>
    <cellStyle name="Normal 2 7 9" xfId="4537" xr:uid="{00000000-0005-0000-0000-0000F0110000}"/>
    <cellStyle name="Normal 2 70" xfId="4538" xr:uid="{00000000-0005-0000-0000-0000F1110000}"/>
    <cellStyle name="Normal 2 71" xfId="4539" xr:uid="{00000000-0005-0000-0000-0000F2110000}"/>
    <cellStyle name="Normal 2 72" xfId="4540" xr:uid="{00000000-0005-0000-0000-0000F3110000}"/>
    <cellStyle name="Normal 2 73" xfId="4541" xr:uid="{00000000-0005-0000-0000-0000F4110000}"/>
    <cellStyle name="Normal 2 74" xfId="4542" xr:uid="{00000000-0005-0000-0000-0000F5110000}"/>
    <cellStyle name="Normal 2 75" xfId="4543" xr:uid="{00000000-0005-0000-0000-0000F6110000}"/>
    <cellStyle name="Normal 2 76" xfId="4544" xr:uid="{00000000-0005-0000-0000-0000F7110000}"/>
    <cellStyle name="Normal 2 77" xfId="4545" xr:uid="{00000000-0005-0000-0000-0000F8110000}"/>
    <cellStyle name="Normal 2 78" xfId="4546" xr:uid="{00000000-0005-0000-0000-0000F9110000}"/>
    <cellStyle name="Normal 2 79" xfId="4547" xr:uid="{00000000-0005-0000-0000-0000FA110000}"/>
    <cellStyle name="Normal 2 8" xfId="4548" xr:uid="{00000000-0005-0000-0000-0000FB110000}"/>
    <cellStyle name="Normal 2 8 2" xfId="4549" xr:uid="{00000000-0005-0000-0000-0000FC110000}"/>
    <cellStyle name="Normal 2 8 2 2" xfId="4550" xr:uid="{00000000-0005-0000-0000-0000FD110000}"/>
    <cellStyle name="Normal 2 8 3" xfId="4551" xr:uid="{00000000-0005-0000-0000-0000FE110000}"/>
    <cellStyle name="Normal 2 8 4" xfId="4552" xr:uid="{00000000-0005-0000-0000-0000FF110000}"/>
    <cellStyle name="Normal 2 80" xfId="4553" xr:uid="{00000000-0005-0000-0000-000000120000}"/>
    <cellStyle name="Normal 2 81" xfId="4554" xr:uid="{00000000-0005-0000-0000-000001120000}"/>
    <cellStyle name="Normal 2 82" xfId="4555" xr:uid="{00000000-0005-0000-0000-000002120000}"/>
    <cellStyle name="Normal 2 83" xfId="4556" xr:uid="{00000000-0005-0000-0000-000003120000}"/>
    <cellStyle name="Normal 2 84" xfId="4557" xr:uid="{00000000-0005-0000-0000-000004120000}"/>
    <cellStyle name="Normal 2 85" xfId="4558" xr:uid="{00000000-0005-0000-0000-000005120000}"/>
    <cellStyle name="Normal 2 86" xfId="4559" xr:uid="{00000000-0005-0000-0000-000006120000}"/>
    <cellStyle name="Normal 2 87" xfId="4560" xr:uid="{00000000-0005-0000-0000-000007120000}"/>
    <cellStyle name="Normal 2 88" xfId="4561" xr:uid="{00000000-0005-0000-0000-000008120000}"/>
    <cellStyle name="Normal 2 89" xfId="4562" xr:uid="{00000000-0005-0000-0000-000009120000}"/>
    <cellStyle name="Normal 2 9" xfId="4563" xr:uid="{00000000-0005-0000-0000-00000A120000}"/>
    <cellStyle name="Normal 2 9 2" xfId="4564" xr:uid="{00000000-0005-0000-0000-00000B120000}"/>
    <cellStyle name="Normal 2 9 3" xfId="4565" xr:uid="{00000000-0005-0000-0000-00000C120000}"/>
    <cellStyle name="Normal 2 9 4" xfId="4566" xr:uid="{00000000-0005-0000-0000-00000D120000}"/>
    <cellStyle name="Normal 2 90" xfId="4567" xr:uid="{00000000-0005-0000-0000-00000E120000}"/>
    <cellStyle name="Normal 2 91" xfId="4568" xr:uid="{00000000-0005-0000-0000-00000F120000}"/>
    <cellStyle name="Normal 2 92" xfId="4569" xr:uid="{00000000-0005-0000-0000-000010120000}"/>
    <cellStyle name="Normal 2 93" xfId="4570" xr:uid="{00000000-0005-0000-0000-000011120000}"/>
    <cellStyle name="Normal 2 94" xfId="4571" xr:uid="{00000000-0005-0000-0000-000012120000}"/>
    <cellStyle name="Normal 2 95" xfId="4572" xr:uid="{00000000-0005-0000-0000-000013120000}"/>
    <cellStyle name="Normal 2 95 2" xfId="4573" xr:uid="{00000000-0005-0000-0000-000014120000}"/>
    <cellStyle name="Normal 2 96" xfId="4574" xr:uid="{00000000-0005-0000-0000-000015120000}"/>
    <cellStyle name="Normal 2 97" xfId="4575" xr:uid="{00000000-0005-0000-0000-000016120000}"/>
    <cellStyle name="Normal 2 98" xfId="4576" xr:uid="{00000000-0005-0000-0000-000017120000}"/>
    <cellStyle name="Normal 2 99" xfId="4577" xr:uid="{00000000-0005-0000-0000-000018120000}"/>
    <cellStyle name="Normal 20" xfId="4578" xr:uid="{00000000-0005-0000-0000-000019120000}"/>
    <cellStyle name="Normal 20 2" xfId="4579" xr:uid="{00000000-0005-0000-0000-00001A120000}"/>
    <cellStyle name="Normal 20 2 2" xfId="4580" xr:uid="{00000000-0005-0000-0000-00001B120000}"/>
    <cellStyle name="Normal 20 3" xfId="4581" xr:uid="{00000000-0005-0000-0000-00001C120000}"/>
    <cellStyle name="Normal 201" xfId="7528" xr:uid="{00000000-0005-0000-0000-00001D120000}"/>
    <cellStyle name="Normal 201 2" xfId="7539" xr:uid="{B40C8E5B-3F3F-47C0-BCAB-276B7851CD03}"/>
    <cellStyle name="Normal 21" xfId="4582" xr:uid="{00000000-0005-0000-0000-00001E120000}"/>
    <cellStyle name="Normal 21 2" xfId="4583" xr:uid="{00000000-0005-0000-0000-00001F120000}"/>
    <cellStyle name="Normal 21 2 2" xfId="4584" xr:uid="{00000000-0005-0000-0000-000020120000}"/>
    <cellStyle name="Normal 21 3" xfId="4585" xr:uid="{00000000-0005-0000-0000-000021120000}"/>
    <cellStyle name="Normal 22" xfId="4586" xr:uid="{00000000-0005-0000-0000-000022120000}"/>
    <cellStyle name="Normal 22 2" xfId="4587" xr:uid="{00000000-0005-0000-0000-000023120000}"/>
    <cellStyle name="Normal 22 2 2" xfId="4588" xr:uid="{00000000-0005-0000-0000-000024120000}"/>
    <cellStyle name="Normal 22 3" xfId="4589" xr:uid="{00000000-0005-0000-0000-000025120000}"/>
    <cellStyle name="Normal 23" xfId="4590" xr:uid="{00000000-0005-0000-0000-000026120000}"/>
    <cellStyle name="Normal 23 2" xfId="4591" xr:uid="{00000000-0005-0000-0000-000027120000}"/>
    <cellStyle name="Normal 23 2 2" xfId="4592" xr:uid="{00000000-0005-0000-0000-000028120000}"/>
    <cellStyle name="Normal 23 3" xfId="4593" xr:uid="{00000000-0005-0000-0000-000029120000}"/>
    <cellStyle name="Normal 24" xfId="4594" xr:uid="{00000000-0005-0000-0000-00002A120000}"/>
    <cellStyle name="Normal 24 2" xfId="4595" xr:uid="{00000000-0005-0000-0000-00002B120000}"/>
    <cellStyle name="Normal 24 2 2" xfId="4596" xr:uid="{00000000-0005-0000-0000-00002C120000}"/>
    <cellStyle name="Normal 24 3" xfId="4597" xr:uid="{00000000-0005-0000-0000-00002D120000}"/>
    <cellStyle name="Normal 246" xfId="7513" xr:uid="{00000000-0005-0000-0000-00002E120000}"/>
    <cellStyle name="Normal 25" xfId="4598" xr:uid="{00000000-0005-0000-0000-00002F120000}"/>
    <cellStyle name="Normal 25 2" xfId="4599" xr:uid="{00000000-0005-0000-0000-000030120000}"/>
    <cellStyle name="Normal 25 2 2" xfId="4600" xr:uid="{00000000-0005-0000-0000-000031120000}"/>
    <cellStyle name="Normal 25 3" xfId="4601" xr:uid="{00000000-0005-0000-0000-000032120000}"/>
    <cellStyle name="Normal 26" xfId="4602" xr:uid="{00000000-0005-0000-0000-000033120000}"/>
    <cellStyle name="Normal 26 2" xfId="4603" xr:uid="{00000000-0005-0000-0000-000034120000}"/>
    <cellStyle name="Normal 26 2 2" xfId="4604" xr:uid="{00000000-0005-0000-0000-000035120000}"/>
    <cellStyle name="Normal 26 3" xfId="4605" xr:uid="{00000000-0005-0000-0000-000036120000}"/>
    <cellStyle name="Normal 27" xfId="4606" xr:uid="{00000000-0005-0000-0000-000037120000}"/>
    <cellStyle name="Normal 27 2" xfId="4607" xr:uid="{00000000-0005-0000-0000-000038120000}"/>
    <cellStyle name="Normal 27 2 2" xfId="4608" xr:uid="{00000000-0005-0000-0000-000039120000}"/>
    <cellStyle name="Normal 27 3" xfId="4609" xr:uid="{00000000-0005-0000-0000-00003A120000}"/>
    <cellStyle name="Normal 28" xfId="4610" xr:uid="{00000000-0005-0000-0000-00003B120000}"/>
    <cellStyle name="Normal 28 2" xfId="4611" xr:uid="{00000000-0005-0000-0000-00003C120000}"/>
    <cellStyle name="Normal 28 2 2" xfId="4612" xr:uid="{00000000-0005-0000-0000-00003D120000}"/>
    <cellStyle name="Normal 28 3" xfId="4613" xr:uid="{00000000-0005-0000-0000-00003E120000}"/>
    <cellStyle name="Normal 29" xfId="4614" xr:uid="{00000000-0005-0000-0000-00003F120000}"/>
    <cellStyle name="Normal 29 2" xfId="4615" xr:uid="{00000000-0005-0000-0000-000040120000}"/>
    <cellStyle name="Normal 3" xfId="23" xr:uid="{00000000-0005-0000-0000-000041120000}"/>
    <cellStyle name="Normal 3 10" xfId="4616" xr:uid="{00000000-0005-0000-0000-000042120000}"/>
    <cellStyle name="Normal 3 10 2" xfId="4617" xr:uid="{00000000-0005-0000-0000-000043120000}"/>
    <cellStyle name="Normal 3 10 3" xfId="4618" xr:uid="{00000000-0005-0000-0000-000044120000}"/>
    <cellStyle name="Normal 3 10 4" xfId="4619" xr:uid="{00000000-0005-0000-0000-000045120000}"/>
    <cellStyle name="Normal 3 10 4 2" xfId="4620" xr:uid="{00000000-0005-0000-0000-000046120000}"/>
    <cellStyle name="Normal 3 10 5" xfId="4621" xr:uid="{00000000-0005-0000-0000-000047120000}"/>
    <cellStyle name="Normal 3 100" xfId="4622" xr:uid="{00000000-0005-0000-0000-000048120000}"/>
    <cellStyle name="Normal 3 101" xfId="4623" xr:uid="{00000000-0005-0000-0000-000049120000}"/>
    <cellStyle name="Normal 3 102" xfId="4624" xr:uid="{00000000-0005-0000-0000-00004A120000}"/>
    <cellStyle name="Normal 3 103" xfId="4625" xr:uid="{00000000-0005-0000-0000-00004B120000}"/>
    <cellStyle name="Normal 3 104" xfId="4626" xr:uid="{00000000-0005-0000-0000-00004C120000}"/>
    <cellStyle name="Normal 3 105" xfId="4627" xr:uid="{00000000-0005-0000-0000-00004D120000}"/>
    <cellStyle name="Normal 3 106" xfId="4628" xr:uid="{00000000-0005-0000-0000-00004E120000}"/>
    <cellStyle name="Normal 3 107" xfId="4629" xr:uid="{00000000-0005-0000-0000-00004F120000}"/>
    <cellStyle name="Normal 3 108" xfId="4630" xr:uid="{00000000-0005-0000-0000-000050120000}"/>
    <cellStyle name="Normal 3 109" xfId="4631" xr:uid="{00000000-0005-0000-0000-000051120000}"/>
    <cellStyle name="Normal 3 11" xfId="4632" xr:uid="{00000000-0005-0000-0000-000052120000}"/>
    <cellStyle name="Normal 3 11 2" xfId="4633" xr:uid="{00000000-0005-0000-0000-000053120000}"/>
    <cellStyle name="Normal 3 11 3" xfId="4634" xr:uid="{00000000-0005-0000-0000-000054120000}"/>
    <cellStyle name="Normal 3 11 4" xfId="4635" xr:uid="{00000000-0005-0000-0000-000055120000}"/>
    <cellStyle name="Normal 3 11 4 2" xfId="4636" xr:uid="{00000000-0005-0000-0000-000056120000}"/>
    <cellStyle name="Normal 3 11 5" xfId="4637" xr:uid="{00000000-0005-0000-0000-000057120000}"/>
    <cellStyle name="Normal 3 12" xfId="4638" xr:uid="{00000000-0005-0000-0000-000058120000}"/>
    <cellStyle name="Normal 3 12 2" xfId="4639" xr:uid="{00000000-0005-0000-0000-000059120000}"/>
    <cellStyle name="Normal 3 12 3" xfId="4640" xr:uid="{00000000-0005-0000-0000-00005A120000}"/>
    <cellStyle name="Normal 3 12 4" xfId="4641" xr:uid="{00000000-0005-0000-0000-00005B120000}"/>
    <cellStyle name="Normal 3 13" xfId="4642" xr:uid="{00000000-0005-0000-0000-00005C120000}"/>
    <cellStyle name="Normal 3 13 2" xfId="4643" xr:uid="{00000000-0005-0000-0000-00005D120000}"/>
    <cellStyle name="Normal 3 13 3" xfId="4644" xr:uid="{00000000-0005-0000-0000-00005E120000}"/>
    <cellStyle name="Normal 3 13 4" xfId="4645" xr:uid="{00000000-0005-0000-0000-00005F120000}"/>
    <cellStyle name="Normal 3 14" xfId="4646" xr:uid="{00000000-0005-0000-0000-000060120000}"/>
    <cellStyle name="Normal 3 14 2" xfId="4647" xr:uid="{00000000-0005-0000-0000-000061120000}"/>
    <cellStyle name="Normal 3 14 3" xfId="4648" xr:uid="{00000000-0005-0000-0000-000062120000}"/>
    <cellStyle name="Normal 3 14 4" xfId="4649" xr:uid="{00000000-0005-0000-0000-000063120000}"/>
    <cellStyle name="Normal 3 15" xfId="4650" xr:uid="{00000000-0005-0000-0000-000064120000}"/>
    <cellStyle name="Normal 3 15 2" xfId="4651" xr:uid="{00000000-0005-0000-0000-000065120000}"/>
    <cellStyle name="Normal 3 15 3" xfId="4652" xr:uid="{00000000-0005-0000-0000-000066120000}"/>
    <cellStyle name="Normal 3 15 4" xfId="4653" xr:uid="{00000000-0005-0000-0000-000067120000}"/>
    <cellStyle name="Normal 3 16" xfId="4654" xr:uid="{00000000-0005-0000-0000-000068120000}"/>
    <cellStyle name="Normal 3 16 2" xfId="4655" xr:uid="{00000000-0005-0000-0000-000069120000}"/>
    <cellStyle name="Normal 3 16 3" xfId="4656" xr:uid="{00000000-0005-0000-0000-00006A120000}"/>
    <cellStyle name="Normal 3 16 4" xfId="4657" xr:uid="{00000000-0005-0000-0000-00006B120000}"/>
    <cellStyle name="Normal 3 17" xfId="4658" xr:uid="{00000000-0005-0000-0000-00006C120000}"/>
    <cellStyle name="Normal 3 17 2" xfId="4659" xr:uid="{00000000-0005-0000-0000-00006D120000}"/>
    <cellStyle name="Normal 3 17 3" xfId="4660" xr:uid="{00000000-0005-0000-0000-00006E120000}"/>
    <cellStyle name="Normal 3 17 4" xfId="4661" xr:uid="{00000000-0005-0000-0000-00006F120000}"/>
    <cellStyle name="Normal 3 18" xfId="4662" xr:uid="{00000000-0005-0000-0000-000070120000}"/>
    <cellStyle name="Normal 3 18 2" xfId="4663" xr:uid="{00000000-0005-0000-0000-000071120000}"/>
    <cellStyle name="Normal 3 18 3" xfId="4664" xr:uid="{00000000-0005-0000-0000-000072120000}"/>
    <cellStyle name="Normal 3 18 4" xfId="4665" xr:uid="{00000000-0005-0000-0000-000073120000}"/>
    <cellStyle name="Normal 3 19" xfId="4666" xr:uid="{00000000-0005-0000-0000-000074120000}"/>
    <cellStyle name="Normal 3 19 2" xfId="4667" xr:uid="{00000000-0005-0000-0000-000075120000}"/>
    <cellStyle name="Normal 3 19 3" xfId="4668" xr:uid="{00000000-0005-0000-0000-000076120000}"/>
    <cellStyle name="Normal 3 19 4" xfId="4669" xr:uid="{00000000-0005-0000-0000-000077120000}"/>
    <cellStyle name="Normal 3 2" xfId="38" xr:uid="{00000000-0005-0000-0000-000078120000}"/>
    <cellStyle name="Normal 3 2 10" xfId="4670" xr:uid="{00000000-0005-0000-0000-000079120000}"/>
    <cellStyle name="Normal 3 2 10 2" xfId="4671" xr:uid="{00000000-0005-0000-0000-00007A120000}"/>
    <cellStyle name="Normal 3 2 11" xfId="4672" xr:uid="{00000000-0005-0000-0000-00007B120000}"/>
    <cellStyle name="Normal 3 2 11 2" xfId="4673" xr:uid="{00000000-0005-0000-0000-00007C120000}"/>
    <cellStyle name="Normal 3 2 11 3" xfId="4674" xr:uid="{00000000-0005-0000-0000-00007D120000}"/>
    <cellStyle name="Normal 3 2 11 4" xfId="4675" xr:uid="{00000000-0005-0000-0000-00007E120000}"/>
    <cellStyle name="Normal 3 2 12" xfId="4676" xr:uid="{00000000-0005-0000-0000-00007F120000}"/>
    <cellStyle name="Normal 3 2 12 2" xfId="4677" xr:uid="{00000000-0005-0000-0000-000080120000}"/>
    <cellStyle name="Normal 3 2 13" xfId="4678" xr:uid="{00000000-0005-0000-0000-000081120000}"/>
    <cellStyle name="Normal 3 2 13 2" xfId="4679" xr:uid="{00000000-0005-0000-0000-000082120000}"/>
    <cellStyle name="Normal 3 2 14" xfId="4680" xr:uid="{00000000-0005-0000-0000-000083120000}"/>
    <cellStyle name="Normal 3 2 14 2" xfId="4681" xr:uid="{00000000-0005-0000-0000-000084120000}"/>
    <cellStyle name="Normal 3 2 15" xfId="4682" xr:uid="{00000000-0005-0000-0000-000085120000}"/>
    <cellStyle name="Normal 3 2 15 2" xfId="4683" xr:uid="{00000000-0005-0000-0000-000086120000}"/>
    <cellStyle name="Normal 3 2 16" xfId="4684" xr:uid="{00000000-0005-0000-0000-000087120000}"/>
    <cellStyle name="Normal 3 2 16 2" xfId="4685" xr:uid="{00000000-0005-0000-0000-000088120000}"/>
    <cellStyle name="Normal 3 2 17" xfId="4686" xr:uid="{00000000-0005-0000-0000-000089120000}"/>
    <cellStyle name="Normal 3 2 17 2" xfId="4687" xr:uid="{00000000-0005-0000-0000-00008A120000}"/>
    <cellStyle name="Normal 3 2 18" xfId="4688" xr:uid="{00000000-0005-0000-0000-00008B120000}"/>
    <cellStyle name="Normal 3 2 19" xfId="4689" xr:uid="{00000000-0005-0000-0000-00008C120000}"/>
    <cellStyle name="Normal 3 2 2" xfId="4690" xr:uid="{00000000-0005-0000-0000-00008D120000}"/>
    <cellStyle name="Normal 3 2 2 10" xfId="4691" xr:uid="{00000000-0005-0000-0000-00008E120000}"/>
    <cellStyle name="Normal 3 2 2 11" xfId="4692" xr:uid="{00000000-0005-0000-0000-00008F120000}"/>
    <cellStyle name="Normal 3 2 2 12" xfId="4693" xr:uid="{00000000-0005-0000-0000-000090120000}"/>
    <cellStyle name="Normal 3 2 2 13" xfId="4694" xr:uid="{00000000-0005-0000-0000-000091120000}"/>
    <cellStyle name="Normal 3 2 2 14" xfId="4695" xr:uid="{00000000-0005-0000-0000-000092120000}"/>
    <cellStyle name="Normal 3 2 2 15" xfId="4696" xr:uid="{00000000-0005-0000-0000-000093120000}"/>
    <cellStyle name="Normal 3 2 2 16" xfId="4697" xr:uid="{00000000-0005-0000-0000-000094120000}"/>
    <cellStyle name="Normal 3 2 2 17" xfId="4698" xr:uid="{00000000-0005-0000-0000-000095120000}"/>
    <cellStyle name="Normal 3 2 2 2" xfId="4699" xr:uid="{00000000-0005-0000-0000-000096120000}"/>
    <cellStyle name="Normal 3 2 2 2 10" xfId="4700" xr:uid="{00000000-0005-0000-0000-000097120000}"/>
    <cellStyle name="Normal 3 2 2 2 10 2" xfId="4701" xr:uid="{00000000-0005-0000-0000-000098120000}"/>
    <cellStyle name="Normal 3 2 2 2 11" xfId="4702" xr:uid="{00000000-0005-0000-0000-000099120000}"/>
    <cellStyle name="Normal 3 2 2 2 11 2" xfId="4703" xr:uid="{00000000-0005-0000-0000-00009A120000}"/>
    <cellStyle name="Normal 3 2 2 2 12" xfId="4704" xr:uid="{00000000-0005-0000-0000-00009B120000}"/>
    <cellStyle name="Normal 3 2 2 2 12 2" xfId="4705" xr:uid="{00000000-0005-0000-0000-00009C120000}"/>
    <cellStyle name="Normal 3 2 2 2 13" xfId="4706" xr:uid="{00000000-0005-0000-0000-00009D120000}"/>
    <cellStyle name="Normal 3 2 2 2 13 2" xfId="4707" xr:uid="{00000000-0005-0000-0000-00009E120000}"/>
    <cellStyle name="Normal 3 2 2 2 14" xfId="4708" xr:uid="{00000000-0005-0000-0000-00009F120000}"/>
    <cellStyle name="Normal 3 2 2 2 14 2" xfId="4709" xr:uid="{00000000-0005-0000-0000-0000A0120000}"/>
    <cellStyle name="Normal 3 2 2 2 15" xfId="4710" xr:uid="{00000000-0005-0000-0000-0000A1120000}"/>
    <cellStyle name="Normal 3 2 2 2 15 2" xfId="4711" xr:uid="{00000000-0005-0000-0000-0000A2120000}"/>
    <cellStyle name="Normal 3 2 2 2 16" xfId="4712" xr:uid="{00000000-0005-0000-0000-0000A3120000}"/>
    <cellStyle name="Normal 3 2 2 2 17" xfId="4713" xr:uid="{00000000-0005-0000-0000-0000A4120000}"/>
    <cellStyle name="Normal 3 2 2 2 2" xfId="4714" xr:uid="{00000000-0005-0000-0000-0000A5120000}"/>
    <cellStyle name="Normal 3 2 2 2 2 2" xfId="4715" xr:uid="{00000000-0005-0000-0000-0000A6120000}"/>
    <cellStyle name="Normal 3 2 2 2 2 2 2" xfId="4716" xr:uid="{00000000-0005-0000-0000-0000A7120000}"/>
    <cellStyle name="Normal 3 2 2 2 2 2 2 2" xfId="4717" xr:uid="{00000000-0005-0000-0000-0000A8120000}"/>
    <cellStyle name="Normal 3 2 2 2 2 2 3" xfId="4718" xr:uid="{00000000-0005-0000-0000-0000A9120000}"/>
    <cellStyle name="Normal 3 2 2 2 2 2 3 2" xfId="4719" xr:uid="{00000000-0005-0000-0000-0000AA120000}"/>
    <cellStyle name="Normal 3 2 2 2 2 2 4" xfId="4720" xr:uid="{00000000-0005-0000-0000-0000AB120000}"/>
    <cellStyle name="Normal 3 2 2 2 2 2 4 2" xfId="4721" xr:uid="{00000000-0005-0000-0000-0000AC120000}"/>
    <cellStyle name="Normal 3 2 2 2 2 2 5" xfId="4722" xr:uid="{00000000-0005-0000-0000-0000AD120000}"/>
    <cellStyle name="Normal 3 2 2 2 2 2 5 2" xfId="4723" xr:uid="{00000000-0005-0000-0000-0000AE120000}"/>
    <cellStyle name="Normal 3 2 2 2 2 3" xfId="4724" xr:uid="{00000000-0005-0000-0000-0000AF120000}"/>
    <cellStyle name="Normal 3 2 2 2 2 4" xfId="4725" xr:uid="{00000000-0005-0000-0000-0000B0120000}"/>
    <cellStyle name="Normal 3 2 2 2 2 5" xfId="4726" xr:uid="{00000000-0005-0000-0000-0000B1120000}"/>
    <cellStyle name="Normal 3 2 2 2 2 6" xfId="4727" xr:uid="{00000000-0005-0000-0000-0000B2120000}"/>
    <cellStyle name="Normal 3 2 2 2 3" xfId="4728" xr:uid="{00000000-0005-0000-0000-0000B3120000}"/>
    <cellStyle name="Normal 3 2 2 2 3 2" xfId="4729" xr:uid="{00000000-0005-0000-0000-0000B4120000}"/>
    <cellStyle name="Normal 3 2 2 2 4" xfId="4730" xr:uid="{00000000-0005-0000-0000-0000B5120000}"/>
    <cellStyle name="Normal 3 2 2 2 4 2" xfId="4731" xr:uid="{00000000-0005-0000-0000-0000B6120000}"/>
    <cellStyle name="Normal 3 2 2 2 5" xfId="4732" xr:uid="{00000000-0005-0000-0000-0000B7120000}"/>
    <cellStyle name="Normal 3 2 2 2 5 2" xfId="4733" xr:uid="{00000000-0005-0000-0000-0000B8120000}"/>
    <cellStyle name="Normal 3 2 2 2 6" xfId="4734" xr:uid="{00000000-0005-0000-0000-0000B9120000}"/>
    <cellStyle name="Normal 3 2 2 2 6 2" xfId="4735" xr:uid="{00000000-0005-0000-0000-0000BA120000}"/>
    <cellStyle name="Normal 3 2 2 2 7" xfId="4736" xr:uid="{00000000-0005-0000-0000-0000BB120000}"/>
    <cellStyle name="Normal 3 2 2 2 7 2" xfId="4737" xr:uid="{00000000-0005-0000-0000-0000BC120000}"/>
    <cellStyle name="Normal 3 2 2 2 8" xfId="4738" xr:uid="{00000000-0005-0000-0000-0000BD120000}"/>
    <cellStyle name="Normal 3 2 2 2 8 2" xfId="4739" xr:uid="{00000000-0005-0000-0000-0000BE120000}"/>
    <cellStyle name="Normal 3 2 2 2 9" xfId="4740" xr:uid="{00000000-0005-0000-0000-0000BF120000}"/>
    <cellStyle name="Normal 3 2 2 2 9 2" xfId="4741" xr:uid="{00000000-0005-0000-0000-0000C0120000}"/>
    <cellStyle name="Normal 3 2 2 3" xfId="4742" xr:uid="{00000000-0005-0000-0000-0000C1120000}"/>
    <cellStyle name="Normal 3 2 2 3 2" xfId="4743" xr:uid="{00000000-0005-0000-0000-0000C2120000}"/>
    <cellStyle name="Normal 3 2 2 3 3" xfId="4744" xr:uid="{00000000-0005-0000-0000-0000C3120000}"/>
    <cellStyle name="Normal 3 2 2 3 4" xfId="4745" xr:uid="{00000000-0005-0000-0000-0000C4120000}"/>
    <cellStyle name="Normal 3 2 2 4" xfId="4746" xr:uid="{00000000-0005-0000-0000-0000C5120000}"/>
    <cellStyle name="Normal 3 2 2 4 2" xfId="4747" xr:uid="{00000000-0005-0000-0000-0000C6120000}"/>
    <cellStyle name="Normal 3 2 2 5" xfId="4748" xr:uid="{00000000-0005-0000-0000-0000C7120000}"/>
    <cellStyle name="Normal 3 2 2 6" xfId="4749" xr:uid="{00000000-0005-0000-0000-0000C8120000}"/>
    <cellStyle name="Normal 3 2 2 7" xfId="4750" xr:uid="{00000000-0005-0000-0000-0000C9120000}"/>
    <cellStyle name="Normal 3 2 2 8" xfId="4751" xr:uid="{00000000-0005-0000-0000-0000CA120000}"/>
    <cellStyle name="Normal 3 2 2 9" xfId="4752" xr:uid="{00000000-0005-0000-0000-0000CB120000}"/>
    <cellStyle name="Normal 3 2 20" xfId="4753" xr:uid="{00000000-0005-0000-0000-0000CC120000}"/>
    <cellStyle name="Normal 3 2 21" xfId="7429" xr:uid="{00000000-0005-0000-0000-0000CD120000}"/>
    <cellStyle name="Normal 3 2 3" xfId="4754" xr:uid="{00000000-0005-0000-0000-0000CE120000}"/>
    <cellStyle name="Normal 3 2 3 2" xfId="4755" xr:uid="{00000000-0005-0000-0000-0000CF120000}"/>
    <cellStyle name="Normal 3 2 4" xfId="4756" xr:uid="{00000000-0005-0000-0000-0000D0120000}"/>
    <cellStyle name="Normal 3 2 4 2" xfId="4757" xr:uid="{00000000-0005-0000-0000-0000D1120000}"/>
    <cellStyle name="Normal 3 2 5" xfId="4758" xr:uid="{00000000-0005-0000-0000-0000D2120000}"/>
    <cellStyle name="Normal 3 2 5 2" xfId="4759" xr:uid="{00000000-0005-0000-0000-0000D3120000}"/>
    <cellStyle name="Normal 3 2 6" xfId="4760" xr:uid="{00000000-0005-0000-0000-0000D4120000}"/>
    <cellStyle name="Normal 3 2 6 2" xfId="4761" xr:uid="{00000000-0005-0000-0000-0000D5120000}"/>
    <cellStyle name="Normal 3 2 7" xfId="4762" xr:uid="{00000000-0005-0000-0000-0000D6120000}"/>
    <cellStyle name="Normal 3 2 7 2" xfId="4763" xr:uid="{00000000-0005-0000-0000-0000D7120000}"/>
    <cellStyle name="Normal 3 2 8" xfId="4764" xr:uid="{00000000-0005-0000-0000-0000D8120000}"/>
    <cellStyle name="Normal 3 2 8 2" xfId="4765" xr:uid="{00000000-0005-0000-0000-0000D9120000}"/>
    <cellStyle name="Normal 3 2 9" xfId="4766" xr:uid="{00000000-0005-0000-0000-0000DA120000}"/>
    <cellStyle name="Normal 3 2 9 2" xfId="4767" xr:uid="{00000000-0005-0000-0000-0000DB120000}"/>
    <cellStyle name="Normal 3 20" xfId="4768" xr:uid="{00000000-0005-0000-0000-0000DC120000}"/>
    <cellStyle name="Normal 3 20 2" xfId="4769" xr:uid="{00000000-0005-0000-0000-0000DD120000}"/>
    <cellStyle name="Normal 3 20 3" xfId="4770" xr:uid="{00000000-0005-0000-0000-0000DE120000}"/>
    <cellStyle name="Normal 3 20 4" xfId="4771" xr:uid="{00000000-0005-0000-0000-0000DF120000}"/>
    <cellStyle name="Normal 3 21" xfId="4772" xr:uid="{00000000-0005-0000-0000-0000E0120000}"/>
    <cellStyle name="Normal 3 21 2" xfId="4773" xr:uid="{00000000-0005-0000-0000-0000E1120000}"/>
    <cellStyle name="Normal 3 22" xfId="4774" xr:uid="{00000000-0005-0000-0000-0000E2120000}"/>
    <cellStyle name="Normal 3 22 2" xfId="4775" xr:uid="{00000000-0005-0000-0000-0000E3120000}"/>
    <cellStyle name="Normal 3 23" xfId="4776" xr:uid="{00000000-0005-0000-0000-0000E4120000}"/>
    <cellStyle name="Normal 3 24" xfId="4777" xr:uid="{00000000-0005-0000-0000-0000E5120000}"/>
    <cellStyle name="Normal 3 25" xfId="4778" xr:uid="{00000000-0005-0000-0000-0000E6120000}"/>
    <cellStyle name="Normal 3 26" xfId="4779" xr:uid="{00000000-0005-0000-0000-0000E7120000}"/>
    <cellStyle name="Normal 3 27" xfId="4780" xr:uid="{00000000-0005-0000-0000-0000E8120000}"/>
    <cellStyle name="Normal 3 28" xfId="4781" xr:uid="{00000000-0005-0000-0000-0000E9120000}"/>
    <cellStyle name="Normal 3 29" xfId="4782" xr:uid="{00000000-0005-0000-0000-0000EA120000}"/>
    <cellStyle name="Normal 3 3" xfId="4783" xr:uid="{00000000-0005-0000-0000-0000EB120000}"/>
    <cellStyle name="Normal 3 3 2" xfId="4784" xr:uid="{00000000-0005-0000-0000-0000EC120000}"/>
    <cellStyle name="Normal 3 3 2 2" xfId="4785" xr:uid="{00000000-0005-0000-0000-0000ED120000}"/>
    <cellStyle name="Normal 3 3 2 2 2" xfId="4786" xr:uid="{00000000-0005-0000-0000-0000EE120000}"/>
    <cellStyle name="Normal 3 3 2 2 2 2" xfId="4787" xr:uid="{00000000-0005-0000-0000-0000EF120000}"/>
    <cellStyle name="Normal 3 3 2 2 3" xfId="4788" xr:uid="{00000000-0005-0000-0000-0000F0120000}"/>
    <cellStyle name="Normal 3 3 2 2 4" xfId="4789" xr:uid="{00000000-0005-0000-0000-0000F1120000}"/>
    <cellStyle name="Normal 3 3 2 2 5" xfId="4790" xr:uid="{00000000-0005-0000-0000-0000F2120000}"/>
    <cellStyle name="Normal 3 3 2 2 6" xfId="4791" xr:uid="{00000000-0005-0000-0000-0000F3120000}"/>
    <cellStyle name="Normal 3 3 2 3" xfId="4792" xr:uid="{00000000-0005-0000-0000-0000F4120000}"/>
    <cellStyle name="Normal 3 3 2 3 2" xfId="4793" xr:uid="{00000000-0005-0000-0000-0000F5120000}"/>
    <cellStyle name="Normal 3 3 2 4" xfId="4794" xr:uid="{00000000-0005-0000-0000-0000F6120000}"/>
    <cellStyle name="Normal 3 3 2 4 2" xfId="4795" xr:uid="{00000000-0005-0000-0000-0000F7120000}"/>
    <cellStyle name="Normal 3 3 2 5" xfId="4796" xr:uid="{00000000-0005-0000-0000-0000F8120000}"/>
    <cellStyle name="Normal 3 3 2 5 2" xfId="4797" xr:uid="{00000000-0005-0000-0000-0000F9120000}"/>
    <cellStyle name="Normal 3 3 2 6" xfId="4798" xr:uid="{00000000-0005-0000-0000-0000FA120000}"/>
    <cellStyle name="Normal 3 3 2 6 2" xfId="4799" xr:uid="{00000000-0005-0000-0000-0000FB120000}"/>
    <cellStyle name="Normal 3 3 3" xfId="4800" xr:uid="{00000000-0005-0000-0000-0000FC120000}"/>
    <cellStyle name="Normal 3 3 3 2" xfId="4801" xr:uid="{00000000-0005-0000-0000-0000FD120000}"/>
    <cellStyle name="Normal 3 3 3 3" xfId="4802" xr:uid="{00000000-0005-0000-0000-0000FE120000}"/>
    <cellStyle name="Normal 3 3 3 4" xfId="4803" xr:uid="{00000000-0005-0000-0000-0000FF120000}"/>
    <cellStyle name="Normal 3 3 4" xfId="4804" xr:uid="{00000000-0005-0000-0000-000000130000}"/>
    <cellStyle name="Normal 3 3 4 2" xfId="4805" xr:uid="{00000000-0005-0000-0000-000001130000}"/>
    <cellStyle name="Normal 3 3 5" xfId="4806" xr:uid="{00000000-0005-0000-0000-000002130000}"/>
    <cellStyle name="Normal 3 3 6" xfId="4807" xr:uid="{00000000-0005-0000-0000-000003130000}"/>
    <cellStyle name="Normal 3 3 7" xfId="4808" xr:uid="{00000000-0005-0000-0000-000004130000}"/>
    <cellStyle name="Normal 3 3 8" xfId="7420" xr:uid="{00000000-0005-0000-0000-000005130000}"/>
    <cellStyle name="Normal 3 3 9" xfId="7431" xr:uid="{00000000-0005-0000-0000-000006130000}"/>
    <cellStyle name="Normal 3 30" xfId="4809" xr:uid="{00000000-0005-0000-0000-000007130000}"/>
    <cellStyle name="Normal 3 31" xfId="4810" xr:uid="{00000000-0005-0000-0000-000008130000}"/>
    <cellStyle name="Normal 3 32" xfId="4811" xr:uid="{00000000-0005-0000-0000-000009130000}"/>
    <cellStyle name="Normal 3 33" xfId="4812" xr:uid="{00000000-0005-0000-0000-00000A130000}"/>
    <cellStyle name="Normal 3 34" xfId="4813" xr:uid="{00000000-0005-0000-0000-00000B130000}"/>
    <cellStyle name="Normal 3 35" xfId="4814" xr:uid="{00000000-0005-0000-0000-00000C130000}"/>
    <cellStyle name="Normal 3 36" xfId="4815" xr:uid="{00000000-0005-0000-0000-00000D130000}"/>
    <cellStyle name="Normal 3 37" xfId="4816" xr:uid="{00000000-0005-0000-0000-00000E130000}"/>
    <cellStyle name="Normal 3 38" xfId="4817" xr:uid="{00000000-0005-0000-0000-00000F130000}"/>
    <cellStyle name="Normal 3 39" xfId="4818" xr:uid="{00000000-0005-0000-0000-000010130000}"/>
    <cellStyle name="Normal 3 4" xfId="4819" xr:uid="{00000000-0005-0000-0000-000011130000}"/>
    <cellStyle name="Normal 3 4 10" xfId="4820" xr:uid="{00000000-0005-0000-0000-000012130000}"/>
    <cellStyle name="Normal 3 4 11" xfId="4821" xr:uid="{00000000-0005-0000-0000-000013130000}"/>
    <cellStyle name="Normal 3 4 12" xfId="7499" xr:uid="{00000000-0005-0000-0000-000014130000}"/>
    <cellStyle name="Normal 3 4 2" xfId="4822" xr:uid="{00000000-0005-0000-0000-000015130000}"/>
    <cellStyle name="Normal 3 4 2 2" xfId="4823" xr:uid="{00000000-0005-0000-0000-000016130000}"/>
    <cellStyle name="Normal 3 4 3" xfId="4824" xr:uid="{00000000-0005-0000-0000-000017130000}"/>
    <cellStyle name="Normal 3 4 3 2" xfId="4825" xr:uid="{00000000-0005-0000-0000-000018130000}"/>
    <cellStyle name="Normal 3 4 4" xfId="4826" xr:uid="{00000000-0005-0000-0000-000019130000}"/>
    <cellStyle name="Normal 3 4 5" xfId="4827" xr:uid="{00000000-0005-0000-0000-00001A130000}"/>
    <cellStyle name="Normal 3 4 6" xfId="4828" xr:uid="{00000000-0005-0000-0000-00001B130000}"/>
    <cellStyle name="Normal 3 4 7" xfId="4829" xr:uid="{00000000-0005-0000-0000-00001C130000}"/>
    <cellStyle name="Normal 3 4 8" xfId="4830" xr:uid="{00000000-0005-0000-0000-00001D130000}"/>
    <cellStyle name="Normal 3 4 9" xfId="4831" xr:uid="{00000000-0005-0000-0000-00001E130000}"/>
    <cellStyle name="Normal 3 40" xfId="4832" xr:uid="{00000000-0005-0000-0000-00001F130000}"/>
    <cellStyle name="Normal 3 41" xfId="4833" xr:uid="{00000000-0005-0000-0000-000020130000}"/>
    <cellStyle name="Normal 3 42" xfId="4834" xr:uid="{00000000-0005-0000-0000-000021130000}"/>
    <cellStyle name="Normal 3 43" xfId="4835" xr:uid="{00000000-0005-0000-0000-000022130000}"/>
    <cellStyle name="Normal 3 44" xfId="4836" xr:uid="{00000000-0005-0000-0000-000023130000}"/>
    <cellStyle name="Normal 3 45" xfId="4837" xr:uid="{00000000-0005-0000-0000-000024130000}"/>
    <cellStyle name="Normal 3 46" xfId="4838" xr:uid="{00000000-0005-0000-0000-000025130000}"/>
    <cellStyle name="Normal 3 47" xfId="4839" xr:uid="{00000000-0005-0000-0000-000026130000}"/>
    <cellStyle name="Normal 3 48" xfId="4840" xr:uid="{00000000-0005-0000-0000-000027130000}"/>
    <cellStyle name="Normal 3 49" xfId="4841" xr:uid="{00000000-0005-0000-0000-000028130000}"/>
    <cellStyle name="Normal 3 5" xfId="4842" xr:uid="{00000000-0005-0000-0000-000029130000}"/>
    <cellStyle name="Normal 3 5 10" xfId="4843" xr:uid="{00000000-0005-0000-0000-00002A130000}"/>
    <cellStyle name="Normal 3 5 11" xfId="4844" xr:uid="{00000000-0005-0000-0000-00002B130000}"/>
    <cellStyle name="Normal 3 5 12" xfId="4845" xr:uid="{00000000-0005-0000-0000-00002C130000}"/>
    <cellStyle name="Normal 3 5 13" xfId="4846" xr:uid="{00000000-0005-0000-0000-00002D130000}"/>
    <cellStyle name="Normal 3 5 14" xfId="4847" xr:uid="{00000000-0005-0000-0000-00002E130000}"/>
    <cellStyle name="Normal 3 5 15" xfId="4848" xr:uid="{00000000-0005-0000-0000-00002F130000}"/>
    <cellStyle name="Normal 3 5 16" xfId="4849" xr:uid="{00000000-0005-0000-0000-000030130000}"/>
    <cellStyle name="Normal 3 5 16 2" xfId="4850" xr:uid="{00000000-0005-0000-0000-000031130000}"/>
    <cellStyle name="Normal 3 5 17" xfId="4851" xr:uid="{00000000-0005-0000-0000-000032130000}"/>
    <cellStyle name="Normal 3 5 18" xfId="4852" xr:uid="{00000000-0005-0000-0000-000033130000}"/>
    <cellStyle name="Normal 3 5 2" xfId="4853" xr:uid="{00000000-0005-0000-0000-000034130000}"/>
    <cellStyle name="Normal 3 5 2 2" xfId="4854" xr:uid="{00000000-0005-0000-0000-000035130000}"/>
    <cellStyle name="Normal 3 5 2 2 2" xfId="4855" xr:uid="{00000000-0005-0000-0000-000036130000}"/>
    <cellStyle name="Normal 3 5 2 2 2 2" xfId="4856" xr:uid="{00000000-0005-0000-0000-000037130000}"/>
    <cellStyle name="Normal 3 5 2 2 3" xfId="4857" xr:uid="{00000000-0005-0000-0000-000038130000}"/>
    <cellStyle name="Normal 3 5 2 2 4" xfId="4858" xr:uid="{00000000-0005-0000-0000-000039130000}"/>
    <cellStyle name="Normal 3 5 2 2 5" xfId="4859" xr:uid="{00000000-0005-0000-0000-00003A130000}"/>
    <cellStyle name="Normal 3 5 2 3" xfId="4860" xr:uid="{00000000-0005-0000-0000-00003B130000}"/>
    <cellStyle name="Normal 3 5 2 4" xfId="4861" xr:uid="{00000000-0005-0000-0000-00003C130000}"/>
    <cellStyle name="Normal 3 5 2 5" xfId="4862" xr:uid="{00000000-0005-0000-0000-00003D130000}"/>
    <cellStyle name="Normal 3 5 3" xfId="4863" xr:uid="{00000000-0005-0000-0000-00003E130000}"/>
    <cellStyle name="Normal 3 5 3 2" xfId="4864" xr:uid="{00000000-0005-0000-0000-00003F130000}"/>
    <cellStyle name="Normal 3 5 3 3" xfId="4865" xr:uid="{00000000-0005-0000-0000-000040130000}"/>
    <cellStyle name="Normal 3 5 3 4" xfId="4866" xr:uid="{00000000-0005-0000-0000-000041130000}"/>
    <cellStyle name="Normal 3 5 4" xfId="4867" xr:uid="{00000000-0005-0000-0000-000042130000}"/>
    <cellStyle name="Normal 3 5 4 2" xfId="4868" xr:uid="{00000000-0005-0000-0000-000043130000}"/>
    <cellStyle name="Normal 3 5 5" xfId="4869" xr:uid="{00000000-0005-0000-0000-000044130000}"/>
    <cellStyle name="Normal 3 5 6" xfId="4870" xr:uid="{00000000-0005-0000-0000-000045130000}"/>
    <cellStyle name="Normal 3 5 7" xfId="4871" xr:uid="{00000000-0005-0000-0000-000046130000}"/>
    <cellStyle name="Normal 3 5 8" xfId="4872" xr:uid="{00000000-0005-0000-0000-000047130000}"/>
    <cellStyle name="Normal 3 5 9" xfId="4873" xr:uid="{00000000-0005-0000-0000-000048130000}"/>
    <cellStyle name="Normal 3 50" xfId="4874" xr:uid="{00000000-0005-0000-0000-000049130000}"/>
    <cellStyle name="Normal 3 51" xfId="4875" xr:uid="{00000000-0005-0000-0000-00004A130000}"/>
    <cellStyle name="Normal 3 52" xfId="4876" xr:uid="{00000000-0005-0000-0000-00004B130000}"/>
    <cellStyle name="Normal 3 53" xfId="4877" xr:uid="{00000000-0005-0000-0000-00004C130000}"/>
    <cellStyle name="Normal 3 54" xfId="4878" xr:uid="{00000000-0005-0000-0000-00004D130000}"/>
    <cellStyle name="Normal 3 55" xfId="4879" xr:uid="{00000000-0005-0000-0000-00004E130000}"/>
    <cellStyle name="Normal 3 56" xfId="4880" xr:uid="{00000000-0005-0000-0000-00004F130000}"/>
    <cellStyle name="Normal 3 57" xfId="4881" xr:uid="{00000000-0005-0000-0000-000050130000}"/>
    <cellStyle name="Normal 3 58" xfId="4882" xr:uid="{00000000-0005-0000-0000-000051130000}"/>
    <cellStyle name="Normal 3 59" xfId="4883" xr:uid="{00000000-0005-0000-0000-000052130000}"/>
    <cellStyle name="Normal 3 6" xfId="4884" xr:uid="{00000000-0005-0000-0000-000053130000}"/>
    <cellStyle name="Normal 3 6 2" xfId="4885" xr:uid="{00000000-0005-0000-0000-000054130000}"/>
    <cellStyle name="Normal 3 6 3" xfId="4886" xr:uid="{00000000-0005-0000-0000-000055130000}"/>
    <cellStyle name="Normal 3 6 4" xfId="4887" xr:uid="{00000000-0005-0000-0000-000056130000}"/>
    <cellStyle name="Normal 3 6 4 2" xfId="4888" xr:uid="{00000000-0005-0000-0000-000057130000}"/>
    <cellStyle name="Normal 3 6 5" xfId="4889" xr:uid="{00000000-0005-0000-0000-000058130000}"/>
    <cellStyle name="Normal 3 60" xfId="4890" xr:uid="{00000000-0005-0000-0000-000059130000}"/>
    <cellStyle name="Normal 3 61" xfId="4891" xr:uid="{00000000-0005-0000-0000-00005A130000}"/>
    <cellStyle name="Normal 3 62" xfId="4892" xr:uid="{00000000-0005-0000-0000-00005B130000}"/>
    <cellStyle name="Normal 3 63" xfId="4893" xr:uid="{00000000-0005-0000-0000-00005C130000}"/>
    <cellStyle name="Normal 3 64" xfId="4894" xr:uid="{00000000-0005-0000-0000-00005D130000}"/>
    <cellStyle name="Normal 3 65" xfId="4895" xr:uid="{00000000-0005-0000-0000-00005E130000}"/>
    <cellStyle name="Normal 3 66" xfId="4896" xr:uid="{00000000-0005-0000-0000-00005F130000}"/>
    <cellStyle name="Normal 3 67" xfId="4897" xr:uid="{00000000-0005-0000-0000-000060130000}"/>
    <cellStyle name="Normal 3 68" xfId="4898" xr:uid="{00000000-0005-0000-0000-000061130000}"/>
    <cellStyle name="Normal 3 69" xfId="4899" xr:uid="{00000000-0005-0000-0000-000062130000}"/>
    <cellStyle name="Normal 3 7" xfId="4900" xr:uid="{00000000-0005-0000-0000-000063130000}"/>
    <cellStyle name="Normal 3 70" xfId="4901" xr:uid="{00000000-0005-0000-0000-000064130000}"/>
    <cellStyle name="Normal 3 71" xfId="4902" xr:uid="{00000000-0005-0000-0000-000065130000}"/>
    <cellStyle name="Normal 3 72" xfId="4903" xr:uid="{00000000-0005-0000-0000-000066130000}"/>
    <cellStyle name="Normal 3 73" xfId="4904" xr:uid="{00000000-0005-0000-0000-000067130000}"/>
    <cellStyle name="Normal 3 74" xfId="4905" xr:uid="{00000000-0005-0000-0000-000068130000}"/>
    <cellStyle name="Normal 3 75" xfId="4906" xr:uid="{00000000-0005-0000-0000-000069130000}"/>
    <cellStyle name="Normal 3 76" xfId="4907" xr:uid="{00000000-0005-0000-0000-00006A130000}"/>
    <cellStyle name="Normal 3 77" xfId="4908" xr:uid="{00000000-0005-0000-0000-00006B130000}"/>
    <cellStyle name="Normal 3 78" xfId="4909" xr:uid="{00000000-0005-0000-0000-00006C130000}"/>
    <cellStyle name="Normal 3 79" xfId="4910" xr:uid="{00000000-0005-0000-0000-00006D130000}"/>
    <cellStyle name="Normal 3 8" xfId="4911" xr:uid="{00000000-0005-0000-0000-00006E130000}"/>
    <cellStyle name="Normal 3 8 2" xfId="4912" xr:uid="{00000000-0005-0000-0000-00006F130000}"/>
    <cellStyle name="Normal 3 8 3" xfId="4913" xr:uid="{00000000-0005-0000-0000-000070130000}"/>
    <cellStyle name="Normal 3 8 4" xfId="4914" xr:uid="{00000000-0005-0000-0000-000071130000}"/>
    <cellStyle name="Normal 3 8 4 2" xfId="4915" xr:uid="{00000000-0005-0000-0000-000072130000}"/>
    <cellStyle name="Normal 3 8 5" xfId="4916" xr:uid="{00000000-0005-0000-0000-000073130000}"/>
    <cellStyle name="Normal 3 80" xfId="4917" xr:uid="{00000000-0005-0000-0000-000074130000}"/>
    <cellStyle name="Normal 3 81" xfId="4918" xr:uid="{00000000-0005-0000-0000-000075130000}"/>
    <cellStyle name="Normal 3 82" xfId="4919" xr:uid="{00000000-0005-0000-0000-000076130000}"/>
    <cellStyle name="Normal 3 83" xfId="4920" xr:uid="{00000000-0005-0000-0000-000077130000}"/>
    <cellStyle name="Normal 3 84" xfId="4921" xr:uid="{00000000-0005-0000-0000-000078130000}"/>
    <cellStyle name="Normal 3 85" xfId="4922" xr:uid="{00000000-0005-0000-0000-000079130000}"/>
    <cellStyle name="Normal 3 86" xfId="4923" xr:uid="{00000000-0005-0000-0000-00007A130000}"/>
    <cellStyle name="Normal 3 87" xfId="4924" xr:uid="{00000000-0005-0000-0000-00007B130000}"/>
    <cellStyle name="Normal 3 88" xfId="4925" xr:uid="{00000000-0005-0000-0000-00007C130000}"/>
    <cellStyle name="Normal 3 89" xfId="4926" xr:uid="{00000000-0005-0000-0000-00007D130000}"/>
    <cellStyle name="Normal 3 9" xfId="4927" xr:uid="{00000000-0005-0000-0000-00007E130000}"/>
    <cellStyle name="Normal 3 9 2" xfId="4928" xr:uid="{00000000-0005-0000-0000-00007F130000}"/>
    <cellStyle name="Normal 3 9 3" xfId="4929" xr:uid="{00000000-0005-0000-0000-000080130000}"/>
    <cellStyle name="Normal 3 9 4" xfId="4930" xr:uid="{00000000-0005-0000-0000-000081130000}"/>
    <cellStyle name="Normal 3 9 4 2" xfId="4931" xr:uid="{00000000-0005-0000-0000-000082130000}"/>
    <cellStyle name="Normal 3 9 5" xfId="4932" xr:uid="{00000000-0005-0000-0000-000083130000}"/>
    <cellStyle name="Normal 3 90" xfId="4933" xr:uid="{00000000-0005-0000-0000-000084130000}"/>
    <cellStyle name="Normal 3 91" xfId="4934" xr:uid="{00000000-0005-0000-0000-000085130000}"/>
    <cellStyle name="Normal 3 92" xfId="4935" xr:uid="{00000000-0005-0000-0000-000086130000}"/>
    <cellStyle name="Normal 3 93" xfId="4936" xr:uid="{00000000-0005-0000-0000-000087130000}"/>
    <cellStyle name="Normal 3 94" xfId="4937" xr:uid="{00000000-0005-0000-0000-000088130000}"/>
    <cellStyle name="Normal 3 95" xfId="4938" xr:uid="{00000000-0005-0000-0000-000089130000}"/>
    <cellStyle name="Normal 3 96" xfId="4939" xr:uid="{00000000-0005-0000-0000-00008A130000}"/>
    <cellStyle name="Normal 3 97" xfId="4940" xr:uid="{00000000-0005-0000-0000-00008B130000}"/>
    <cellStyle name="Normal 3 98" xfId="4941" xr:uid="{00000000-0005-0000-0000-00008C130000}"/>
    <cellStyle name="Normal 3 99" xfId="4942" xr:uid="{00000000-0005-0000-0000-00008D130000}"/>
    <cellStyle name="Normal 30" xfId="4943" xr:uid="{00000000-0005-0000-0000-00008E130000}"/>
    <cellStyle name="Normal 31" xfId="4944" xr:uid="{00000000-0005-0000-0000-00008F130000}"/>
    <cellStyle name="Normal 31 2" xfId="4945" xr:uid="{00000000-0005-0000-0000-000090130000}"/>
    <cellStyle name="Normal 31 3" xfId="4946" xr:uid="{00000000-0005-0000-0000-000091130000}"/>
    <cellStyle name="Normal 32" xfId="4947" xr:uid="{00000000-0005-0000-0000-000092130000}"/>
    <cellStyle name="Normal 32 2" xfId="4948" xr:uid="{00000000-0005-0000-0000-000093130000}"/>
    <cellStyle name="Normal 33" xfId="4949" xr:uid="{00000000-0005-0000-0000-000094130000}"/>
    <cellStyle name="Normal 34" xfId="4950" xr:uid="{00000000-0005-0000-0000-000095130000}"/>
    <cellStyle name="Normal 35" xfId="4951" xr:uid="{00000000-0005-0000-0000-000096130000}"/>
    <cellStyle name="Normal 36" xfId="4952" xr:uid="{00000000-0005-0000-0000-000097130000}"/>
    <cellStyle name="Normal 37" xfId="4953" xr:uid="{00000000-0005-0000-0000-000098130000}"/>
    <cellStyle name="Normal 38" xfId="4954" xr:uid="{00000000-0005-0000-0000-000099130000}"/>
    <cellStyle name="Normal 39" xfId="4955" xr:uid="{00000000-0005-0000-0000-00009A130000}"/>
    <cellStyle name="Normal 4" xfId="24" xr:uid="{00000000-0005-0000-0000-00009B130000}"/>
    <cellStyle name="Normal 4 10" xfId="4956" xr:uid="{00000000-0005-0000-0000-00009C130000}"/>
    <cellStyle name="Normal 4 10 2" xfId="4957" xr:uid="{00000000-0005-0000-0000-00009D130000}"/>
    <cellStyle name="Normal 4 10 3" xfId="4958" xr:uid="{00000000-0005-0000-0000-00009E130000}"/>
    <cellStyle name="Normal 4 100" xfId="4959" xr:uid="{00000000-0005-0000-0000-00009F130000}"/>
    <cellStyle name="Normal 4 101" xfId="4960" xr:uid="{00000000-0005-0000-0000-0000A0130000}"/>
    <cellStyle name="Normal 4 102" xfId="4961" xr:uid="{00000000-0005-0000-0000-0000A1130000}"/>
    <cellStyle name="Normal 4 103" xfId="4962" xr:uid="{00000000-0005-0000-0000-0000A2130000}"/>
    <cellStyle name="Normal 4 104" xfId="4963" xr:uid="{00000000-0005-0000-0000-0000A3130000}"/>
    <cellStyle name="Normal 4 105" xfId="4964" xr:uid="{00000000-0005-0000-0000-0000A4130000}"/>
    <cellStyle name="Normal 4 106" xfId="4965" xr:uid="{00000000-0005-0000-0000-0000A5130000}"/>
    <cellStyle name="Normal 4 107" xfId="4966" xr:uid="{00000000-0005-0000-0000-0000A6130000}"/>
    <cellStyle name="Normal 4 108" xfId="4967" xr:uid="{00000000-0005-0000-0000-0000A7130000}"/>
    <cellStyle name="Normal 4 109" xfId="4968" xr:uid="{00000000-0005-0000-0000-0000A8130000}"/>
    <cellStyle name="Normal 4 11" xfId="4969" xr:uid="{00000000-0005-0000-0000-0000A9130000}"/>
    <cellStyle name="Normal 4 11 2" xfId="4970" xr:uid="{00000000-0005-0000-0000-0000AA130000}"/>
    <cellStyle name="Normal 4 11 3" xfId="4971" xr:uid="{00000000-0005-0000-0000-0000AB130000}"/>
    <cellStyle name="Normal 4 110" xfId="4972" xr:uid="{00000000-0005-0000-0000-0000AC130000}"/>
    <cellStyle name="Normal 4 111" xfId="4973" xr:uid="{00000000-0005-0000-0000-0000AD130000}"/>
    <cellStyle name="Normal 4 112" xfId="4974" xr:uid="{00000000-0005-0000-0000-0000AE130000}"/>
    <cellStyle name="Normal 4 113" xfId="4975" xr:uid="{00000000-0005-0000-0000-0000AF130000}"/>
    <cellStyle name="Normal 4 114" xfId="4976" xr:uid="{00000000-0005-0000-0000-0000B0130000}"/>
    <cellStyle name="Normal 4 115" xfId="4977" xr:uid="{00000000-0005-0000-0000-0000B1130000}"/>
    <cellStyle name="Normal 4 116" xfId="4978" xr:uid="{00000000-0005-0000-0000-0000B2130000}"/>
    <cellStyle name="Normal 4 117" xfId="4979" xr:uid="{00000000-0005-0000-0000-0000B3130000}"/>
    <cellStyle name="Normal 4 118" xfId="4980" xr:uid="{00000000-0005-0000-0000-0000B4130000}"/>
    <cellStyle name="Normal 4 119" xfId="4981" xr:uid="{00000000-0005-0000-0000-0000B5130000}"/>
    <cellStyle name="Normal 4 12" xfId="4982" xr:uid="{00000000-0005-0000-0000-0000B6130000}"/>
    <cellStyle name="Normal 4 12 2" xfId="4983" xr:uid="{00000000-0005-0000-0000-0000B7130000}"/>
    <cellStyle name="Normal 4 120" xfId="4984" xr:uid="{00000000-0005-0000-0000-0000B8130000}"/>
    <cellStyle name="Normal 4 121" xfId="4985" xr:uid="{00000000-0005-0000-0000-0000B9130000}"/>
    <cellStyle name="Normal 4 122" xfId="4986" xr:uid="{00000000-0005-0000-0000-0000BA130000}"/>
    <cellStyle name="Normal 4 123" xfId="4987" xr:uid="{00000000-0005-0000-0000-0000BB130000}"/>
    <cellStyle name="Normal 4 124" xfId="4988" xr:uid="{00000000-0005-0000-0000-0000BC130000}"/>
    <cellStyle name="Normal 4 125" xfId="4989" xr:uid="{00000000-0005-0000-0000-0000BD130000}"/>
    <cellStyle name="Normal 4 126" xfId="4990" xr:uid="{00000000-0005-0000-0000-0000BE130000}"/>
    <cellStyle name="Normal 4 127" xfId="4991" xr:uid="{00000000-0005-0000-0000-0000BF130000}"/>
    <cellStyle name="Normal 4 128" xfId="4992" xr:uid="{00000000-0005-0000-0000-0000C0130000}"/>
    <cellStyle name="Normal 4 129" xfId="4993" xr:uid="{00000000-0005-0000-0000-0000C1130000}"/>
    <cellStyle name="Normal 4 13" xfId="4994" xr:uid="{00000000-0005-0000-0000-0000C2130000}"/>
    <cellStyle name="Normal 4 13 2" xfId="4995" xr:uid="{00000000-0005-0000-0000-0000C3130000}"/>
    <cellStyle name="Normal 4 130" xfId="4996" xr:uid="{00000000-0005-0000-0000-0000C4130000}"/>
    <cellStyle name="Normal 4 131" xfId="4997" xr:uid="{00000000-0005-0000-0000-0000C5130000}"/>
    <cellStyle name="Normal 4 132" xfId="4998" xr:uid="{00000000-0005-0000-0000-0000C6130000}"/>
    <cellStyle name="Normal 4 133" xfId="4999" xr:uid="{00000000-0005-0000-0000-0000C7130000}"/>
    <cellStyle name="Normal 4 134" xfId="5000" xr:uid="{00000000-0005-0000-0000-0000C8130000}"/>
    <cellStyle name="Normal 4 135" xfId="5001" xr:uid="{00000000-0005-0000-0000-0000C9130000}"/>
    <cellStyle name="Normal 4 136" xfId="5002" xr:uid="{00000000-0005-0000-0000-0000CA130000}"/>
    <cellStyle name="Normal 4 137" xfId="5003" xr:uid="{00000000-0005-0000-0000-0000CB130000}"/>
    <cellStyle name="Normal 4 138" xfId="5004" xr:uid="{00000000-0005-0000-0000-0000CC130000}"/>
    <cellStyle name="Normal 4 139" xfId="5005" xr:uid="{00000000-0005-0000-0000-0000CD130000}"/>
    <cellStyle name="Normal 4 14" xfId="5006" xr:uid="{00000000-0005-0000-0000-0000CE130000}"/>
    <cellStyle name="Normal 4 14 2" xfId="5007" xr:uid="{00000000-0005-0000-0000-0000CF130000}"/>
    <cellStyle name="Normal 4 140" xfId="5008" xr:uid="{00000000-0005-0000-0000-0000D0130000}"/>
    <cellStyle name="Normal 4 141" xfId="5009" xr:uid="{00000000-0005-0000-0000-0000D1130000}"/>
    <cellStyle name="Normal 4 142" xfId="5010" xr:uid="{00000000-0005-0000-0000-0000D2130000}"/>
    <cellStyle name="Normal 4 143" xfId="5011" xr:uid="{00000000-0005-0000-0000-0000D3130000}"/>
    <cellStyle name="Normal 4 144" xfId="5012" xr:uid="{00000000-0005-0000-0000-0000D4130000}"/>
    <cellStyle name="Normal 4 145" xfId="5013" xr:uid="{00000000-0005-0000-0000-0000D5130000}"/>
    <cellStyle name="Normal 4 146" xfId="5014" xr:uid="{00000000-0005-0000-0000-0000D6130000}"/>
    <cellStyle name="Normal 4 147" xfId="5015" xr:uid="{00000000-0005-0000-0000-0000D7130000}"/>
    <cellStyle name="Normal 4 148" xfId="5016" xr:uid="{00000000-0005-0000-0000-0000D8130000}"/>
    <cellStyle name="Normal 4 149" xfId="5017" xr:uid="{00000000-0005-0000-0000-0000D9130000}"/>
    <cellStyle name="Normal 4 15" xfId="5018" xr:uid="{00000000-0005-0000-0000-0000DA130000}"/>
    <cellStyle name="Normal 4 15 2" xfId="5019" xr:uid="{00000000-0005-0000-0000-0000DB130000}"/>
    <cellStyle name="Normal 4 150" xfId="5020" xr:uid="{00000000-0005-0000-0000-0000DC130000}"/>
    <cellStyle name="Normal 4 151" xfId="5021" xr:uid="{00000000-0005-0000-0000-0000DD130000}"/>
    <cellStyle name="Normal 4 152" xfId="5022" xr:uid="{00000000-0005-0000-0000-0000DE130000}"/>
    <cellStyle name="Normal 4 153" xfId="5023" xr:uid="{00000000-0005-0000-0000-0000DF130000}"/>
    <cellStyle name="Normal 4 154" xfId="5024" xr:uid="{00000000-0005-0000-0000-0000E0130000}"/>
    <cellStyle name="Normal 4 155" xfId="5025" xr:uid="{00000000-0005-0000-0000-0000E1130000}"/>
    <cellStyle name="Normal 4 156" xfId="5026" xr:uid="{00000000-0005-0000-0000-0000E2130000}"/>
    <cellStyle name="Normal 4 157" xfId="7421" xr:uid="{00000000-0005-0000-0000-0000E3130000}"/>
    <cellStyle name="Normal 4 16" xfId="5027" xr:uid="{00000000-0005-0000-0000-0000E4130000}"/>
    <cellStyle name="Normal 4 16 2" xfId="5028" xr:uid="{00000000-0005-0000-0000-0000E5130000}"/>
    <cellStyle name="Normal 4 17" xfId="5029" xr:uid="{00000000-0005-0000-0000-0000E6130000}"/>
    <cellStyle name="Normal 4 17 2" xfId="5030" xr:uid="{00000000-0005-0000-0000-0000E7130000}"/>
    <cellStyle name="Normal 4 18" xfId="5031" xr:uid="{00000000-0005-0000-0000-0000E8130000}"/>
    <cellStyle name="Normal 4 18 2" xfId="5032" xr:uid="{00000000-0005-0000-0000-0000E9130000}"/>
    <cellStyle name="Normal 4 19" xfId="5033" xr:uid="{00000000-0005-0000-0000-0000EA130000}"/>
    <cellStyle name="Normal 4 19 2" xfId="5034" xr:uid="{00000000-0005-0000-0000-0000EB130000}"/>
    <cellStyle name="Normal 4 2" xfId="5035" xr:uid="{00000000-0005-0000-0000-0000EC130000}"/>
    <cellStyle name="Normal 4 2 10" xfId="5036" xr:uid="{00000000-0005-0000-0000-0000ED130000}"/>
    <cellStyle name="Normal 4 2 11" xfId="5037" xr:uid="{00000000-0005-0000-0000-0000EE130000}"/>
    <cellStyle name="Normal 4 2 12" xfId="5038" xr:uid="{00000000-0005-0000-0000-0000EF130000}"/>
    <cellStyle name="Normal 4 2 13" xfId="5039" xr:uid="{00000000-0005-0000-0000-0000F0130000}"/>
    <cellStyle name="Normal 4 2 14" xfId="5040" xr:uid="{00000000-0005-0000-0000-0000F1130000}"/>
    <cellStyle name="Normal 4 2 15" xfId="5041" xr:uid="{00000000-0005-0000-0000-0000F2130000}"/>
    <cellStyle name="Normal 4 2 16" xfId="5042" xr:uid="{00000000-0005-0000-0000-0000F3130000}"/>
    <cellStyle name="Normal 4 2 17" xfId="5043" xr:uid="{00000000-0005-0000-0000-0000F4130000}"/>
    <cellStyle name="Normal 4 2 18" xfId="5044" xr:uid="{00000000-0005-0000-0000-0000F5130000}"/>
    <cellStyle name="Normal 4 2 2" xfId="5045" xr:uid="{00000000-0005-0000-0000-0000F6130000}"/>
    <cellStyle name="Normal 4 2 2 10" xfId="5046" xr:uid="{00000000-0005-0000-0000-0000F7130000}"/>
    <cellStyle name="Normal 4 2 2 2" xfId="5047" xr:uid="{00000000-0005-0000-0000-0000F8130000}"/>
    <cellStyle name="Normal 4 2 2 2 2" xfId="5048" xr:uid="{00000000-0005-0000-0000-0000F9130000}"/>
    <cellStyle name="Normal 4 2 2 3" xfId="5049" xr:uid="{00000000-0005-0000-0000-0000FA130000}"/>
    <cellStyle name="Normal 4 2 2 4" xfId="5050" xr:uid="{00000000-0005-0000-0000-0000FB130000}"/>
    <cellStyle name="Normal 4 2 2 5" xfId="5051" xr:uid="{00000000-0005-0000-0000-0000FC130000}"/>
    <cellStyle name="Normal 4 2 2 6" xfId="5052" xr:uid="{00000000-0005-0000-0000-0000FD130000}"/>
    <cellStyle name="Normal 4 2 2 7" xfId="5053" xr:uid="{00000000-0005-0000-0000-0000FE130000}"/>
    <cellStyle name="Normal 4 2 2 8" xfId="5054" xr:uid="{00000000-0005-0000-0000-0000FF130000}"/>
    <cellStyle name="Normal 4 2 2 9" xfId="5055" xr:uid="{00000000-0005-0000-0000-000000140000}"/>
    <cellStyle name="Normal 4 2 3" xfId="5056" xr:uid="{00000000-0005-0000-0000-000001140000}"/>
    <cellStyle name="Normal 4 2 4" xfId="5057" xr:uid="{00000000-0005-0000-0000-000002140000}"/>
    <cellStyle name="Normal 4 2 5" xfId="5058" xr:uid="{00000000-0005-0000-0000-000003140000}"/>
    <cellStyle name="Normal 4 2 5 2" xfId="5059" xr:uid="{00000000-0005-0000-0000-000004140000}"/>
    <cellStyle name="Normal 4 2 6" xfId="5060" xr:uid="{00000000-0005-0000-0000-000005140000}"/>
    <cellStyle name="Normal 4 2 7" xfId="5061" xr:uid="{00000000-0005-0000-0000-000006140000}"/>
    <cellStyle name="Normal 4 2 8" xfId="5062" xr:uid="{00000000-0005-0000-0000-000007140000}"/>
    <cellStyle name="Normal 4 2 9" xfId="5063" xr:uid="{00000000-0005-0000-0000-000008140000}"/>
    <cellStyle name="Normal 4 20" xfId="5064" xr:uid="{00000000-0005-0000-0000-000009140000}"/>
    <cellStyle name="Normal 4 20 2" xfId="5065" xr:uid="{00000000-0005-0000-0000-00000A140000}"/>
    <cellStyle name="Normal 4 21" xfId="5066" xr:uid="{00000000-0005-0000-0000-00000B140000}"/>
    <cellStyle name="Normal 4 21 2" xfId="5067" xr:uid="{00000000-0005-0000-0000-00000C140000}"/>
    <cellStyle name="Normal 4 22" xfId="5068" xr:uid="{00000000-0005-0000-0000-00000D140000}"/>
    <cellStyle name="Normal 4 22 2" xfId="5069" xr:uid="{00000000-0005-0000-0000-00000E140000}"/>
    <cellStyle name="Normal 4 23" xfId="5070" xr:uid="{00000000-0005-0000-0000-00000F140000}"/>
    <cellStyle name="Normal 4 23 2" xfId="5071" xr:uid="{00000000-0005-0000-0000-000010140000}"/>
    <cellStyle name="Normal 4 24" xfId="5072" xr:uid="{00000000-0005-0000-0000-000011140000}"/>
    <cellStyle name="Normal 4 24 2" xfId="5073" xr:uid="{00000000-0005-0000-0000-000012140000}"/>
    <cellStyle name="Normal 4 25" xfId="5074" xr:uid="{00000000-0005-0000-0000-000013140000}"/>
    <cellStyle name="Normal 4 25 2" xfId="5075" xr:uid="{00000000-0005-0000-0000-000014140000}"/>
    <cellStyle name="Normal 4 26" xfId="5076" xr:uid="{00000000-0005-0000-0000-000015140000}"/>
    <cellStyle name="Normal 4 26 2" xfId="5077" xr:uid="{00000000-0005-0000-0000-000016140000}"/>
    <cellStyle name="Normal 4 27" xfId="5078" xr:uid="{00000000-0005-0000-0000-000017140000}"/>
    <cellStyle name="Normal 4 27 2" xfId="5079" xr:uid="{00000000-0005-0000-0000-000018140000}"/>
    <cellStyle name="Normal 4 28" xfId="5080" xr:uid="{00000000-0005-0000-0000-000019140000}"/>
    <cellStyle name="Normal 4 28 2" xfId="5081" xr:uid="{00000000-0005-0000-0000-00001A140000}"/>
    <cellStyle name="Normal 4 29" xfId="5082" xr:uid="{00000000-0005-0000-0000-00001B140000}"/>
    <cellStyle name="Normal 4 29 2" xfId="5083" xr:uid="{00000000-0005-0000-0000-00001C140000}"/>
    <cellStyle name="Normal 4 3" xfId="5084" xr:uid="{00000000-0005-0000-0000-00001D140000}"/>
    <cellStyle name="Normal 4 3 10" xfId="5085" xr:uid="{00000000-0005-0000-0000-00001E140000}"/>
    <cellStyle name="Normal 4 3 11" xfId="5086" xr:uid="{00000000-0005-0000-0000-00001F140000}"/>
    <cellStyle name="Normal 4 3 12" xfId="7500" xr:uid="{00000000-0005-0000-0000-000020140000}"/>
    <cellStyle name="Normal 4 3 2" xfId="5087" xr:uid="{00000000-0005-0000-0000-000021140000}"/>
    <cellStyle name="Normal 4 3 2 2" xfId="5088" xr:uid="{00000000-0005-0000-0000-000022140000}"/>
    <cellStyle name="Normal 4 3 3" xfId="5089" xr:uid="{00000000-0005-0000-0000-000023140000}"/>
    <cellStyle name="Normal 4 3 3 2" xfId="5090" xr:uid="{00000000-0005-0000-0000-000024140000}"/>
    <cellStyle name="Normal 4 3 4" xfId="5091" xr:uid="{00000000-0005-0000-0000-000025140000}"/>
    <cellStyle name="Normal 4 3 5" xfId="5092" xr:uid="{00000000-0005-0000-0000-000026140000}"/>
    <cellStyle name="Normal 4 3 6" xfId="5093" xr:uid="{00000000-0005-0000-0000-000027140000}"/>
    <cellStyle name="Normal 4 3 7" xfId="5094" xr:uid="{00000000-0005-0000-0000-000028140000}"/>
    <cellStyle name="Normal 4 3 8" xfId="5095" xr:uid="{00000000-0005-0000-0000-000029140000}"/>
    <cellStyle name="Normal 4 3 9" xfId="5096" xr:uid="{00000000-0005-0000-0000-00002A140000}"/>
    <cellStyle name="Normal 4 30" xfId="5097" xr:uid="{00000000-0005-0000-0000-00002B140000}"/>
    <cellStyle name="Normal 4 30 2" xfId="5098" xr:uid="{00000000-0005-0000-0000-00002C140000}"/>
    <cellStyle name="Normal 4 31" xfId="5099" xr:uid="{00000000-0005-0000-0000-00002D140000}"/>
    <cellStyle name="Normal 4 31 2" xfId="5100" xr:uid="{00000000-0005-0000-0000-00002E140000}"/>
    <cellStyle name="Normal 4 32" xfId="5101" xr:uid="{00000000-0005-0000-0000-00002F140000}"/>
    <cellStyle name="Normal 4 32 2" xfId="5102" xr:uid="{00000000-0005-0000-0000-000030140000}"/>
    <cellStyle name="Normal 4 33" xfId="5103" xr:uid="{00000000-0005-0000-0000-000031140000}"/>
    <cellStyle name="Normal 4 33 2" xfId="5104" xr:uid="{00000000-0005-0000-0000-000032140000}"/>
    <cellStyle name="Normal 4 34" xfId="5105" xr:uid="{00000000-0005-0000-0000-000033140000}"/>
    <cellStyle name="Normal 4 34 2" xfId="5106" xr:uid="{00000000-0005-0000-0000-000034140000}"/>
    <cellStyle name="Normal 4 35" xfId="5107" xr:uid="{00000000-0005-0000-0000-000035140000}"/>
    <cellStyle name="Normal 4 35 2" xfId="5108" xr:uid="{00000000-0005-0000-0000-000036140000}"/>
    <cellStyle name="Normal 4 36" xfId="5109" xr:uid="{00000000-0005-0000-0000-000037140000}"/>
    <cellStyle name="Normal 4 36 2" xfId="5110" xr:uid="{00000000-0005-0000-0000-000038140000}"/>
    <cellStyle name="Normal 4 37" xfId="5111" xr:uid="{00000000-0005-0000-0000-000039140000}"/>
    <cellStyle name="Normal 4 37 2" xfId="5112" xr:uid="{00000000-0005-0000-0000-00003A140000}"/>
    <cellStyle name="Normal 4 38" xfId="5113" xr:uid="{00000000-0005-0000-0000-00003B140000}"/>
    <cellStyle name="Normal 4 38 2" xfId="5114" xr:uid="{00000000-0005-0000-0000-00003C140000}"/>
    <cellStyle name="Normal 4 39" xfId="5115" xr:uid="{00000000-0005-0000-0000-00003D140000}"/>
    <cellStyle name="Normal 4 39 2" xfId="5116" xr:uid="{00000000-0005-0000-0000-00003E140000}"/>
    <cellStyle name="Normal 4 4" xfId="5117" xr:uid="{00000000-0005-0000-0000-00003F140000}"/>
    <cellStyle name="Normal 4 4 2" xfId="5118" xr:uid="{00000000-0005-0000-0000-000040140000}"/>
    <cellStyle name="Normal 4 4 2 2" xfId="5119" xr:uid="{00000000-0005-0000-0000-000041140000}"/>
    <cellStyle name="Normal 4 4 2 3" xfId="5120" xr:uid="{00000000-0005-0000-0000-000042140000}"/>
    <cellStyle name="Normal 4 4 2 4" xfId="5121" xr:uid="{00000000-0005-0000-0000-000043140000}"/>
    <cellStyle name="Normal 4 4 2 5" xfId="5122" xr:uid="{00000000-0005-0000-0000-000044140000}"/>
    <cellStyle name="Normal 4 4 3" xfId="5123" xr:uid="{00000000-0005-0000-0000-000045140000}"/>
    <cellStyle name="Normal 4 4 4" xfId="5124" xr:uid="{00000000-0005-0000-0000-000046140000}"/>
    <cellStyle name="Normal 4 4 4 2" xfId="5125" xr:uid="{00000000-0005-0000-0000-000047140000}"/>
    <cellStyle name="Normal 4 4 5" xfId="5126" xr:uid="{00000000-0005-0000-0000-000048140000}"/>
    <cellStyle name="Normal 4 4 6" xfId="5127" xr:uid="{00000000-0005-0000-0000-000049140000}"/>
    <cellStyle name="Normal 4 4 6 2" xfId="5128" xr:uid="{00000000-0005-0000-0000-00004A140000}"/>
    <cellStyle name="Normal 4 4 7" xfId="7515" xr:uid="{00000000-0005-0000-0000-00004B140000}"/>
    <cellStyle name="Normal 4 40" xfId="5129" xr:uid="{00000000-0005-0000-0000-00004C140000}"/>
    <cellStyle name="Normal 4 40 2" xfId="5130" xr:uid="{00000000-0005-0000-0000-00004D140000}"/>
    <cellStyle name="Normal 4 41" xfId="5131" xr:uid="{00000000-0005-0000-0000-00004E140000}"/>
    <cellStyle name="Normal 4 41 2" xfId="5132" xr:uid="{00000000-0005-0000-0000-00004F140000}"/>
    <cellStyle name="Normal 4 42" xfId="5133" xr:uid="{00000000-0005-0000-0000-000050140000}"/>
    <cellStyle name="Normal 4 42 2" xfId="5134" xr:uid="{00000000-0005-0000-0000-000051140000}"/>
    <cellStyle name="Normal 4 43" xfId="5135" xr:uid="{00000000-0005-0000-0000-000052140000}"/>
    <cellStyle name="Normal 4 43 2" xfId="5136" xr:uid="{00000000-0005-0000-0000-000053140000}"/>
    <cellStyle name="Normal 4 44" xfId="5137" xr:uid="{00000000-0005-0000-0000-000054140000}"/>
    <cellStyle name="Normal 4 44 2" xfId="5138" xr:uid="{00000000-0005-0000-0000-000055140000}"/>
    <cellStyle name="Normal 4 45" xfId="5139" xr:uid="{00000000-0005-0000-0000-000056140000}"/>
    <cellStyle name="Normal 4 45 2" xfId="5140" xr:uid="{00000000-0005-0000-0000-000057140000}"/>
    <cellStyle name="Normal 4 46" xfId="5141" xr:uid="{00000000-0005-0000-0000-000058140000}"/>
    <cellStyle name="Normal 4 46 2" xfId="5142" xr:uid="{00000000-0005-0000-0000-000059140000}"/>
    <cellStyle name="Normal 4 47" xfId="5143" xr:uid="{00000000-0005-0000-0000-00005A140000}"/>
    <cellStyle name="Normal 4 47 2" xfId="5144" xr:uid="{00000000-0005-0000-0000-00005B140000}"/>
    <cellStyle name="Normal 4 48" xfId="5145" xr:uid="{00000000-0005-0000-0000-00005C140000}"/>
    <cellStyle name="Normal 4 48 2" xfId="5146" xr:uid="{00000000-0005-0000-0000-00005D140000}"/>
    <cellStyle name="Normal 4 49" xfId="5147" xr:uid="{00000000-0005-0000-0000-00005E140000}"/>
    <cellStyle name="Normal 4 49 2" xfId="5148" xr:uid="{00000000-0005-0000-0000-00005F140000}"/>
    <cellStyle name="Normal 4 5" xfId="5149" xr:uid="{00000000-0005-0000-0000-000060140000}"/>
    <cellStyle name="Normal 4 5 2" xfId="5150" xr:uid="{00000000-0005-0000-0000-000061140000}"/>
    <cellStyle name="Normal 4 5 2 2" xfId="5151" xr:uid="{00000000-0005-0000-0000-000062140000}"/>
    <cellStyle name="Normal 4 5 3" xfId="5152" xr:uid="{00000000-0005-0000-0000-000063140000}"/>
    <cellStyle name="Normal 4 5 4" xfId="5153" xr:uid="{00000000-0005-0000-0000-000064140000}"/>
    <cellStyle name="Normal 4 5 5" xfId="5154" xr:uid="{00000000-0005-0000-0000-000065140000}"/>
    <cellStyle name="Normal 4 50" xfId="5155" xr:uid="{00000000-0005-0000-0000-000066140000}"/>
    <cellStyle name="Normal 4 50 2" xfId="5156" xr:uid="{00000000-0005-0000-0000-000067140000}"/>
    <cellStyle name="Normal 4 51" xfId="5157" xr:uid="{00000000-0005-0000-0000-000068140000}"/>
    <cellStyle name="Normal 4 51 2" xfId="5158" xr:uid="{00000000-0005-0000-0000-000069140000}"/>
    <cellStyle name="Normal 4 52" xfId="5159" xr:uid="{00000000-0005-0000-0000-00006A140000}"/>
    <cellStyle name="Normal 4 52 2" xfId="5160" xr:uid="{00000000-0005-0000-0000-00006B140000}"/>
    <cellStyle name="Normal 4 53" xfId="5161" xr:uid="{00000000-0005-0000-0000-00006C140000}"/>
    <cellStyle name="Normal 4 53 2" xfId="5162" xr:uid="{00000000-0005-0000-0000-00006D140000}"/>
    <cellStyle name="Normal 4 54" xfId="5163" xr:uid="{00000000-0005-0000-0000-00006E140000}"/>
    <cellStyle name="Normal 4 54 2" xfId="5164" xr:uid="{00000000-0005-0000-0000-00006F140000}"/>
    <cellStyle name="Normal 4 55" xfId="5165" xr:uid="{00000000-0005-0000-0000-000070140000}"/>
    <cellStyle name="Normal 4 55 2" xfId="5166" xr:uid="{00000000-0005-0000-0000-000071140000}"/>
    <cellStyle name="Normal 4 56" xfId="5167" xr:uid="{00000000-0005-0000-0000-000072140000}"/>
    <cellStyle name="Normal 4 56 2" xfId="5168" xr:uid="{00000000-0005-0000-0000-000073140000}"/>
    <cellStyle name="Normal 4 57" xfId="5169" xr:uid="{00000000-0005-0000-0000-000074140000}"/>
    <cellStyle name="Normal 4 57 2" xfId="5170" xr:uid="{00000000-0005-0000-0000-000075140000}"/>
    <cellStyle name="Normal 4 58" xfId="5171" xr:uid="{00000000-0005-0000-0000-000076140000}"/>
    <cellStyle name="Normal 4 58 2" xfId="5172" xr:uid="{00000000-0005-0000-0000-000077140000}"/>
    <cellStyle name="Normal 4 59" xfId="5173" xr:uid="{00000000-0005-0000-0000-000078140000}"/>
    <cellStyle name="Normal 4 59 2" xfId="5174" xr:uid="{00000000-0005-0000-0000-000079140000}"/>
    <cellStyle name="Normal 4 6" xfId="5175" xr:uid="{00000000-0005-0000-0000-00007A140000}"/>
    <cellStyle name="Normal 4 6 2" xfId="5176" xr:uid="{00000000-0005-0000-0000-00007B140000}"/>
    <cellStyle name="Normal 4 6 2 2" xfId="5177" xr:uid="{00000000-0005-0000-0000-00007C140000}"/>
    <cellStyle name="Normal 4 6 3" xfId="5178" xr:uid="{00000000-0005-0000-0000-00007D140000}"/>
    <cellStyle name="Normal 4 6 4" xfId="5179" xr:uid="{00000000-0005-0000-0000-00007E140000}"/>
    <cellStyle name="Normal 4 6 5" xfId="5180" xr:uid="{00000000-0005-0000-0000-00007F140000}"/>
    <cellStyle name="Normal 4 60" xfId="5181" xr:uid="{00000000-0005-0000-0000-000080140000}"/>
    <cellStyle name="Normal 4 60 2" xfId="5182" xr:uid="{00000000-0005-0000-0000-000081140000}"/>
    <cellStyle name="Normal 4 61" xfId="5183" xr:uid="{00000000-0005-0000-0000-000082140000}"/>
    <cellStyle name="Normal 4 61 2" xfId="5184" xr:uid="{00000000-0005-0000-0000-000083140000}"/>
    <cellStyle name="Normal 4 62" xfId="5185" xr:uid="{00000000-0005-0000-0000-000084140000}"/>
    <cellStyle name="Normal 4 63" xfId="5186" xr:uid="{00000000-0005-0000-0000-000085140000}"/>
    <cellStyle name="Normal 4 64" xfId="5187" xr:uid="{00000000-0005-0000-0000-000086140000}"/>
    <cellStyle name="Normal 4 65" xfId="5188" xr:uid="{00000000-0005-0000-0000-000087140000}"/>
    <cellStyle name="Normal 4 66" xfId="5189" xr:uid="{00000000-0005-0000-0000-000088140000}"/>
    <cellStyle name="Normal 4 67" xfId="5190" xr:uid="{00000000-0005-0000-0000-000089140000}"/>
    <cellStyle name="Normal 4 68" xfId="5191" xr:uid="{00000000-0005-0000-0000-00008A140000}"/>
    <cellStyle name="Normal 4 69" xfId="5192" xr:uid="{00000000-0005-0000-0000-00008B140000}"/>
    <cellStyle name="Normal 4 7" xfId="5193" xr:uid="{00000000-0005-0000-0000-00008C140000}"/>
    <cellStyle name="Normal 4 7 2" xfId="5194" xr:uid="{00000000-0005-0000-0000-00008D140000}"/>
    <cellStyle name="Normal 4 7 2 2" xfId="5195" xr:uid="{00000000-0005-0000-0000-00008E140000}"/>
    <cellStyle name="Normal 4 7 3" xfId="5196" xr:uid="{00000000-0005-0000-0000-00008F140000}"/>
    <cellStyle name="Normal 4 7 4" xfId="5197" xr:uid="{00000000-0005-0000-0000-000090140000}"/>
    <cellStyle name="Normal 4 7 5" xfId="5198" xr:uid="{00000000-0005-0000-0000-000091140000}"/>
    <cellStyle name="Normal 4 70" xfId="5199" xr:uid="{00000000-0005-0000-0000-000092140000}"/>
    <cellStyle name="Normal 4 71" xfId="5200" xr:uid="{00000000-0005-0000-0000-000093140000}"/>
    <cellStyle name="Normal 4 72" xfId="5201" xr:uid="{00000000-0005-0000-0000-000094140000}"/>
    <cellStyle name="Normal 4 73" xfId="5202" xr:uid="{00000000-0005-0000-0000-000095140000}"/>
    <cellStyle name="Normal 4 74" xfId="5203" xr:uid="{00000000-0005-0000-0000-000096140000}"/>
    <cellStyle name="Normal 4 75" xfId="5204" xr:uid="{00000000-0005-0000-0000-000097140000}"/>
    <cellStyle name="Normal 4 76" xfId="5205" xr:uid="{00000000-0005-0000-0000-000098140000}"/>
    <cellStyle name="Normal 4 77" xfId="5206" xr:uid="{00000000-0005-0000-0000-000099140000}"/>
    <cellStyle name="Normal 4 78" xfId="5207" xr:uid="{00000000-0005-0000-0000-00009A140000}"/>
    <cellStyle name="Normal 4 79" xfId="5208" xr:uid="{00000000-0005-0000-0000-00009B140000}"/>
    <cellStyle name="Normal 4 8" xfId="5209" xr:uid="{00000000-0005-0000-0000-00009C140000}"/>
    <cellStyle name="Normal 4 8 2" xfId="5210" xr:uid="{00000000-0005-0000-0000-00009D140000}"/>
    <cellStyle name="Normal 4 8 2 2" xfId="5211" xr:uid="{00000000-0005-0000-0000-00009E140000}"/>
    <cellStyle name="Normal 4 8 3" xfId="5212" xr:uid="{00000000-0005-0000-0000-00009F140000}"/>
    <cellStyle name="Normal 4 8 4" xfId="5213" xr:uid="{00000000-0005-0000-0000-0000A0140000}"/>
    <cellStyle name="Normal 4 8 5" xfId="5214" xr:uid="{00000000-0005-0000-0000-0000A1140000}"/>
    <cellStyle name="Normal 4 80" xfId="5215" xr:uid="{00000000-0005-0000-0000-0000A2140000}"/>
    <cellStyle name="Normal 4 81" xfId="5216" xr:uid="{00000000-0005-0000-0000-0000A3140000}"/>
    <cellStyle name="Normal 4 82" xfId="5217" xr:uid="{00000000-0005-0000-0000-0000A4140000}"/>
    <cellStyle name="Normal 4 83" xfId="5218" xr:uid="{00000000-0005-0000-0000-0000A5140000}"/>
    <cellStyle name="Normal 4 84" xfId="5219" xr:uid="{00000000-0005-0000-0000-0000A6140000}"/>
    <cellStyle name="Normal 4 85" xfId="5220" xr:uid="{00000000-0005-0000-0000-0000A7140000}"/>
    <cellStyle name="Normal 4 86" xfId="5221" xr:uid="{00000000-0005-0000-0000-0000A8140000}"/>
    <cellStyle name="Normal 4 87" xfId="5222" xr:uid="{00000000-0005-0000-0000-0000A9140000}"/>
    <cellStyle name="Normal 4 88" xfId="5223" xr:uid="{00000000-0005-0000-0000-0000AA140000}"/>
    <cellStyle name="Normal 4 89" xfId="5224" xr:uid="{00000000-0005-0000-0000-0000AB140000}"/>
    <cellStyle name="Normal 4 9" xfId="5225" xr:uid="{00000000-0005-0000-0000-0000AC140000}"/>
    <cellStyle name="Normal 4 9 2" xfId="5226" xr:uid="{00000000-0005-0000-0000-0000AD140000}"/>
    <cellStyle name="Normal 4 9 3" xfId="5227" xr:uid="{00000000-0005-0000-0000-0000AE140000}"/>
    <cellStyle name="Normal 4 90" xfId="5228" xr:uid="{00000000-0005-0000-0000-0000AF140000}"/>
    <cellStyle name="Normal 4 91" xfId="5229" xr:uid="{00000000-0005-0000-0000-0000B0140000}"/>
    <cellStyle name="Normal 4 92" xfId="5230" xr:uid="{00000000-0005-0000-0000-0000B1140000}"/>
    <cellStyle name="Normal 4 93" xfId="5231" xr:uid="{00000000-0005-0000-0000-0000B2140000}"/>
    <cellStyle name="Normal 4 94" xfId="5232" xr:uid="{00000000-0005-0000-0000-0000B3140000}"/>
    <cellStyle name="Normal 4 95" xfId="5233" xr:uid="{00000000-0005-0000-0000-0000B4140000}"/>
    <cellStyle name="Normal 4 96" xfId="5234" xr:uid="{00000000-0005-0000-0000-0000B5140000}"/>
    <cellStyle name="Normal 4 97" xfId="5235" xr:uid="{00000000-0005-0000-0000-0000B6140000}"/>
    <cellStyle name="Normal 4 98" xfId="5236" xr:uid="{00000000-0005-0000-0000-0000B7140000}"/>
    <cellStyle name="Normal 4 99" xfId="5237" xr:uid="{00000000-0005-0000-0000-0000B8140000}"/>
    <cellStyle name="Normal 40" xfId="5238" xr:uid="{00000000-0005-0000-0000-0000B9140000}"/>
    <cellStyle name="Normal 41" xfId="5239" xr:uid="{00000000-0005-0000-0000-0000BA140000}"/>
    <cellStyle name="Normal 42" xfId="5240" xr:uid="{00000000-0005-0000-0000-0000BB140000}"/>
    <cellStyle name="Normal 42 2" xfId="5241" xr:uid="{00000000-0005-0000-0000-0000BC140000}"/>
    <cellStyle name="Normal 43" xfId="5242" xr:uid="{00000000-0005-0000-0000-0000BD140000}"/>
    <cellStyle name="Normal 43 2" xfId="5243" xr:uid="{00000000-0005-0000-0000-0000BE140000}"/>
    <cellStyle name="Normal 44" xfId="5244" xr:uid="{00000000-0005-0000-0000-0000BF140000}"/>
    <cellStyle name="Normal 45" xfId="5245" xr:uid="{00000000-0005-0000-0000-0000C0140000}"/>
    <cellStyle name="Normal 46" xfId="5246" xr:uid="{00000000-0005-0000-0000-0000C1140000}"/>
    <cellStyle name="Normal 47" xfId="5247" xr:uid="{00000000-0005-0000-0000-0000C2140000}"/>
    <cellStyle name="Normal 48" xfId="5248" xr:uid="{00000000-0005-0000-0000-0000C3140000}"/>
    <cellStyle name="Normal 49" xfId="5249" xr:uid="{00000000-0005-0000-0000-0000C4140000}"/>
    <cellStyle name="Normal 5" xfId="26" xr:uid="{00000000-0005-0000-0000-0000C5140000}"/>
    <cellStyle name="Normal 5 10" xfId="5250" xr:uid="{00000000-0005-0000-0000-0000C6140000}"/>
    <cellStyle name="Normal 5 10 2" xfId="5251" xr:uid="{00000000-0005-0000-0000-0000C7140000}"/>
    <cellStyle name="Normal 5 100" xfId="5252" xr:uid="{00000000-0005-0000-0000-0000C8140000}"/>
    <cellStyle name="Normal 5 101" xfId="5253" xr:uid="{00000000-0005-0000-0000-0000C9140000}"/>
    <cellStyle name="Normal 5 102" xfId="5254" xr:uid="{00000000-0005-0000-0000-0000CA140000}"/>
    <cellStyle name="Normal 5 103" xfId="5255" xr:uid="{00000000-0005-0000-0000-0000CB140000}"/>
    <cellStyle name="Normal 5 104" xfId="5256" xr:uid="{00000000-0005-0000-0000-0000CC140000}"/>
    <cellStyle name="Normal 5 105" xfId="5257" xr:uid="{00000000-0005-0000-0000-0000CD140000}"/>
    <cellStyle name="Normal 5 106" xfId="5258" xr:uid="{00000000-0005-0000-0000-0000CE140000}"/>
    <cellStyle name="Normal 5 107" xfId="5259" xr:uid="{00000000-0005-0000-0000-0000CF140000}"/>
    <cellStyle name="Normal 5 108" xfId="5260" xr:uid="{00000000-0005-0000-0000-0000D0140000}"/>
    <cellStyle name="Normal 5 109" xfId="5261" xr:uid="{00000000-0005-0000-0000-0000D1140000}"/>
    <cellStyle name="Normal 5 11" xfId="5262" xr:uid="{00000000-0005-0000-0000-0000D2140000}"/>
    <cellStyle name="Normal 5 11 2" xfId="5263" xr:uid="{00000000-0005-0000-0000-0000D3140000}"/>
    <cellStyle name="Normal 5 110" xfId="5264" xr:uid="{00000000-0005-0000-0000-0000D4140000}"/>
    <cellStyle name="Normal 5 111" xfId="5265" xr:uid="{00000000-0005-0000-0000-0000D5140000}"/>
    <cellStyle name="Normal 5 112" xfId="5266" xr:uid="{00000000-0005-0000-0000-0000D6140000}"/>
    <cellStyle name="Normal 5 113" xfId="5267" xr:uid="{00000000-0005-0000-0000-0000D7140000}"/>
    <cellStyle name="Normal 5 114" xfId="5268" xr:uid="{00000000-0005-0000-0000-0000D8140000}"/>
    <cellStyle name="Normal 5 115" xfId="5269" xr:uid="{00000000-0005-0000-0000-0000D9140000}"/>
    <cellStyle name="Normal 5 116" xfId="5270" xr:uid="{00000000-0005-0000-0000-0000DA140000}"/>
    <cellStyle name="Normal 5 117" xfId="5271" xr:uid="{00000000-0005-0000-0000-0000DB140000}"/>
    <cellStyle name="Normal 5 118" xfId="5272" xr:uid="{00000000-0005-0000-0000-0000DC140000}"/>
    <cellStyle name="Normal 5 119" xfId="5273" xr:uid="{00000000-0005-0000-0000-0000DD140000}"/>
    <cellStyle name="Normal 5 12" xfId="5274" xr:uid="{00000000-0005-0000-0000-0000DE140000}"/>
    <cellStyle name="Normal 5 12 2" xfId="5275" xr:uid="{00000000-0005-0000-0000-0000DF140000}"/>
    <cellStyle name="Normal 5 120" xfId="5276" xr:uid="{00000000-0005-0000-0000-0000E0140000}"/>
    <cellStyle name="Normal 5 121" xfId="5277" xr:uid="{00000000-0005-0000-0000-0000E1140000}"/>
    <cellStyle name="Normal 5 122" xfId="5278" xr:uid="{00000000-0005-0000-0000-0000E2140000}"/>
    <cellStyle name="Normal 5 123" xfId="5279" xr:uid="{00000000-0005-0000-0000-0000E3140000}"/>
    <cellStyle name="Normal 5 124" xfId="5280" xr:uid="{00000000-0005-0000-0000-0000E4140000}"/>
    <cellStyle name="Normal 5 125" xfId="5281" xr:uid="{00000000-0005-0000-0000-0000E5140000}"/>
    <cellStyle name="Normal 5 126" xfId="5282" xr:uid="{00000000-0005-0000-0000-0000E6140000}"/>
    <cellStyle name="Normal 5 127" xfId="5283" xr:uid="{00000000-0005-0000-0000-0000E7140000}"/>
    <cellStyle name="Normal 5 128" xfId="5284" xr:uid="{00000000-0005-0000-0000-0000E8140000}"/>
    <cellStyle name="Normal 5 129" xfId="5285" xr:uid="{00000000-0005-0000-0000-0000E9140000}"/>
    <cellStyle name="Normal 5 13" xfId="5286" xr:uid="{00000000-0005-0000-0000-0000EA140000}"/>
    <cellStyle name="Normal 5 13 2" xfId="5287" xr:uid="{00000000-0005-0000-0000-0000EB140000}"/>
    <cellStyle name="Normal 5 130" xfId="5288" xr:uid="{00000000-0005-0000-0000-0000EC140000}"/>
    <cellStyle name="Normal 5 131" xfId="5289" xr:uid="{00000000-0005-0000-0000-0000ED140000}"/>
    <cellStyle name="Normal 5 132" xfId="5290" xr:uid="{00000000-0005-0000-0000-0000EE140000}"/>
    <cellStyle name="Normal 5 133" xfId="5291" xr:uid="{00000000-0005-0000-0000-0000EF140000}"/>
    <cellStyle name="Normal 5 134" xfId="5292" xr:uid="{00000000-0005-0000-0000-0000F0140000}"/>
    <cellStyle name="Normal 5 135" xfId="5293" xr:uid="{00000000-0005-0000-0000-0000F1140000}"/>
    <cellStyle name="Normal 5 136" xfId="5294" xr:uid="{00000000-0005-0000-0000-0000F2140000}"/>
    <cellStyle name="Normal 5 137" xfId="5295" xr:uid="{00000000-0005-0000-0000-0000F3140000}"/>
    <cellStyle name="Normal 5 138" xfId="5296" xr:uid="{00000000-0005-0000-0000-0000F4140000}"/>
    <cellStyle name="Normal 5 139" xfId="5297" xr:uid="{00000000-0005-0000-0000-0000F5140000}"/>
    <cellStyle name="Normal 5 14" xfId="5298" xr:uid="{00000000-0005-0000-0000-0000F6140000}"/>
    <cellStyle name="Normal 5 14 2" xfId="5299" xr:uid="{00000000-0005-0000-0000-0000F7140000}"/>
    <cellStyle name="Normal 5 140" xfId="5300" xr:uid="{00000000-0005-0000-0000-0000F8140000}"/>
    <cellStyle name="Normal 5 141" xfId="5301" xr:uid="{00000000-0005-0000-0000-0000F9140000}"/>
    <cellStyle name="Normal 5 142" xfId="5302" xr:uid="{00000000-0005-0000-0000-0000FA140000}"/>
    <cellStyle name="Normal 5 143" xfId="5303" xr:uid="{00000000-0005-0000-0000-0000FB140000}"/>
    <cellStyle name="Normal 5 144" xfId="5304" xr:uid="{00000000-0005-0000-0000-0000FC140000}"/>
    <cellStyle name="Normal 5 145" xfId="5305" xr:uid="{00000000-0005-0000-0000-0000FD140000}"/>
    <cellStyle name="Normal 5 146" xfId="5306" xr:uid="{00000000-0005-0000-0000-0000FE140000}"/>
    <cellStyle name="Normal 5 147" xfId="5307" xr:uid="{00000000-0005-0000-0000-0000FF140000}"/>
    <cellStyle name="Normal 5 148" xfId="5308" xr:uid="{00000000-0005-0000-0000-000000150000}"/>
    <cellStyle name="Normal 5 149" xfId="5309" xr:uid="{00000000-0005-0000-0000-000001150000}"/>
    <cellStyle name="Normal 5 15" xfId="5310" xr:uid="{00000000-0005-0000-0000-000002150000}"/>
    <cellStyle name="Normal 5 15 2" xfId="5311" xr:uid="{00000000-0005-0000-0000-000003150000}"/>
    <cellStyle name="Normal 5 150" xfId="5312" xr:uid="{00000000-0005-0000-0000-000004150000}"/>
    <cellStyle name="Normal 5 151" xfId="5313" xr:uid="{00000000-0005-0000-0000-000005150000}"/>
    <cellStyle name="Normal 5 152" xfId="5314" xr:uid="{00000000-0005-0000-0000-000006150000}"/>
    <cellStyle name="Normal 5 153" xfId="5315" xr:uid="{00000000-0005-0000-0000-000007150000}"/>
    <cellStyle name="Normal 5 154" xfId="5316" xr:uid="{00000000-0005-0000-0000-000008150000}"/>
    <cellStyle name="Normal 5 155" xfId="7416" xr:uid="{00000000-0005-0000-0000-000009150000}"/>
    <cellStyle name="Normal 5 156" xfId="7430" xr:uid="{00000000-0005-0000-0000-00000A150000}"/>
    <cellStyle name="Normal 5 157" xfId="7511" xr:uid="{00000000-0005-0000-0000-00000B150000}"/>
    <cellStyle name="Normal 5 16" xfId="5317" xr:uid="{00000000-0005-0000-0000-00000C150000}"/>
    <cellStyle name="Normal 5 16 2" xfId="5318" xr:uid="{00000000-0005-0000-0000-00000D150000}"/>
    <cellStyle name="Normal 5 17" xfId="5319" xr:uid="{00000000-0005-0000-0000-00000E150000}"/>
    <cellStyle name="Normal 5 17 2" xfId="5320" xr:uid="{00000000-0005-0000-0000-00000F150000}"/>
    <cellStyle name="Normal 5 18" xfId="5321" xr:uid="{00000000-0005-0000-0000-000010150000}"/>
    <cellStyle name="Normal 5 18 2" xfId="5322" xr:uid="{00000000-0005-0000-0000-000011150000}"/>
    <cellStyle name="Normal 5 19" xfId="5323" xr:uid="{00000000-0005-0000-0000-000012150000}"/>
    <cellStyle name="Normal 5 19 2" xfId="5324" xr:uid="{00000000-0005-0000-0000-000013150000}"/>
    <cellStyle name="Normal 5 2" xfId="5325" xr:uid="{00000000-0005-0000-0000-000014150000}"/>
    <cellStyle name="Normal 5 2 2" xfId="5326" xr:uid="{00000000-0005-0000-0000-000015150000}"/>
    <cellStyle name="Normal 5 2 3" xfId="5327" xr:uid="{00000000-0005-0000-0000-000016150000}"/>
    <cellStyle name="Normal 5 2 4" xfId="5328" xr:uid="{00000000-0005-0000-0000-000017150000}"/>
    <cellStyle name="Normal 5 2 5" xfId="7501" xr:uid="{00000000-0005-0000-0000-000018150000}"/>
    <cellStyle name="Normal 5 20" xfId="5329" xr:uid="{00000000-0005-0000-0000-000019150000}"/>
    <cellStyle name="Normal 5 20 2" xfId="5330" xr:uid="{00000000-0005-0000-0000-00001A150000}"/>
    <cellStyle name="Normal 5 21" xfId="5331" xr:uid="{00000000-0005-0000-0000-00001B150000}"/>
    <cellStyle name="Normal 5 21 2" xfId="5332" xr:uid="{00000000-0005-0000-0000-00001C150000}"/>
    <cellStyle name="Normal 5 22" xfId="5333" xr:uid="{00000000-0005-0000-0000-00001D150000}"/>
    <cellStyle name="Normal 5 22 2" xfId="5334" xr:uid="{00000000-0005-0000-0000-00001E150000}"/>
    <cellStyle name="Normal 5 23" xfId="5335" xr:uid="{00000000-0005-0000-0000-00001F150000}"/>
    <cellStyle name="Normal 5 23 2" xfId="5336" xr:uid="{00000000-0005-0000-0000-000020150000}"/>
    <cellStyle name="Normal 5 24" xfId="5337" xr:uid="{00000000-0005-0000-0000-000021150000}"/>
    <cellStyle name="Normal 5 24 2" xfId="5338" xr:uid="{00000000-0005-0000-0000-000022150000}"/>
    <cellStyle name="Normal 5 25" xfId="5339" xr:uid="{00000000-0005-0000-0000-000023150000}"/>
    <cellStyle name="Normal 5 25 2" xfId="5340" xr:uid="{00000000-0005-0000-0000-000024150000}"/>
    <cellStyle name="Normal 5 26" xfId="5341" xr:uid="{00000000-0005-0000-0000-000025150000}"/>
    <cellStyle name="Normal 5 26 2" xfId="5342" xr:uid="{00000000-0005-0000-0000-000026150000}"/>
    <cellStyle name="Normal 5 27" xfId="5343" xr:uid="{00000000-0005-0000-0000-000027150000}"/>
    <cellStyle name="Normal 5 27 2" xfId="5344" xr:uid="{00000000-0005-0000-0000-000028150000}"/>
    <cellStyle name="Normal 5 28" xfId="5345" xr:uid="{00000000-0005-0000-0000-000029150000}"/>
    <cellStyle name="Normal 5 28 2" xfId="5346" xr:uid="{00000000-0005-0000-0000-00002A150000}"/>
    <cellStyle name="Normal 5 29" xfId="5347" xr:uid="{00000000-0005-0000-0000-00002B150000}"/>
    <cellStyle name="Normal 5 29 2" xfId="5348" xr:uid="{00000000-0005-0000-0000-00002C150000}"/>
    <cellStyle name="Normal 5 3" xfId="5349" xr:uid="{00000000-0005-0000-0000-00002D150000}"/>
    <cellStyle name="Normal 5 3 2" xfId="5350" xr:uid="{00000000-0005-0000-0000-00002E150000}"/>
    <cellStyle name="Normal 5 3 2 2" xfId="5351" xr:uid="{00000000-0005-0000-0000-00002F150000}"/>
    <cellStyle name="Normal 5 3 2 2 2" xfId="5352" xr:uid="{00000000-0005-0000-0000-000030150000}"/>
    <cellStyle name="Normal 5 3 2 2 2 2" xfId="5353" xr:uid="{00000000-0005-0000-0000-000031150000}"/>
    <cellStyle name="Normal 5 3 2 2 3" xfId="5354" xr:uid="{00000000-0005-0000-0000-000032150000}"/>
    <cellStyle name="Normal 5 3 2 3" xfId="5355" xr:uid="{00000000-0005-0000-0000-000033150000}"/>
    <cellStyle name="Normal 5 3 2 3 2" xfId="5356" xr:uid="{00000000-0005-0000-0000-000034150000}"/>
    <cellStyle name="Normal 5 3 2 3 2 2" xfId="5357" xr:uid="{00000000-0005-0000-0000-000035150000}"/>
    <cellStyle name="Normal 5 3 2 3 3" xfId="5358" xr:uid="{00000000-0005-0000-0000-000036150000}"/>
    <cellStyle name="Normal 5 3 2 4" xfId="5359" xr:uid="{00000000-0005-0000-0000-000037150000}"/>
    <cellStyle name="Normal 5 3 2 4 2" xfId="5360" xr:uid="{00000000-0005-0000-0000-000038150000}"/>
    <cellStyle name="Normal 5 3 2 4 2 2" xfId="5361" xr:uid="{00000000-0005-0000-0000-000039150000}"/>
    <cellStyle name="Normal 5 3 2 4 3" xfId="5362" xr:uid="{00000000-0005-0000-0000-00003A150000}"/>
    <cellStyle name="Normal 5 3 2 5" xfId="5363" xr:uid="{00000000-0005-0000-0000-00003B150000}"/>
    <cellStyle name="Normal 5 3 2 5 2" xfId="5364" xr:uid="{00000000-0005-0000-0000-00003C150000}"/>
    <cellStyle name="Normal 5 3 2 5 2 2" xfId="5365" xr:uid="{00000000-0005-0000-0000-00003D150000}"/>
    <cellStyle name="Normal 5 3 2 5 3" xfId="5366" xr:uid="{00000000-0005-0000-0000-00003E150000}"/>
    <cellStyle name="Normal 5 3 2 6" xfId="5367" xr:uid="{00000000-0005-0000-0000-00003F150000}"/>
    <cellStyle name="Normal 5 3 3" xfId="5368" xr:uid="{00000000-0005-0000-0000-000040150000}"/>
    <cellStyle name="Normal 5 3 3 2" xfId="5369" xr:uid="{00000000-0005-0000-0000-000041150000}"/>
    <cellStyle name="Normal 5 3 4" xfId="5370" xr:uid="{00000000-0005-0000-0000-000042150000}"/>
    <cellStyle name="Normal 5 3 4 2" xfId="5371" xr:uid="{00000000-0005-0000-0000-000043150000}"/>
    <cellStyle name="Normal 5 3 5" xfId="5372" xr:uid="{00000000-0005-0000-0000-000044150000}"/>
    <cellStyle name="Normal 5 3 5 2" xfId="5373" xr:uid="{00000000-0005-0000-0000-000045150000}"/>
    <cellStyle name="Normal 5 3 6" xfId="5374" xr:uid="{00000000-0005-0000-0000-000046150000}"/>
    <cellStyle name="Normal 5 3 6 2" xfId="5375" xr:uid="{00000000-0005-0000-0000-000047150000}"/>
    <cellStyle name="Normal 5 3 6 3" xfId="5376" xr:uid="{00000000-0005-0000-0000-000048150000}"/>
    <cellStyle name="Normal 5 3 7" xfId="5377" xr:uid="{00000000-0005-0000-0000-000049150000}"/>
    <cellStyle name="Normal 5 3 8" xfId="5378" xr:uid="{00000000-0005-0000-0000-00004A150000}"/>
    <cellStyle name="Normal 5 3 9" xfId="5379" xr:uid="{00000000-0005-0000-0000-00004B150000}"/>
    <cellStyle name="Normal 5 30" xfId="5380" xr:uid="{00000000-0005-0000-0000-00004C150000}"/>
    <cellStyle name="Normal 5 30 2" xfId="5381" xr:uid="{00000000-0005-0000-0000-00004D150000}"/>
    <cellStyle name="Normal 5 31" xfId="5382" xr:uid="{00000000-0005-0000-0000-00004E150000}"/>
    <cellStyle name="Normal 5 31 2" xfId="5383" xr:uid="{00000000-0005-0000-0000-00004F150000}"/>
    <cellStyle name="Normal 5 32" xfId="5384" xr:uid="{00000000-0005-0000-0000-000050150000}"/>
    <cellStyle name="Normal 5 32 2" xfId="5385" xr:uid="{00000000-0005-0000-0000-000051150000}"/>
    <cellStyle name="Normal 5 33" xfId="5386" xr:uid="{00000000-0005-0000-0000-000052150000}"/>
    <cellStyle name="Normal 5 33 2" xfId="5387" xr:uid="{00000000-0005-0000-0000-000053150000}"/>
    <cellStyle name="Normal 5 34" xfId="5388" xr:uid="{00000000-0005-0000-0000-000054150000}"/>
    <cellStyle name="Normal 5 34 2" xfId="5389" xr:uid="{00000000-0005-0000-0000-000055150000}"/>
    <cellStyle name="Normal 5 35" xfId="5390" xr:uid="{00000000-0005-0000-0000-000056150000}"/>
    <cellStyle name="Normal 5 35 2" xfId="5391" xr:uid="{00000000-0005-0000-0000-000057150000}"/>
    <cellStyle name="Normal 5 36" xfId="5392" xr:uid="{00000000-0005-0000-0000-000058150000}"/>
    <cellStyle name="Normal 5 36 2" xfId="5393" xr:uid="{00000000-0005-0000-0000-000059150000}"/>
    <cellStyle name="Normal 5 37" xfId="5394" xr:uid="{00000000-0005-0000-0000-00005A150000}"/>
    <cellStyle name="Normal 5 37 2" xfId="5395" xr:uid="{00000000-0005-0000-0000-00005B150000}"/>
    <cellStyle name="Normal 5 38" xfId="5396" xr:uid="{00000000-0005-0000-0000-00005C150000}"/>
    <cellStyle name="Normal 5 38 2" xfId="5397" xr:uid="{00000000-0005-0000-0000-00005D150000}"/>
    <cellStyle name="Normal 5 39" xfId="5398" xr:uid="{00000000-0005-0000-0000-00005E150000}"/>
    <cellStyle name="Normal 5 39 2" xfId="5399" xr:uid="{00000000-0005-0000-0000-00005F150000}"/>
    <cellStyle name="Normal 5 4" xfId="5400" xr:uid="{00000000-0005-0000-0000-000060150000}"/>
    <cellStyle name="Normal 5 4 2" xfId="5401" xr:uid="{00000000-0005-0000-0000-000061150000}"/>
    <cellStyle name="Normal 5 4 2 2" xfId="5402" xr:uid="{00000000-0005-0000-0000-000062150000}"/>
    <cellStyle name="Normal 5 4 3" xfId="5403" xr:uid="{00000000-0005-0000-0000-000063150000}"/>
    <cellStyle name="Normal 5 40" xfId="5404" xr:uid="{00000000-0005-0000-0000-000064150000}"/>
    <cellStyle name="Normal 5 40 2" xfId="5405" xr:uid="{00000000-0005-0000-0000-000065150000}"/>
    <cellStyle name="Normal 5 41" xfId="5406" xr:uid="{00000000-0005-0000-0000-000066150000}"/>
    <cellStyle name="Normal 5 41 2" xfId="5407" xr:uid="{00000000-0005-0000-0000-000067150000}"/>
    <cellStyle name="Normal 5 42" xfId="5408" xr:uid="{00000000-0005-0000-0000-000068150000}"/>
    <cellStyle name="Normal 5 42 2" xfId="5409" xr:uid="{00000000-0005-0000-0000-000069150000}"/>
    <cellStyle name="Normal 5 43" xfId="5410" xr:uid="{00000000-0005-0000-0000-00006A150000}"/>
    <cellStyle name="Normal 5 43 2" xfId="5411" xr:uid="{00000000-0005-0000-0000-00006B150000}"/>
    <cellStyle name="Normal 5 44" xfId="5412" xr:uid="{00000000-0005-0000-0000-00006C150000}"/>
    <cellStyle name="Normal 5 44 2" xfId="5413" xr:uid="{00000000-0005-0000-0000-00006D150000}"/>
    <cellStyle name="Normal 5 45" xfId="5414" xr:uid="{00000000-0005-0000-0000-00006E150000}"/>
    <cellStyle name="Normal 5 45 2" xfId="5415" xr:uid="{00000000-0005-0000-0000-00006F150000}"/>
    <cellStyle name="Normal 5 46" xfId="5416" xr:uid="{00000000-0005-0000-0000-000070150000}"/>
    <cellStyle name="Normal 5 46 2" xfId="5417" xr:uid="{00000000-0005-0000-0000-000071150000}"/>
    <cellStyle name="Normal 5 47" xfId="5418" xr:uid="{00000000-0005-0000-0000-000072150000}"/>
    <cellStyle name="Normal 5 47 2" xfId="5419" xr:uid="{00000000-0005-0000-0000-000073150000}"/>
    <cellStyle name="Normal 5 48" xfId="5420" xr:uid="{00000000-0005-0000-0000-000074150000}"/>
    <cellStyle name="Normal 5 48 2" xfId="5421" xr:uid="{00000000-0005-0000-0000-000075150000}"/>
    <cellStyle name="Normal 5 49" xfId="5422" xr:uid="{00000000-0005-0000-0000-000076150000}"/>
    <cellStyle name="Normal 5 49 2" xfId="5423" xr:uid="{00000000-0005-0000-0000-000077150000}"/>
    <cellStyle name="Normal 5 5" xfId="5424" xr:uid="{00000000-0005-0000-0000-000078150000}"/>
    <cellStyle name="Normal 5 5 2" xfId="5425" xr:uid="{00000000-0005-0000-0000-000079150000}"/>
    <cellStyle name="Normal 5 5 2 2" xfId="5426" xr:uid="{00000000-0005-0000-0000-00007A150000}"/>
    <cellStyle name="Normal 5 5 3" xfId="5427" xr:uid="{00000000-0005-0000-0000-00007B150000}"/>
    <cellStyle name="Normal 5 50" xfId="5428" xr:uid="{00000000-0005-0000-0000-00007C150000}"/>
    <cellStyle name="Normal 5 50 2" xfId="5429" xr:uid="{00000000-0005-0000-0000-00007D150000}"/>
    <cellStyle name="Normal 5 51" xfId="5430" xr:uid="{00000000-0005-0000-0000-00007E150000}"/>
    <cellStyle name="Normal 5 51 2" xfId="5431" xr:uid="{00000000-0005-0000-0000-00007F150000}"/>
    <cellStyle name="Normal 5 52" xfId="5432" xr:uid="{00000000-0005-0000-0000-000080150000}"/>
    <cellStyle name="Normal 5 52 2" xfId="5433" xr:uid="{00000000-0005-0000-0000-000081150000}"/>
    <cellStyle name="Normal 5 53" xfId="5434" xr:uid="{00000000-0005-0000-0000-000082150000}"/>
    <cellStyle name="Normal 5 53 2" xfId="5435" xr:uid="{00000000-0005-0000-0000-000083150000}"/>
    <cellStyle name="Normal 5 54" xfId="5436" xr:uid="{00000000-0005-0000-0000-000084150000}"/>
    <cellStyle name="Normal 5 54 2" xfId="5437" xr:uid="{00000000-0005-0000-0000-000085150000}"/>
    <cellStyle name="Normal 5 55" xfId="5438" xr:uid="{00000000-0005-0000-0000-000086150000}"/>
    <cellStyle name="Normal 5 55 2" xfId="5439" xr:uid="{00000000-0005-0000-0000-000087150000}"/>
    <cellStyle name="Normal 5 56" xfId="5440" xr:uid="{00000000-0005-0000-0000-000088150000}"/>
    <cellStyle name="Normal 5 56 2" xfId="5441" xr:uid="{00000000-0005-0000-0000-000089150000}"/>
    <cellStyle name="Normal 5 57" xfId="5442" xr:uid="{00000000-0005-0000-0000-00008A150000}"/>
    <cellStyle name="Normal 5 57 2" xfId="5443" xr:uid="{00000000-0005-0000-0000-00008B150000}"/>
    <cellStyle name="Normal 5 58" xfId="5444" xr:uid="{00000000-0005-0000-0000-00008C150000}"/>
    <cellStyle name="Normal 5 58 2" xfId="5445" xr:uid="{00000000-0005-0000-0000-00008D150000}"/>
    <cellStyle name="Normal 5 59" xfId="5446" xr:uid="{00000000-0005-0000-0000-00008E150000}"/>
    <cellStyle name="Normal 5 59 2" xfId="5447" xr:uid="{00000000-0005-0000-0000-00008F150000}"/>
    <cellStyle name="Normal 5 6" xfId="5448" xr:uid="{00000000-0005-0000-0000-000090150000}"/>
    <cellStyle name="Normal 5 6 2" xfId="5449" xr:uid="{00000000-0005-0000-0000-000091150000}"/>
    <cellStyle name="Normal 5 6 2 2" xfId="5450" xr:uid="{00000000-0005-0000-0000-000092150000}"/>
    <cellStyle name="Normal 5 6 3" xfId="5451" xr:uid="{00000000-0005-0000-0000-000093150000}"/>
    <cellStyle name="Normal 5 60" xfId="5452" xr:uid="{00000000-0005-0000-0000-000094150000}"/>
    <cellStyle name="Normal 5 60 2" xfId="5453" xr:uid="{00000000-0005-0000-0000-000095150000}"/>
    <cellStyle name="Normal 5 61" xfId="5454" xr:uid="{00000000-0005-0000-0000-000096150000}"/>
    <cellStyle name="Normal 5 61 2" xfId="5455" xr:uid="{00000000-0005-0000-0000-000097150000}"/>
    <cellStyle name="Normal 5 62" xfId="5456" xr:uid="{00000000-0005-0000-0000-000098150000}"/>
    <cellStyle name="Normal 5 63" xfId="5457" xr:uid="{00000000-0005-0000-0000-000099150000}"/>
    <cellStyle name="Normal 5 64" xfId="5458" xr:uid="{00000000-0005-0000-0000-00009A150000}"/>
    <cellStyle name="Normal 5 65" xfId="5459" xr:uid="{00000000-0005-0000-0000-00009B150000}"/>
    <cellStyle name="Normal 5 66" xfId="5460" xr:uid="{00000000-0005-0000-0000-00009C150000}"/>
    <cellStyle name="Normal 5 67" xfId="5461" xr:uid="{00000000-0005-0000-0000-00009D150000}"/>
    <cellStyle name="Normal 5 68" xfId="5462" xr:uid="{00000000-0005-0000-0000-00009E150000}"/>
    <cellStyle name="Normal 5 69" xfId="5463" xr:uid="{00000000-0005-0000-0000-00009F150000}"/>
    <cellStyle name="Normal 5 7" xfId="5464" xr:uid="{00000000-0005-0000-0000-0000A0150000}"/>
    <cellStyle name="Normal 5 7 2" xfId="5465" xr:uid="{00000000-0005-0000-0000-0000A1150000}"/>
    <cellStyle name="Normal 5 7 2 2" xfId="5466" xr:uid="{00000000-0005-0000-0000-0000A2150000}"/>
    <cellStyle name="Normal 5 7 3" xfId="5467" xr:uid="{00000000-0005-0000-0000-0000A3150000}"/>
    <cellStyle name="Normal 5 70" xfId="5468" xr:uid="{00000000-0005-0000-0000-0000A4150000}"/>
    <cellStyle name="Normal 5 71" xfId="5469" xr:uid="{00000000-0005-0000-0000-0000A5150000}"/>
    <cellStyle name="Normal 5 72" xfId="5470" xr:uid="{00000000-0005-0000-0000-0000A6150000}"/>
    <cellStyle name="Normal 5 73" xfId="5471" xr:uid="{00000000-0005-0000-0000-0000A7150000}"/>
    <cellStyle name="Normal 5 74" xfId="5472" xr:uid="{00000000-0005-0000-0000-0000A8150000}"/>
    <cellStyle name="Normal 5 75" xfId="5473" xr:uid="{00000000-0005-0000-0000-0000A9150000}"/>
    <cellStyle name="Normal 5 76" xfId="5474" xr:uid="{00000000-0005-0000-0000-0000AA150000}"/>
    <cellStyle name="Normal 5 77" xfId="5475" xr:uid="{00000000-0005-0000-0000-0000AB150000}"/>
    <cellStyle name="Normal 5 78" xfId="5476" xr:uid="{00000000-0005-0000-0000-0000AC150000}"/>
    <cellStyle name="Normal 5 79" xfId="5477" xr:uid="{00000000-0005-0000-0000-0000AD150000}"/>
    <cellStyle name="Normal 5 8" xfId="5478" xr:uid="{00000000-0005-0000-0000-0000AE150000}"/>
    <cellStyle name="Normal 5 8 2" xfId="5479" xr:uid="{00000000-0005-0000-0000-0000AF150000}"/>
    <cellStyle name="Normal 5 80" xfId="5480" xr:uid="{00000000-0005-0000-0000-0000B0150000}"/>
    <cellStyle name="Normal 5 81" xfId="5481" xr:uid="{00000000-0005-0000-0000-0000B1150000}"/>
    <cellStyle name="Normal 5 82" xfId="5482" xr:uid="{00000000-0005-0000-0000-0000B2150000}"/>
    <cellStyle name="Normal 5 83" xfId="5483" xr:uid="{00000000-0005-0000-0000-0000B3150000}"/>
    <cellStyle name="Normal 5 84" xfId="5484" xr:uid="{00000000-0005-0000-0000-0000B4150000}"/>
    <cellStyle name="Normal 5 85" xfId="5485" xr:uid="{00000000-0005-0000-0000-0000B5150000}"/>
    <cellStyle name="Normal 5 86" xfId="5486" xr:uid="{00000000-0005-0000-0000-0000B6150000}"/>
    <cellStyle name="Normal 5 87" xfId="5487" xr:uid="{00000000-0005-0000-0000-0000B7150000}"/>
    <cellStyle name="Normal 5 88" xfId="5488" xr:uid="{00000000-0005-0000-0000-0000B8150000}"/>
    <cellStyle name="Normal 5 89" xfId="5489" xr:uid="{00000000-0005-0000-0000-0000B9150000}"/>
    <cellStyle name="Normal 5 9" xfId="5490" xr:uid="{00000000-0005-0000-0000-0000BA150000}"/>
    <cellStyle name="Normal 5 9 2" xfId="5491" xr:uid="{00000000-0005-0000-0000-0000BB150000}"/>
    <cellStyle name="Normal 5 90" xfId="5492" xr:uid="{00000000-0005-0000-0000-0000BC150000}"/>
    <cellStyle name="Normal 5 91" xfId="5493" xr:uid="{00000000-0005-0000-0000-0000BD150000}"/>
    <cellStyle name="Normal 5 92" xfId="5494" xr:uid="{00000000-0005-0000-0000-0000BE150000}"/>
    <cellStyle name="Normal 5 93" xfId="5495" xr:uid="{00000000-0005-0000-0000-0000BF150000}"/>
    <cellStyle name="Normal 5 94" xfId="5496" xr:uid="{00000000-0005-0000-0000-0000C0150000}"/>
    <cellStyle name="Normal 5 95" xfId="5497" xr:uid="{00000000-0005-0000-0000-0000C1150000}"/>
    <cellStyle name="Normal 5 96" xfId="5498" xr:uid="{00000000-0005-0000-0000-0000C2150000}"/>
    <cellStyle name="Normal 5 97" xfId="5499" xr:uid="{00000000-0005-0000-0000-0000C3150000}"/>
    <cellStyle name="Normal 5 98" xfId="5500" xr:uid="{00000000-0005-0000-0000-0000C4150000}"/>
    <cellStyle name="Normal 5 99" xfId="5501" xr:uid="{00000000-0005-0000-0000-0000C5150000}"/>
    <cellStyle name="Normal 50" xfId="5502" xr:uid="{00000000-0005-0000-0000-0000C6150000}"/>
    <cellStyle name="Normal 51" xfId="5503" xr:uid="{00000000-0005-0000-0000-0000C7150000}"/>
    <cellStyle name="Normal 52" xfId="5504" xr:uid="{00000000-0005-0000-0000-0000C8150000}"/>
    <cellStyle name="Normal 53" xfId="5505" xr:uid="{00000000-0005-0000-0000-0000C9150000}"/>
    <cellStyle name="Normal 54" xfId="5506" xr:uid="{00000000-0005-0000-0000-0000CA150000}"/>
    <cellStyle name="Normal 55" xfId="5507" xr:uid="{00000000-0005-0000-0000-0000CB150000}"/>
    <cellStyle name="Normal 56" xfId="5508" xr:uid="{00000000-0005-0000-0000-0000CC150000}"/>
    <cellStyle name="Normal 57" xfId="5509" xr:uid="{00000000-0005-0000-0000-0000CD150000}"/>
    <cellStyle name="Normal 58" xfId="5510" xr:uid="{00000000-0005-0000-0000-0000CE150000}"/>
    <cellStyle name="Normal 59" xfId="5511" xr:uid="{00000000-0005-0000-0000-0000CF150000}"/>
    <cellStyle name="Normal 6" xfId="36" xr:uid="{00000000-0005-0000-0000-0000D0150000}"/>
    <cellStyle name="Normal 6 10" xfId="5512" xr:uid="{00000000-0005-0000-0000-0000D1150000}"/>
    <cellStyle name="Normal 6 11" xfId="5513" xr:uid="{00000000-0005-0000-0000-0000D2150000}"/>
    <cellStyle name="Normal 6 11 2" xfId="5514" xr:uid="{00000000-0005-0000-0000-0000D3150000}"/>
    <cellStyle name="Normal 6 12" xfId="5515" xr:uid="{00000000-0005-0000-0000-0000D4150000}"/>
    <cellStyle name="Normal 6 13" xfId="7531" xr:uid="{CAC8355F-B365-4CFE-9FBD-0E5A856BF15D}"/>
    <cellStyle name="Normal 6 14" xfId="7545" xr:uid="{14AE3950-776C-4496-ACA1-55DED4117FE5}"/>
    <cellStyle name="Normal 6 2" xfId="5516" xr:uid="{00000000-0005-0000-0000-0000D5150000}"/>
    <cellStyle name="Normal 6 2 10" xfId="7502" xr:uid="{00000000-0005-0000-0000-0000D6150000}"/>
    <cellStyle name="Normal 6 2 2" xfId="5517" xr:uid="{00000000-0005-0000-0000-0000D7150000}"/>
    <cellStyle name="Normal 6 2 2 2" xfId="5518" xr:uid="{00000000-0005-0000-0000-0000D8150000}"/>
    <cellStyle name="Normal 6 2 2 2 2" xfId="5519" xr:uid="{00000000-0005-0000-0000-0000D9150000}"/>
    <cellStyle name="Normal 6 2 2 3" xfId="5520" xr:uid="{00000000-0005-0000-0000-0000DA150000}"/>
    <cellStyle name="Normal 6 2 2 4" xfId="5521" xr:uid="{00000000-0005-0000-0000-0000DB150000}"/>
    <cellStyle name="Normal 6 2 2 5" xfId="5522" xr:uid="{00000000-0005-0000-0000-0000DC150000}"/>
    <cellStyle name="Normal 6 2 2 6" xfId="5523" xr:uid="{00000000-0005-0000-0000-0000DD150000}"/>
    <cellStyle name="Normal 6 2 2 7" xfId="5524" xr:uid="{00000000-0005-0000-0000-0000DE150000}"/>
    <cellStyle name="Normal 6 2 2 8" xfId="5525" xr:uid="{00000000-0005-0000-0000-0000DF150000}"/>
    <cellStyle name="Normal 6 2 2 9" xfId="5526" xr:uid="{00000000-0005-0000-0000-0000E0150000}"/>
    <cellStyle name="Normal 6 2 3" xfId="5527" xr:uid="{00000000-0005-0000-0000-0000E1150000}"/>
    <cellStyle name="Normal 6 2 4" xfId="5528" xr:uid="{00000000-0005-0000-0000-0000E2150000}"/>
    <cellStyle name="Normal 6 2 5" xfId="5529" xr:uid="{00000000-0005-0000-0000-0000E3150000}"/>
    <cellStyle name="Normal 6 2 5 2" xfId="7522" xr:uid="{00000000-0005-0000-0000-0000E4150000}"/>
    <cellStyle name="Normal 6 2 5 2 2" xfId="7547" xr:uid="{3179A6CF-335E-4D6D-9737-95128439F460}"/>
    <cellStyle name="Normal 6 2 6" xfId="5530" xr:uid="{00000000-0005-0000-0000-0000E5150000}"/>
    <cellStyle name="Normal 6 2 7" xfId="5531" xr:uid="{00000000-0005-0000-0000-0000E6150000}"/>
    <cellStyle name="Normal 6 2 8" xfId="5532" xr:uid="{00000000-0005-0000-0000-0000E7150000}"/>
    <cellStyle name="Normal 6 2 9" xfId="5533" xr:uid="{00000000-0005-0000-0000-0000E8150000}"/>
    <cellStyle name="Normal 6 3" xfId="5534" xr:uid="{00000000-0005-0000-0000-0000E9150000}"/>
    <cellStyle name="Normal 6 3 2" xfId="5535" xr:uid="{00000000-0005-0000-0000-0000EA150000}"/>
    <cellStyle name="Normal 6 3 2 2" xfId="5536" xr:uid="{00000000-0005-0000-0000-0000EB150000}"/>
    <cellStyle name="Normal 6 3 3" xfId="5537" xr:uid="{00000000-0005-0000-0000-0000EC150000}"/>
    <cellStyle name="Normal 6 4" xfId="5538" xr:uid="{00000000-0005-0000-0000-0000ED150000}"/>
    <cellStyle name="Normal 6 4 2" xfId="5539" xr:uid="{00000000-0005-0000-0000-0000EE150000}"/>
    <cellStyle name="Normal 6 5" xfId="5540" xr:uid="{00000000-0005-0000-0000-0000EF150000}"/>
    <cellStyle name="Normal 6 5 2" xfId="5541" xr:uid="{00000000-0005-0000-0000-0000F0150000}"/>
    <cellStyle name="Normal 6 6" xfId="5542" xr:uid="{00000000-0005-0000-0000-0000F1150000}"/>
    <cellStyle name="Normal 6 7" xfId="5543" xr:uid="{00000000-0005-0000-0000-0000F2150000}"/>
    <cellStyle name="Normal 6 8" xfId="5544" xr:uid="{00000000-0005-0000-0000-0000F3150000}"/>
    <cellStyle name="Normal 6 9" xfId="5545" xr:uid="{00000000-0005-0000-0000-0000F4150000}"/>
    <cellStyle name="Normal 60" xfId="5546" xr:uid="{00000000-0005-0000-0000-0000F5150000}"/>
    <cellStyle name="Normal 61" xfId="5547" xr:uid="{00000000-0005-0000-0000-0000F6150000}"/>
    <cellStyle name="Normal 62" xfId="5548" xr:uid="{00000000-0005-0000-0000-0000F7150000}"/>
    <cellStyle name="Normal 63" xfId="5549" xr:uid="{00000000-0005-0000-0000-0000F8150000}"/>
    <cellStyle name="Normal 64" xfId="5550" xr:uid="{00000000-0005-0000-0000-0000F9150000}"/>
    <cellStyle name="Normal 65" xfId="5551" xr:uid="{00000000-0005-0000-0000-0000FA150000}"/>
    <cellStyle name="Normal 66" xfId="5552" xr:uid="{00000000-0005-0000-0000-0000FB150000}"/>
    <cellStyle name="Normal 66 2" xfId="5553" xr:uid="{00000000-0005-0000-0000-0000FC150000}"/>
    <cellStyle name="Normal 67" xfId="5554" xr:uid="{00000000-0005-0000-0000-0000FD150000}"/>
    <cellStyle name="Normal 67 2" xfId="5555" xr:uid="{00000000-0005-0000-0000-0000FE150000}"/>
    <cellStyle name="Normal 68" xfId="5556" xr:uid="{00000000-0005-0000-0000-0000FF150000}"/>
    <cellStyle name="Normal 68 2" xfId="5557" xr:uid="{00000000-0005-0000-0000-000000160000}"/>
    <cellStyle name="Normal 69" xfId="5558" xr:uid="{00000000-0005-0000-0000-000001160000}"/>
    <cellStyle name="Normal 7" xfId="5559" xr:uid="{00000000-0005-0000-0000-000002160000}"/>
    <cellStyle name="Normal 7 10" xfId="5560" xr:uid="{00000000-0005-0000-0000-000003160000}"/>
    <cellStyle name="Normal 7 11" xfId="5561" xr:uid="{00000000-0005-0000-0000-000004160000}"/>
    <cellStyle name="Normal 7 12" xfId="5562" xr:uid="{00000000-0005-0000-0000-000005160000}"/>
    <cellStyle name="Normal 7 13" xfId="5563" xr:uid="{00000000-0005-0000-0000-000006160000}"/>
    <cellStyle name="Normal 7 14" xfId="5564" xr:uid="{00000000-0005-0000-0000-000007160000}"/>
    <cellStyle name="Normal 7 15" xfId="5565" xr:uid="{00000000-0005-0000-0000-000008160000}"/>
    <cellStyle name="Normal 7 16" xfId="5566" xr:uid="{00000000-0005-0000-0000-000009160000}"/>
    <cellStyle name="Normal 7 17" xfId="5567" xr:uid="{00000000-0005-0000-0000-00000A160000}"/>
    <cellStyle name="Normal 7 18" xfId="5568" xr:uid="{00000000-0005-0000-0000-00000B160000}"/>
    <cellStyle name="Normal 7 19" xfId="5569" xr:uid="{00000000-0005-0000-0000-00000C160000}"/>
    <cellStyle name="Normal 7 2" xfId="5570" xr:uid="{00000000-0005-0000-0000-00000D160000}"/>
    <cellStyle name="Normal 7 2 2" xfId="5571" xr:uid="{00000000-0005-0000-0000-00000E160000}"/>
    <cellStyle name="Normal 7 2 2 2" xfId="5572" xr:uid="{00000000-0005-0000-0000-00000F160000}"/>
    <cellStyle name="Normal 7 2 2 2 2" xfId="5573" xr:uid="{00000000-0005-0000-0000-000010160000}"/>
    <cellStyle name="Normal 7 2 2 3" xfId="5574" xr:uid="{00000000-0005-0000-0000-000011160000}"/>
    <cellStyle name="Normal 7 2 2 4" xfId="5575" xr:uid="{00000000-0005-0000-0000-000012160000}"/>
    <cellStyle name="Normal 7 2 2 5" xfId="5576" xr:uid="{00000000-0005-0000-0000-000013160000}"/>
    <cellStyle name="Normal 7 2 3" xfId="5577" xr:uid="{00000000-0005-0000-0000-000014160000}"/>
    <cellStyle name="Normal 7 2 4" xfId="5578" xr:uid="{00000000-0005-0000-0000-000015160000}"/>
    <cellStyle name="Normal 7 2 5" xfId="5579" xr:uid="{00000000-0005-0000-0000-000016160000}"/>
    <cellStyle name="Normal 7 2 6" xfId="5580" xr:uid="{00000000-0005-0000-0000-000017160000}"/>
    <cellStyle name="Normal 7 2 7" xfId="5581" xr:uid="{00000000-0005-0000-0000-000018160000}"/>
    <cellStyle name="Normal 7 2 8" xfId="5582" xr:uid="{00000000-0005-0000-0000-000019160000}"/>
    <cellStyle name="Normal 7 2 9" xfId="5583" xr:uid="{00000000-0005-0000-0000-00001A160000}"/>
    <cellStyle name="Normal 7 20" xfId="5584" xr:uid="{00000000-0005-0000-0000-00001B160000}"/>
    <cellStyle name="Normal 7 21" xfId="5585" xr:uid="{00000000-0005-0000-0000-00001C160000}"/>
    <cellStyle name="Normal 7 22" xfId="5586" xr:uid="{00000000-0005-0000-0000-00001D160000}"/>
    <cellStyle name="Normal 7 23" xfId="5587" xr:uid="{00000000-0005-0000-0000-00001E160000}"/>
    <cellStyle name="Normal 7 24" xfId="5588" xr:uid="{00000000-0005-0000-0000-00001F160000}"/>
    <cellStyle name="Normal 7 25" xfId="5589" xr:uid="{00000000-0005-0000-0000-000020160000}"/>
    <cellStyle name="Normal 7 26" xfId="5590" xr:uid="{00000000-0005-0000-0000-000021160000}"/>
    <cellStyle name="Normal 7 27" xfId="5591" xr:uid="{00000000-0005-0000-0000-000022160000}"/>
    <cellStyle name="Normal 7 28" xfId="5592" xr:uid="{00000000-0005-0000-0000-000023160000}"/>
    <cellStyle name="Normal 7 29" xfId="5593" xr:uid="{00000000-0005-0000-0000-000024160000}"/>
    <cellStyle name="Normal 7 3" xfId="5594" xr:uid="{00000000-0005-0000-0000-000025160000}"/>
    <cellStyle name="Normal 7 3 2" xfId="5595" xr:uid="{00000000-0005-0000-0000-000026160000}"/>
    <cellStyle name="Normal 7 3 3" xfId="5596" xr:uid="{00000000-0005-0000-0000-000027160000}"/>
    <cellStyle name="Normal 7 3 4" xfId="5597" xr:uid="{00000000-0005-0000-0000-000028160000}"/>
    <cellStyle name="Normal 7 30" xfId="5598" xr:uid="{00000000-0005-0000-0000-000029160000}"/>
    <cellStyle name="Normal 7 31" xfId="5599" xr:uid="{00000000-0005-0000-0000-00002A160000}"/>
    <cellStyle name="Normal 7 32" xfId="5600" xr:uid="{00000000-0005-0000-0000-00002B160000}"/>
    <cellStyle name="Normal 7 33" xfId="5601" xr:uid="{00000000-0005-0000-0000-00002C160000}"/>
    <cellStyle name="Normal 7 34" xfId="5602" xr:uid="{00000000-0005-0000-0000-00002D160000}"/>
    <cellStyle name="Normal 7 35" xfId="5603" xr:uid="{00000000-0005-0000-0000-00002E160000}"/>
    <cellStyle name="Normal 7 36" xfId="5604" xr:uid="{00000000-0005-0000-0000-00002F160000}"/>
    <cellStyle name="Normal 7 37" xfId="5605" xr:uid="{00000000-0005-0000-0000-000030160000}"/>
    <cellStyle name="Normal 7 38" xfId="5606" xr:uid="{00000000-0005-0000-0000-000031160000}"/>
    <cellStyle name="Normal 7 39" xfId="5607" xr:uid="{00000000-0005-0000-0000-000032160000}"/>
    <cellStyle name="Normal 7 4" xfId="5608" xr:uid="{00000000-0005-0000-0000-000033160000}"/>
    <cellStyle name="Normal 7 4 2" xfId="5609" xr:uid="{00000000-0005-0000-0000-000034160000}"/>
    <cellStyle name="Normal 7 4 2 2" xfId="5610" xr:uid="{00000000-0005-0000-0000-000035160000}"/>
    <cellStyle name="Normal 7 4 3" xfId="5611" xr:uid="{00000000-0005-0000-0000-000036160000}"/>
    <cellStyle name="Normal 7 40" xfId="5612" xr:uid="{00000000-0005-0000-0000-000037160000}"/>
    <cellStyle name="Normal 7 41" xfId="5613" xr:uid="{00000000-0005-0000-0000-000038160000}"/>
    <cellStyle name="Normal 7 42" xfId="5614" xr:uid="{00000000-0005-0000-0000-000039160000}"/>
    <cellStyle name="Normal 7 43" xfId="5615" xr:uid="{00000000-0005-0000-0000-00003A160000}"/>
    <cellStyle name="Normal 7 44" xfId="5616" xr:uid="{00000000-0005-0000-0000-00003B160000}"/>
    <cellStyle name="Normal 7 45" xfId="5617" xr:uid="{00000000-0005-0000-0000-00003C160000}"/>
    <cellStyle name="Normal 7 46" xfId="5618" xr:uid="{00000000-0005-0000-0000-00003D160000}"/>
    <cellStyle name="Normal 7 47" xfId="5619" xr:uid="{00000000-0005-0000-0000-00003E160000}"/>
    <cellStyle name="Normal 7 48" xfId="5620" xr:uid="{00000000-0005-0000-0000-00003F160000}"/>
    <cellStyle name="Normal 7 49" xfId="5621" xr:uid="{00000000-0005-0000-0000-000040160000}"/>
    <cellStyle name="Normal 7 5" xfId="5622" xr:uid="{00000000-0005-0000-0000-000041160000}"/>
    <cellStyle name="Normal 7 5 2" xfId="5623" xr:uid="{00000000-0005-0000-0000-000042160000}"/>
    <cellStyle name="Normal 7 5 2 2" xfId="5624" xr:uid="{00000000-0005-0000-0000-000043160000}"/>
    <cellStyle name="Normal 7 5 3" xfId="5625" xr:uid="{00000000-0005-0000-0000-000044160000}"/>
    <cellStyle name="Normal 7 50" xfId="5626" xr:uid="{00000000-0005-0000-0000-000045160000}"/>
    <cellStyle name="Normal 7 51" xfId="5627" xr:uid="{00000000-0005-0000-0000-000046160000}"/>
    <cellStyle name="Normal 7 52" xfId="5628" xr:uid="{00000000-0005-0000-0000-000047160000}"/>
    <cellStyle name="Normal 7 53" xfId="5629" xr:uid="{00000000-0005-0000-0000-000048160000}"/>
    <cellStyle name="Normal 7 54" xfId="5630" xr:uid="{00000000-0005-0000-0000-000049160000}"/>
    <cellStyle name="Normal 7 55" xfId="5631" xr:uid="{00000000-0005-0000-0000-00004A160000}"/>
    <cellStyle name="Normal 7 56" xfId="5632" xr:uid="{00000000-0005-0000-0000-00004B160000}"/>
    <cellStyle name="Normal 7 57" xfId="5633" xr:uid="{00000000-0005-0000-0000-00004C160000}"/>
    <cellStyle name="Normal 7 58" xfId="5634" xr:uid="{00000000-0005-0000-0000-00004D160000}"/>
    <cellStyle name="Normal 7 59" xfId="5635" xr:uid="{00000000-0005-0000-0000-00004E160000}"/>
    <cellStyle name="Normal 7 6" xfId="5636" xr:uid="{00000000-0005-0000-0000-00004F160000}"/>
    <cellStyle name="Normal 7 6 2" xfId="5637" xr:uid="{00000000-0005-0000-0000-000050160000}"/>
    <cellStyle name="Normal 7 6 2 2" xfId="5638" xr:uid="{00000000-0005-0000-0000-000051160000}"/>
    <cellStyle name="Normal 7 6 3" xfId="5639" xr:uid="{00000000-0005-0000-0000-000052160000}"/>
    <cellStyle name="Normal 7 60" xfId="5640" xr:uid="{00000000-0005-0000-0000-000053160000}"/>
    <cellStyle name="Normal 7 61" xfId="5641" xr:uid="{00000000-0005-0000-0000-000054160000}"/>
    <cellStyle name="Normal 7 62" xfId="5642" xr:uid="{00000000-0005-0000-0000-000055160000}"/>
    <cellStyle name="Normal 7 63" xfId="5643" xr:uid="{00000000-0005-0000-0000-000056160000}"/>
    <cellStyle name="Normal 7 64" xfId="5644" xr:uid="{00000000-0005-0000-0000-000057160000}"/>
    <cellStyle name="Normal 7 65" xfId="5645" xr:uid="{00000000-0005-0000-0000-000058160000}"/>
    <cellStyle name="Normal 7 66" xfId="5646" xr:uid="{00000000-0005-0000-0000-000059160000}"/>
    <cellStyle name="Normal 7 67" xfId="5647" xr:uid="{00000000-0005-0000-0000-00005A160000}"/>
    <cellStyle name="Normal 7 68" xfId="5648" xr:uid="{00000000-0005-0000-0000-00005B160000}"/>
    <cellStyle name="Normal 7 69" xfId="5649" xr:uid="{00000000-0005-0000-0000-00005C160000}"/>
    <cellStyle name="Normal 7 7" xfId="5650" xr:uid="{00000000-0005-0000-0000-00005D160000}"/>
    <cellStyle name="Normal 7 7 2" xfId="5651" xr:uid="{00000000-0005-0000-0000-00005E160000}"/>
    <cellStyle name="Normal 7 7 2 2" xfId="5652" xr:uid="{00000000-0005-0000-0000-00005F160000}"/>
    <cellStyle name="Normal 7 7 3" xfId="5653" xr:uid="{00000000-0005-0000-0000-000060160000}"/>
    <cellStyle name="Normal 7 70" xfId="5654" xr:uid="{00000000-0005-0000-0000-000061160000}"/>
    <cellStyle name="Normal 7 71" xfId="5655" xr:uid="{00000000-0005-0000-0000-000062160000}"/>
    <cellStyle name="Normal 7 72" xfId="5656" xr:uid="{00000000-0005-0000-0000-000063160000}"/>
    <cellStyle name="Normal 7 73" xfId="5657" xr:uid="{00000000-0005-0000-0000-000064160000}"/>
    <cellStyle name="Normal 7 74" xfId="5658" xr:uid="{00000000-0005-0000-0000-000065160000}"/>
    <cellStyle name="Normal 7 75" xfId="5659" xr:uid="{00000000-0005-0000-0000-000066160000}"/>
    <cellStyle name="Normal 7 76" xfId="5660" xr:uid="{00000000-0005-0000-0000-000067160000}"/>
    <cellStyle name="Normal 7 77" xfId="5661" xr:uid="{00000000-0005-0000-0000-000068160000}"/>
    <cellStyle name="Normal 7 78" xfId="5662" xr:uid="{00000000-0005-0000-0000-000069160000}"/>
    <cellStyle name="Normal 7 79" xfId="5663" xr:uid="{00000000-0005-0000-0000-00006A160000}"/>
    <cellStyle name="Normal 7 8" xfId="5664" xr:uid="{00000000-0005-0000-0000-00006B160000}"/>
    <cellStyle name="Normal 7 8 2" xfId="5665" xr:uid="{00000000-0005-0000-0000-00006C160000}"/>
    <cellStyle name="Normal 7 8 2 2" xfId="5666" xr:uid="{00000000-0005-0000-0000-00006D160000}"/>
    <cellStyle name="Normal 7 8 3" xfId="5667" xr:uid="{00000000-0005-0000-0000-00006E160000}"/>
    <cellStyle name="Normal 7 80" xfId="5668" xr:uid="{00000000-0005-0000-0000-00006F160000}"/>
    <cellStyle name="Normal 7 81" xfId="5669" xr:uid="{00000000-0005-0000-0000-000070160000}"/>
    <cellStyle name="Normal 7 82" xfId="5670" xr:uid="{00000000-0005-0000-0000-000071160000}"/>
    <cellStyle name="Normal 7 83" xfId="5671" xr:uid="{00000000-0005-0000-0000-000072160000}"/>
    <cellStyle name="Normal 7 84" xfId="5672" xr:uid="{00000000-0005-0000-0000-000073160000}"/>
    <cellStyle name="Normal 7 85" xfId="5673" xr:uid="{00000000-0005-0000-0000-000074160000}"/>
    <cellStyle name="Normal 7 86" xfId="5674" xr:uid="{00000000-0005-0000-0000-000075160000}"/>
    <cellStyle name="Normal 7 87" xfId="5675" xr:uid="{00000000-0005-0000-0000-000076160000}"/>
    <cellStyle name="Normal 7 88" xfId="5676" xr:uid="{00000000-0005-0000-0000-000077160000}"/>
    <cellStyle name="Normal 7 89" xfId="5677" xr:uid="{00000000-0005-0000-0000-000078160000}"/>
    <cellStyle name="Normal 7 9" xfId="5678" xr:uid="{00000000-0005-0000-0000-000079160000}"/>
    <cellStyle name="Normal 7 9 2" xfId="5679" xr:uid="{00000000-0005-0000-0000-00007A160000}"/>
    <cellStyle name="Normal 7 9 3" xfId="5680" xr:uid="{00000000-0005-0000-0000-00007B160000}"/>
    <cellStyle name="Normal 7 9 4" xfId="5681" xr:uid="{00000000-0005-0000-0000-00007C160000}"/>
    <cellStyle name="Normal 7 90" xfId="5682" xr:uid="{00000000-0005-0000-0000-00007D160000}"/>
    <cellStyle name="Normal 7 91" xfId="5683" xr:uid="{00000000-0005-0000-0000-00007E160000}"/>
    <cellStyle name="Normal 7 92" xfId="5684" xr:uid="{00000000-0005-0000-0000-00007F160000}"/>
    <cellStyle name="Normal 7 93" xfId="5685" xr:uid="{00000000-0005-0000-0000-000080160000}"/>
    <cellStyle name="Normal 70" xfId="5686" xr:uid="{00000000-0005-0000-0000-000081160000}"/>
    <cellStyle name="Normal 71" xfId="5687" xr:uid="{00000000-0005-0000-0000-000082160000}"/>
    <cellStyle name="Normal 72" xfId="5688" xr:uid="{00000000-0005-0000-0000-000083160000}"/>
    <cellStyle name="Normal 73" xfId="5689" xr:uid="{00000000-0005-0000-0000-000084160000}"/>
    <cellStyle name="Normal 74" xfId="5690" xr:uid="{00000000-0005-0000-0000-000085160000}"/>
    <cellStyle name="Normal 75" xfId="5691" xr:uid="{00000000-0005-0000-0000-000086160000}"/>
    <cellStyle name="Normal 76" xfId="5692" xr:uid="{00000000-0005-0000-0000-000087160000}"/>
    <cellStyle name="Normal 77" xfId="5693" xr:uid="{00000000-0005-0000-0000-000088160000}"/>
    <cellStyle name="Normal 78" xfId="5694" xr:uid="{00000000-0005-0000-0000-000089160000}"/>
    <cellStyle name="Normal 79" xfId="5695" xr:uid="{00000000-0005-0000-0000-00008A160000}"/>
    <cellStyle name="Normal 8" xfId="5696" xr:uid="{00000000-0005-0000-0000-00008B160000}"/>
    <cellStyle name="Normal 8 10" xfId="5697" xr:uid="{00000000-0005-0000-0000-00008C160000}"/>
    <cellStyle name="Normal 8 11" xfId="5698" xr:uid="{00000000-0005-0000-0000-00008D160000}"/>
    <cellStyle name="Normal 8 12" xfId="5699" xr:uid="{00000000-0005-0000-0000-00008E160000}"/>
    <cellStyle name="Normal 8 13" xfId="5700" xr:uid="{00000000-0005-0000-0000-00008F160000}"/>
    <cellStyle name="Normal 8 14" xfId="5701" xr:uid="{00000000-0005-0000-0000-000090160000}"/>
    <cellStyle name="Normal 8 15" xfId="5702" xr:uid="{00000000-0005-0000-0000-000091160000}"/>
    <cellStyle name="Normal 8 16" xfId="5703" xr:uid="{00000000-0005-0000-0000-000092160000}"/>
    <cellStyle name="Normal 8 17" xfId="5704" xr:uid="{00000000-0005-0000-0000-000093160000}"/>
    <cellStyle name="Normal 8 18" xfId="5705" xr:uid="{00000000-0005-0000-0000-000094160000}"/>
    <cellStyle name="Normal 8 19" xfId="5706" xr:uid="{00000000-0005-0000-0000-000095160000}"/>
    <cellStyle name="Normal 8 2" xfId="5707" xr:uid="{00000000-0005-0000-0000-000096160000}"/>
    <cellStyle name="Normal 8 2 2" xfId="5708" xr:uid="{00000000-0005-0000-0000-000097160000}"/>
    <cellStyle name="Normal 8 2 2 2" xfId="5709" xr:uid="{00000000-0005-0000-0000-000098160000}"/>
    <cellStyle name="Normal 8 2 2 2 2" xfId="5710" xr:uid="{00000000-0005-0000-0000-000099160000}"/>
    <cellStyle name="Normal 8 2 2 2 2 2" xfId="5711" xr:uid="{00000000-0005-0000-0000-00009A160000}"/>
    <cellStyle name="Normal 8 2 2 2 3" xfId="5712" xr:uid="{00000000-0005-0000-0000-00009B160000}"/>
    <cellStyle name="Normal 8 2 2 3" xfId="5713" xr:uid="{00000000-0005-0000-0000-00009C160000}"/>
    <cellStyle name="Normal 8 2 2 3 2" xfId="5714" xr:uid="{00000000-0005-0000-0000-00009D160000}"/>
    <cellStyle name="Normal 8 2 2 3 2 2" xfId="5715" xr:uid="{00000000-0005-0000-0000-00009E160000}"/>
    <cellStyle name="Normal 8 2 2 3 3" xfId="5716" xr:uid="{00000000-0005-0000-0000-00009F160000}"/>
    <cellStyle name="Normal 8 2 2 4" xfId="5717" xr:uid="{00000000-0005-0000-0000-0000A0160000}"/>
    <cellStyle name="Normal 8 2 2 4 2" xfId="5718" xr:uid="{00000000-0005-0000-0000-0000A1160000}"/>
    <cellStyle name="Normal 8 2 2 4 2 2" xfId="5719" xr:uid="{00000000-0005-0000-0000-0000A2160000}"/>
    <cellStyle name="Normal 8 2 2 4 3" xfId="5720" xr:uid="{00000000-0005-0000-0000-0000A3160000}"/>
    <cellStyle name="Normal 8 2 2 5" xfId="5721" xr:uid="{00000000-0005-0000-0000-0000A4160000}"/>
    <cellStyle name="Normal 8 2 2 5 2" xfId="5722" xr:uid="{00000000-0005-0000-0000-0000A5160000}"/>
    <cellStyle name="Normal 8 2 2 5 2 2" xfId="5723" xr:uid="{00000000-0005-0000-0000-0000A6160000}"/>
    <cellStyle name="Normal 8 2 2 5 3" xfId="5724" xr:uid="{00000000-0005-0000-0000-0000A7160000}"/>
    <cellStyle name="Normal 8 2 2 6" xfId="5725" xr:uid="{00000000-0005-0000-0000-0000A8160000}"/>
    <cellStyle name="Normal 8 2 3" xfId="5726" xr:uid="{00000000-0005-0000-0000-0000A9160000}"/>
    <cellStyle name="Normal 8 2 3 2" xfId="5727" xr:uid="{00000000-0005-0000-0000-0000AA160000}"/>
    <cellStyle name="Normal 8 2 4" xfId="5728" xr:uid="{00000000-0005-0000-0000-0000AB160000}"/>
    <cellStyle name="Normal 8 2 4 2" xfId="5729" xr:uid="{00000000-0005-0000-0000-0000AC160000}"/>
    <cellStyle name="Normal 8 2 5" xfId="5730" xr:uid="{00000000-0005-0000-0000-0000AD160000}"/>
    <cellStyle name="Normal 8 2 5 2" xfId="5731" xr:uid="{00000000-0005-0000-0000-0000AE160000}"/>
    <cellStyle name="Normal 8 2 6" xfId="5732" xr:uid="{00000000-0005-0000-0000-0000AF160000}"/>
    <cellStyle name="Normal 8 2 6 2" xfId="5733" xr:uid="{00000000-0005-0000-0000-0000B0160000}"/>
    <cellStyle name="Normal 8 2 7" xfId="5734" xr:uid="{00000000-0005-0000-0000-0000B1160000}"/>
    <cellStyle name="Normal 8 20" xfId="5735" xr:uid="{00000000-0005-0000-0000-0000B2160000}"/>
    <cellStyle name="Normal 8 21" xfId="5736" xr:uid="{00000000-0005-0000-0000-0000B3160000}"/>
    <cellStyle name="Normal 8 22" xfId="5737" xr:uid="{00000000-0005-0000-0000-0000B4160000}"/>
    <cellStyle name="Normal 8 23" xfId="5738" xr:uid="{00000000-0005-0000-0000-0000B5160000}"/>
    <cellStyle name="Normal 8 24" xfId="5739" xr:uid="{00000000-0005-0000-0000-0000B6160000}"/>
    <cellStyle name="Normal 8 25" xfId="5740" xr:uid="{00000000-0005-0000-0000-0000B7160000}"/>
    <cellStyle name="Normal 8 26" xfId="5741" xr:uid="{00000000-0005-0000-0000-0000B8160000}"/>
    <cellStyle name="Normal 8 27" xfId="5742" xr:uid="{00000000-0005-0000-0000-0000B9160000}"/>
    <cellStyle name="Normal 8 28" xfId="5743" xr:uid="{00000000-0005-0000-0000-0000BA160000}"/>
    <cellStyle name="Normal 8 29" xfId="5744" xr:uid="{00000000-0005-0000-0000-0000BB160000}"/>
    <cellStyle name="Normal 8 3" xfId="5745" xr:uid="{00000000-0005-0000-0000-0000BC160000}"/>
    <cellStyle name="Normal 8 3 2" xfId="5746" xr:uid="{00000000-0005-0000-0000-0000BD160000}"/>
    <cellStyle name="Normal 8 3 2 2" xfId="5747" xr:uid="{00000000-0005-0000-0000-0000BE160000}"/>
    <cellStyle name="Normal 8 3 3" xfId="5748" xr:uid="{00000000-0005-0000-0000-0000BF160000}"/>
    <cellStyle name="Normal 8 30" xfId="5749" xr:uid="{00000000-0005-0000-0000-0000C0160000}"/>
    <cellStyle name="Normal 8 31" xfId="5750" xr:uid="{00000000-0005-0000-0000-0000C1160000}"/>
    <cellStyle name="Normal 8 32" xfId="5751" xr:uid="{00000000-0005-0000-0000-0000C2160000}"/>
    <cellStyle name="Normal 8 33" xfId="5752" xr:uid="{00000000-0005-0000-0000-0000C3160000}"/>
    <cellStyle name="Normal 8 34" xfId="5753" xr:uid="{00000000-0005-0000-0000-0000C4160000}"/>
    <cellStyle name="Normal 8 35" xfId="5754" xr:uid="{00000000-0005-0000-0000-0000C5160000}"/>
    <cellStyle name="Normal 8 36" xfId="5755" xr:uid="{00000000-0005-0000-0000-0000C6160000}"/>
    <cellStyle name="Normal 8 37" xfId="5756" xr:uid="{00000000-0005-0000-0000-0000C7160000}"/>
    <cellStyle name="Normal 8 38" xfId="5757" xr:uid="{00000000-0005-0000-0000-0000C8160000}"/>
    <cellStyle name="Normal 8 39" xfId="5758" xr:uid="{00000000-0005-0000-0000-0000C9160000}"/>
    <cellStyle name="Normal 8 4" xfId="5759" xr:uid="{00000000-0005-0000-0000-0000CA160000}"/>
    <cellStyle name="Normal 8 4 2" xfId="5760" xr:uid="{00000000-0005-0000-0000-0000CB160000}"/>
    <cellStyle name="Normal 8 4 2 2" xfId="5761" xr:uid="{00000000-0005-0000-0000-0000CC160000}"/>
    <cellStyle name="Normal 8 4 3" xfId="5762" xr:uid="{00000000-0005-0000-0000-0000CD160000}"/>
    <cellStyle name="Normal 8 40" xfId="5763" xr:uid="{00000000-0005-0000-0000-0000CE160000}"/>
    <cellStyle name="Normal 8 41" xfId="5764" xr:uid="{00000000-0005-0000-0000-0000CF160000}"/>
    <cellStyle name="Normal 8 42" xfId="5765" xr:uid="{00000000-0005-0000-0000-0000D0160000}"/>
    <cellStyle name="Normal 8 43" xfId="5766" xr:uid="{00000000-0005-0000-0000-0000D1160000}"/>
    <cellStyle name="Normal 8 44" xfId="5767" xr:uid="{00000000-0005-0000-0000-0000D2160000}"/>
    <cellStyle name="Normal 8 45" xfId="5768" xr:uid="{00000000-0005-0000-0000-0000D3160000}"/>
    <cellStyle name="Normal 8 46" xfId="5769" xr:uid="{00000000-0005-0000-0000-0000D4160000}"/>
    <cellStyle name="Normal 8 47" xfId="5770" xr:uid="{00000000-0005-0000-0000-0000D5160000}"/>
    <cellStyle name="Normal 8 48" xfId="5771" xr:uid="{00000000-0005-0000-0000-0000D6160000}"/>
    <cellStyle name="Normal 8 49" xfId="5772" xr:uid="{00000000-0005-0000-0000-0000D7160000}"/>
    <cellStyle name="Normal 8 5" xfId="5773" xr:uid="{00000000-0005-0000-0000-0000D8160000}"/>
    <cellStyle name="Normal 8 5 2" xfId="5774" xr:uid="{00000000-0005-0000-0000-0000D9160000}"/>
    <cellStyle name="Normal 8 5 2 2" xfId="5775" xr:uid="{00000000-0005-0000-0000-0000DA160000}"/>
    <cellStyle name="Normal 8 5 3" xfId="5776" xr:uid="{00000000-0005-0000-0000-0000DB160000}"/>
    <cellStyle name="Normal 8 50" xfId="5777" xr:uid="{00000000-0005-0000-0000-0000DC160000}"/>
    <cellStyle name="Normal 8 51" xfId="5778" xr:uid="{00000000-0005-0000-0000-0000DD160000}"/>
    <cellStyle name="Normal 8 52" xfId="5779" xr:uid="{00000000-0005-0000-0000-0000DE160000}"/>
    <cellStyle name="Normal 8 53" xfId="5780" xr:uid="{00000000-0005-0000-0000-0000DF160000}"/>
    <cellStyle name="Normal 8 54" xfId="5781" xr:uid="{00000000-0005-0000-0000-0000E0160000}"/>
    <cellStyle name="Normal 8 55" xfId="5782" xr:uid="{00000000-0005-0000-0000-0000E1160000}"/>
    <cellStyle name="Normal 8 56" xfId="5783" xr:uid="{00000000-0005-0000-0000-0000E2160000}"/>
    <cellStyle name="Normal 8 57" xfId="5784" xr:uid="{00000000-0005-0000-0000-0000E3160000}"/>
    <cellStyle name="Normal 8 58" xfId="5785" xr:uid="{00000000-0005-0000-0000-0000E4160000}"/>
    <cellStyle name="Normal 8 59" xfId="5786" xr:uid="{00000000-0005-0000-0000-0000E5160000}"/>
    <cellStyle name="Normal 8 6" xfId="5787" xr:uid="{00000000-0005-0000-0000-0000E6160000}"/>
    <cellStyle name="Normal 8 6 2" xfId="5788" xr:uid="{00000000-0005-0000-0000-0000E7160000}"/>
    <cellStyle name="Normal 8 6 2 2" xfId="5789" xr:uid="{00000000-0005-0000-0000-0000E8160000}"/>
    <cellStyle name="Normal 8 6 3" xfId="5790" xr:uid="{00000000-0005-0000-0000-0000E9160000}"/>
    <cellStyle name="Normal 8 60" xfId="5791" xr:uid="{00000000-0005-0000-0000-0000EA160000}"/>
    <cellStyle name="Normal 8 61" xfId="5792" xr:uid="{00000000-0005-0000-0000-0000EB160000}"/>
    <cellStyle name="Normal 8 62" xfId="5793" xr:uid="{00000000-0005-0000-0000-0000EC160000}"/>
    <cellStyle name="Normal 8 63" xfId="5794" xr:uid="{00000000-0005-0000-0000-0000ED160000}"/>
    <cellStyle name="Normal 8 64" xfId="5795" xr:uid="{00000000-0005-0000-0000-0000EE160000}"/>
    <cellStyle name="Normal 8 65" xfId="5796" xr:uid="{00000000-0005-0000-0000-0000EF160000}"/>
    <cellStyle name="Normal 8 66" xfId="5797" xr:uid="{00000000-0005-0000-0000-0000F0160000}"/>
    <cellStyle name="Normal 8 67" xfId="5798" xr:uid="{00000000-0005-0000-0000-0000F1160000}"/>
    <cellStyle name="Normal 8 68" xfId="5799" xr:uid="{00000000-0005-0000-0000-0000F2160000}"/>
    <cellStyle name="Normal 8 69" xfId="5800" xr:uid="{00000000-0005-0000-0000-0000F3160000}"/>
    <cellStyle name="Normal 8 7" xfId="5801" xr:uid="{00000000-0005-0000-0000-0000F4160000}"/>
    <cellStyle name="Normal 8 7 2" xfId="5802" xr:uid="{00000000-0005-0000-0000-0000F5160000}"/>
    <cellStyle name="Normal 8 70" xfId="5803" xr:uid="{00000000-0005-0000-0000-0000F6160000}"/>
    <cellStyle name="Normal 8 71" xfId="5804" xr:uid="{00000000-0005-0000-0000-0000F7160000}"/>
    <cellStyle name="Normal 8 72" xfId="5805" xr:uid="{00000000-0005-0000-0000-0000F8160000}"/>
    <cellStyle name="Normal 8 73" xfId="5806" xr:uid="{00000000-0005-0000-0000-0000F9160000}"/>
    <cellStyle name="Normal 8 74" xfId="5807" xr:uid="{00000000-0005-0000-0000-0000FA160000}"/>
    <cellStyle name="Normal 8 75" xfId="5808" xr:uid="{00000000-0005-0000-0000-0000FB160000}"/>
    <cellStyle name="Normal 8 76" xfId="5809" xr:uid="{00000000-0005-0000-0000-0000FC160000}"/>
    <cellStyle name="Normal 8 77" xfId="5810" xr:uid="{00000000-0005-0000-0000-0000FD160000}"/>
    <cellStyle name="Normal 8 78" xfId="5811" xr:uid="{00000000-0005-0000-0000-0000FE160000}"/>
    <cellStyle name="Normal 8 79" xfId="5812" xr:uid="{00000000-0005-0000-0000-0000FF160000}"/>
    <cellStyle name="Normal 8 8" xfId="5813" xr:uid="{00000000-0005-0000-0000-000000170000}"/>
    <cellStyle name="Normal 8 80" xfId="5814" xr:uid="{00000000-0005-0000-0000-000001170000}"/>
    <cellStyle name="Normal 8 81" xfId="5815" xr:uid="{00000000-0005-0000-0000-000002170000}"/>
    <cellStyle name="Normal 8 82" xfId="5816" xr:uid="{00000000-0005-0000-0000-000003170000}"/>
    <cellStyle name="Normal 8 83" xfId="5817" xr:uid="{00000000-0005-0000-0000-000004170000}"/>
    <cellStyle name="Normal 8 84" xfId="5818" xr:uid="{00000000-0005-0000-0000-000005170000}"/>
    <cellStyle name="Normal 8 85" xfId="5819" xr:uid="{00000000-0005-0000-0000-000006170000}"/>
    <cellStyle name="Normal 8 86" xfId="5820" xr:uid="{00000000-0005-0000-0000-000007170000}"/>
    <cellStyle name="Normal 8 87" xfId="5821" xr:uid="{00000000-0005-0000-0000-000008170000}"/>
    <cellStyle name="Normal 8 88" xfId="5822" xr:uid="{00000000-0005-0000-0000-000009170000}"/>
    <cellStyle name="Normal 8 89" xfId="5823" xr:uid="{00000000-0005-0000-0000-00000A170000}"/>
    <cellStyle name="Normal 8 9" xfId="5824" xr:uid="{00000000-0005-0000-0000-00000B170000}"/>
    <cellStyle name="Normal 8 90" xfId="5825" xr:uid="{00000000-0005-0000-0000-00000C170000}"/>
    <cellStyle name="Normal 8 91" xfId="5826" xr:uid="{00000000-0005-0000-0000-00000D170000}"/>
    <cellStyle name="Normal 8 92" xfId="5827" xr:uid="{00000000-0005-0000-0000-00000E170000}"/>
    <cellStyle name="Normal 8 93" xfId="5828" xr:uid="{00000000-0005-0000-0000-00000F170000}"/>
    <cellStyle name="Normal 8 94" xfId="7503" xr:uid="{00000000-0005-0000-0000-000010170000}"/>
    <cellStyle name="Normal 80" xfId="5829" xr:uid="{00000000-0005-0000-0000-000011170000}"/>
    <cellStyle name="Normal 81" xfId="5830" xr:uid="{00000000-0005-0000-0000-000012170000}"/>
    <cellStyle name="Normal 82" xfId="5831" xr:uid="{00000000-0005-0000-0000-000013170000}"/>
    <cellStyle name="Normal 83" xfId="5832" xr:uid="{00000000-0005-0000-0000-000014170000}"/>
    <cellStyle name="Normal 84" xfId="5833" xr:uid="{00000000-0005-0000-0000-000015170000}"/>
    <cellStyle name="Normal 85" xfId="5834" xr:uid="{00000000-0005-0000-0000-000016170000}"/>
    <cellStyle name="Normal 86" xfId="5835" xr:uid="{00000000-0005-0000-0000-000017170000}"/>
    <cellStyle name="Normal 87" xfId="5836" xr:uid="{00000000-0005-0000-0000-000018170000}"/>
    <cellStyle name="Normal 88" xfId="5837" xr:uid="{00000000-0005-0000-0000-000019170000}"/>
    <cellStyle name="Normal 89" xfId="5838" xr:uid="{00000000-0005-0000-0000-00001A170000}"/>
    <cellStyle name="Normal 89 2" xfId="5839" xr:uid="{00000000-0005-0000-0000-00001B170000}"/>
    <cellStyle name="Normal 9" xfId="5840" xr:uid="{00000000-0005-0000-0000-00001C170000}"/>
    <cellStyle name="Normal 9 10" xfId="5841" xr:uid="{00000000-0005-0000-0000-00001D170000}"/>
    <cellStyle name="Normal 9 11" xfId="5842" xr:uid="{00000000-0005-0000-0000-00001E170000}"/>
    <cellStyle name="Normal 9 12" xfId="5843" xr:uid="{00000000-0005-0000-0000-00001F170000}"/>
    <cellStyle name="Normal 9 13" xfId="5844" xr:uid="{00000000-0005-0000-0000-000020170000}"/>
    <cellStyle name="Normal 9 14" xfId="5845" xr:uid="{00000000-0005-0000-0000-000021170000}"/>
    <cellStyle name="Normal 9 15" xfId="5846" xr:uid="{00000000-0005-0000-0000-000022170000}"/>
    <cellStyle name="Normal 9 16" xfId="5847" xr:uid="{00000000-0005-0000-0000-000023170000}"/>
    <cellStyle name="Normal 9 17" xfId="5848" xr:uid="{00000000-0005-0000-0000-000024170000}"/>
    <cellStyle name="Normal 9 18" xfId="5849" xr:uid="{00000000-0005-0000-0000-000025170000}"/>
    <cellStyle name="Normal 9 19" xfId="5850" xr:uid="{00000000-0005-0000-0000-000026170000}"/>
    <cellStyle name="Normal 9 2" xfId="5851" xr:uid="{00000000-0005-0000-0000-000027170000}"/>
    <cellStyle name="Normal 9 2 2" xfId="5852" xr:uid="{00000000-0005-0000-0000-000028170000}"/>
    <cellStyle name="Normal 9 20" xfId="5853" xr:uid="{00000000-0005-0000-0000-000029170000}"/>
    <cellStyle name="Normal 9 21" xfId="5854" xr:uid="{00000000-0005-0000-0000-00002A170000}"/>
    <cellStyle name="Normal 9 22" xfId="5855" xr:uid="{00000000-0005-0000-0000-00002B170000}"/>
    <cellStyle name="Normal 9 23" xfId="5856" xr:uid="{00000000-0005-0000-0000-00002C170000}"/>
    <cellStyle name="Normal 9 24" xfId="5857" xr:uid="{00000000-0005-0000-0000-00002D170000}"/>
    <cellStyle name="Normal 9 25" xfId="5858" xr:uid="{00000000-0005-0000-0000-00002E170000}"/>
    <cellStyle name="Normal 9 26" xfId="5859" xr:uid="{00000000-0005-0000-0000-00002F170000}"/>
    <cellStyle name="Normal 9 27" xfId="5860" xr:uid="{00000000-0005-0000-0000-000030170000}"/>
    <cellStyle name="Normal 9 28" xfId="5861" xr:uid="{00000000-0005-0000-0000-000031170000}"/>
    <cellStyle name="Normal 9 29" xfId="5862" xr:uid="{00000000-0005-0000-0000-000032170000}"/>
    <cellStyle name="Normal 9 3" xfId="5863" xr:uid="{00000000-0005-0000-0000-000033170000}"/>
    <cellStyle name="Normal 9 30" xfId="5864" xr:uid="{00000000-0005-0000-0000-000034170000}"/>
    <cellStyle name="Normal 9 31" xfId="5865" xr:uid="{00000000-0005-0000-0000-000035170000}"/>
    <cellStyle name="Normal 9 32" xfId="5866" xr:uid="{00000000-0005-0000-0000-000036170000}"/>
    <cellStyle name="Normal 9 33" xfId="5867" xr:uid="{00000000-0005-0000-0000-000037170000}"/>
    <cellStyle name="Normal 9 34" xfId="5868" xr:uid="{00000000-0005-0000-0000-000038170000}"/>
    <cellStyle name="Normal 9 35" xfId="5869" xr:uid="{00000000-0005-0000-0000-000039170000}"/>
    <cellStyle name="Normal 9 36" xfId="5870" xr:uid="{00000000-0005-0000-0000-00003A170000}"/>
    <cellStyle name="Normal 9 37" xfId="5871" xr:uid="{00000000-0005-0000-0000-00003B170000}"/>
    <cellStyle name="Normal 9 38" xfId="5872" xr:uid="{00000000-0005-0000-0000-00003C170000}"/>
    <cellStyle name="Normal 9 39" xfId="5873" xr:uid="{00000000-0005-0000-0000-00003D170000}"/>
    <cellStyle name="Normal 9 4" xfId="5874" xr:uid="{00000000-0005-0000-0000-00003E170000}"/>
    <cellStyle name="Normal 9 40" xfId="5875" xr:uid="{00000000-0005-0000-0000-00003F170000}"/>
    <cellStyle name="Normal 9 41" xfId="5876" xr:uid="{00000000-0005-0000-0000-000040170000}"/>
    <cellStyle name="Normal 9 42" xfId="5877" xr:uid="{00000000-0005-0000-0000-000041170000}"/>
    <cellStyle name="Normal 9 43" xfId="5878" xr:uid="{00000000-0005-0000-0000-000042170000}"/>
    <cellStyle name="Normal 9 44" xfId="5879" xr:uid="{00000000-0005-0000-0000-000043170000}"/>
    <cellStyle name="Normal 9 45" xfId="5880" xr:uid="{00000000-0005-0000-0000-000044170000}"/>
    <cellStyle name="Normal 9 46" xfId="5881" xr:uid="{00000000-0005-0000-0000-000045170000}"/>
    <cellStyle name="Normal 9 47" xfId="5882" xr:uid="{00000000-0005-0000-0000-000046170000}"/>
    <cellStyle name="Normal 9 48" xfId="5883" xr:uid="{00000000-0005-0000-0000-000047170000}"/>
    <cellStyle name="Normal 9 49" xfId="5884" xr:uid="{00000000-0005-0000-0000-000048170000}"/>
    <cellStyle name="Normal 9 5" xfId="5885" xr:uid="{00000000-0005-0000-0000-000049170000}"/>
    <cellStyle name="Normal 9 50" xfId="5886" xr:uid="{00000000-0005-0000-0000-00004A170000}"/>
    <cellStyle name="Normal 9 51" xfId="5887" xr:uid="{00000000-0005-0000-0000-00004B170000}"/>
    <cellStyle name="Normal 9 52" xfId="5888" xr:uid="{00000000-0005-0000-0000-00004C170000}"/>
    <cellStyle name="Normal 9 53" xfId="5889" xr:uid="{00000000-0005-0000-0000-00004D170000}"/>
    <cellStyle name="Normal 9 54" xfId="5890" xr:uid="{00000000-0005-0000-0000-00004E170000}"/>
    <cellStyle name="Normal 9 55" xfId="5891" xr:uid="{00000000-0005-0000-0000-00004F170000}"/>
    <cellStyle name="Normal 9 56" xfId="5892" xr:uid="{00000000-0005-0000-0000-000050170000}"/>
    <cellStyle name="Normal 9 57" xfId="5893" xr:uid="{00000000-0005-0000-0000-000051170000}"/>
    <cellStyle name="Normal 9 58" xfId="5894" xr:uid="{00000000-0005-0000-0000-000052170000}"/>
    <cellStyle name="Normal 9 59" xfId="5895" xr:uid="{00000000-0005-0000-0000-000053170000}"/>
    <cellStyle name="Normal 9 6" xfId="5896" xr:uid="{00000000-0005-0000-0000-000054170000}"/>
    <cellStyle name="Normal 9 60" xfId="5897" xr:uid="{00000000-0005-0000-0000-000055170000}"/>
    <cellStyle name="Normal 9 61" xfId="5898" xr:uid="{00000000-0005-0000-0000-000056170000}"/>
    <cellStyle name="Normal 9 62" xfId="5899" xr:uid="{00000000-0005-0000-0000-000057170000}"/>
    <cellStyle name="Normal 9 63" xfId="5900" xr:uid="{00000000-0005-0000-0000-000058170000}"/>
    <cellStyle name="Normal 9 64" xfId="5901" xr:uid="{00000000-0005-0000-0000-000059170000}"/>
    <cellStyle name="Normal 9 65" xfId="5902" xr:uid="{00000000-0005-0000-0000-00005A170000}"/>
    <cellStyle name="Normal 9 66" xfId="5903" xr:uid="{00000000-0005-0000-0000-00005B170000}"/>
    <cellStyle name="Normal 9 67" xfId="5904" xr:uid="{00000000-0005-0000-0000-00005C170000}"/>
    <cellStyle name="Normal 9 68" xfId="5905" xr:uid="{00000000-0005-0000-0000-00005D170000}"/>
    <cellStyle name="Normal 9 69" xfId="5906" xr:uid="{00000000-0005-0000-0000-00005E170000}"/>
    <cellStyle name="Normal 9 7" xfId="5907" xr:uid="{00000000-0005-0000-0000-00005F170000}"/>
    <cellStyle name="Normal 9 70" xfId="5908" xr:uid="{00000000-0005-0000-0000-000060170000}"/>
    <cellStyle name="Normal 9 71" xfId="5909" xr:uid="{00000000-0005-0000-0000-000061170000}"/>
    <cellStyle name="Normal 9 72" xfId="5910" xr:uid="{00000000-0005-0000-0000-000062170000}"/>
    <cellStyle name="Normal 9 73" xfId="5911" xr:uid="{00000000-0005-0000-0000-000063170000}"/>
    <cellStyle name="Normal 9 74" xfId="5912" xr:uid="{00000000-0005-0000-0000-000064170000}"/>
    <cellStyle name="Normal 9 75" xfId="5913" xr:uid="{00000000-0005-0000-0000-000065170000}"/>
    <cellStyle name="Normal 9 76" xfId="5914" xr:uid="{00000000-0005-0000-0000-000066170000}"/>
    <cellStyle name="Normal 9 77" xfId="5915" xr:uid="{00000000-0005-0000-0000-000067170000}"/>
    <cellStyle name="Normal 9 78" xfId="5916" xr:uid="{00000000-0005-0000-0000-000068170000}"/>
    <cellStyle name="Normal 9 79" xfId="5917" xr:uid="{00000000-0005-0000-0000-000069170000}"/>
    <cellStyle name="Normal 9 8" xfId="5918" xr:uid="{00000000-0005-0000-0000-00006A170000}"/>
    <cellStyle name="Normal 9 80" xfId="5919" xr:uid="{00000000-0005-0000-0000-00006B170000}"/>
    <cellStyle name="Normal 9 81" xfId="5920" xr:uid="{00000000-0005-0000-0000-00006C170000}"/>
    <cellStyle name="Normal 9 82" xfId="5921" xr:uid="{00000000-0005-0000-0000-00006D170000}"/>
    <cellStyle name="Normal 9 83" xfId="5922" xr:uid="{00000000-0005-0000-0000-00006E170000}"/>
    <cellStyle name="Normal 9 84" xfId="5923" xr:uid="{00000000-0005-0000-0000-00006F170000}"/>
    <cellStyle name="Normal 9 85" xfId="5924" xr:uid="{00000000-0005-0000-0000-000070170000}"/>
    <cellStyle name="Normal 9 86" xfId="5925" xr:uid="{00000000-0005-0000-0000-000071170000}"/>
    <cellStyle name="Normal 9 87" xfId="5926" xr:uid="{00000000-0005-0000-0000-000072170000}"/>
    <cellStyle name="Normal 9 88" xfId="5927" xr:uid="{00000000-0005-0000-0000-000073170000}"/>
    <cellStyle name="Normal 9 89" xfId="5928" xr:uid="{00000000-0005-0000-0000-000074170000}"/>
    <cellStyle name="Normal 9 9" xfId="5929" xr:uid="{00000000-0005-0000-0000-000075170000}"/>
    <cellStyle name="Normal 9 90" xfId="5930" xr:uid="{00000000-0005-0000-0000-000076170000}"/>
    <cellStyle name="Normal 9 91" xfId="5931" xr:uid="{00000000-0005-0000-0000-000077170000}"/>
    <cellStyle name="Normal 9 92" xfId="7504" xr:uid="{00000000-0005-0000-0000-000078170000}"/>
    <cellStyle name="Normal 90" xfId="5932" xr:uid="{00000000-0005-0000-0000-000079170000}"/>
    <cellStyle name="Normal 90 2" xfId="5933" xr:uid="{00000000-0005-0000-0000-00007A170000}"/>
    <cellStyle name="Normal 90 3" xfId="5934" xr:uid="{00000000-0005-0000-0000-00007B170000}"/>
    <cellStyle name="Normal 91" xfId="5935" xr:uid="{00000000-0005-0000-0000-00007C170000}"/>
    <cellStyle name="Normal 91 2" xfId="5936" xr:uid="{00000000-0005-0000-0000-00007D170000}"/>
    <cellStyle name="Normal 92" xfId="5937" xr:uid="{00000000-0005-0000-0000-00007E170000}"/>
    <cellStyle name="Normal 93" xfId="5938" xr:uid="{00000000-0005-0000-0000-00007F170000}"/>
    <cellStyle name="Normal 94" xfId="5939" xr:uid="{00000000-0005-0000-0000-000080170000}"/>
    <cellStyle name="Normal 95" xfId="5940" xr:uid="{00000000-0005-0000-0000-000081170000}"/>
    <cellStyle name="Normal 95 2" xfId="5941" xr:uid="{00000000-0005-0000-0000-000082170000}"/>
    <cellStyle name="Normal 96" xfId="5942" xr:uid="{00000000-0005-0000-0000-000083170000}"/>
    <cellStyle name="Normal 97" xfId="5943" xr:uid="{00000000-0005-0000-0000-000084170000}"/>
    <cellStyle name="Normal 98" xfId="5944" xr:uid="{00000000-0005-0000-0000-000085170000}"/>
    <cellStyle name="Normal 99" xfId="5945" xr:uid="{00000000-0005-0000-0000-000086170000}"/>
    <cellStyle name="Normal FICA" xfId="5946" xr:uid="{00000000-0005-0000-0000-000087170000}"/>
    <cellStyle name="Normal FUI" xfId="5947" xr:uid="{00000000-0005-0000-0000-000088170000}"/>
    <cellStyle name="Normal Other Benefits" xfId="5948" xr:uid="{00000000-0005-0000-0000-000089170000}"/>
    <cellStyle name="Note 2" xfId="5949" xr:uid="{00000000-0005-0000-0000-00008A170000}"/>
    <cellStyle name="Note 2 2" xfId="5950" xr:uid="{00000000-0005-0000-0000-00008B170000}"/>
    <cellStyle name="Note 2 3" xfId="5951" xr:uid="{00000000-0005-0000-0000-00008C170000}"/>
    <cellStyle name="Note 2 4" xfId="5952" xr:uid="{00000000-0005-0000-0000-00008D170000}"/>
    <cellStyle name="Note 2 5" xfId="5953" xr:uid="{00000000-0005-0000-0000-00008E170000}"/>
    <cellStyle name="Note 3" xfId="5954" xr:uid="{00000000-0005-0000-0000-00008F170000}"/>
    <cellStyle name="Note 4" xfId="5955" xr:uid="{00000000-0005-0000-0000-000090170000}"/>
    <cellStyle name="Output 2" xfId="5956" xr:uid="{00000000-0005-0000-0000-000091170000}"/>
    <cellStyle name="Output 3" xfId="5957" xr:uid="{00000000-0005-0000-0000-000092170000}"/>
    <cellStyle name="Output 4" xfId="5958" xr:uid="{00000000-0005-0000-0000-000093170000}"/>
    <cellStyle name="Output 5" xfId="5959" xr:uid="{00000000-0005-0000-0000-000094170000}"/>
    <cellStyle name="Output 6" xfId="5960" xr:uid="{00000000-0005-0000-0000-000095170000}"/>
    <cellStyle name="Output Amounts" xfId="5961" xr:uid="{00000000-0005-0000-0000-000096170000}"/>
    <cellStyle name="Output Column Headings" xfId="5962" xr:uid="{00000000-0005-0000-0000-000097170000}"/>
    <cellStyle name="Output Line Items" xfId="5963" xr:uid="{00000000-0005-0000-0000-000098170000}"/>
    <cellStyle name="Output Report Heading" xfId="5964" xr:uid="{00000000-0005-0000-0000-000099170000}"/>
    <cellStyle name="Output Report Title" xfId="5965" xr:uid="{00000000-0005-0000-0000-00009A170000}"/>
    <cellStyle name="Percent" xfId="3" builtinId="5"/>
    <cellStyle name="Percent 10" xfId="41" xr:uid="{00000000-0005-0000-0000-00009C170000}"/>
    <cellStyle name="Percent 10 2" xfId="5966" xr:uid="{00000000-0005-0000-0000-00009D170000}"/>
    <cellStyle name="Percent 11" xfId="5967" xr:uid="{00000000-0005-0000-0000-00009E170000}"/>
    <cellStyle name="Percent 11 2" xfId="5968" xr:uid="{00000000-0005-0000-0000-00009F170000}"/>
    <cellStyle name="Percent 12" xfId="5969" xr:uid="{00000000-0005-0000-0000-0000A0170000}"/>
    <cellStyle name="Percent 12 2" xfId="5970" xr:uid="{00000000-0005-0000-0000-0000A1170000}"/>
    <cellStyle name="Percent 13" xfId="5971" xr:uid="{00000000-0005-0000-0000-0000A2170000}"/>
    <cellStyle name="Percent 13 2" xfId="5972" xr:uid="{00000000-0005-0000-0000-0000A3170000}"/>
    <cellStyle name="Percent 14" xfId="5973" xr:uid="{00000000-0005-0000-0000-0000A4170000}"/>
    <cellStyle name="Percent 14 2" xfId="5974" xr:uid="{00000000-0005-0000-0000-0000A5170000}"/>
    <cellStyle name="Percent 15" xfId="5975" xr:uid="{00000000-0005-0000-0000-0000A6170000}"/>
    <cellStyle name="Percent 15 2" xfId="5976" xr:uid="{00000000-0005-0000-0000-0000A7170000}"/>
    <cellStyle name="Percent 16" xfId="5977" xr:uid="{00000000-0005-0000-0000-0000A8170000}"/>
    <cellStyle name="Percent 16 2" xfId="5978" xr:uid="{00000000-0005-0000-0000-0000A9170000}"/>
    <cellStyle name="Percent 17" xfId="5979" xr:uid="{00000000-0005-0000-0000-0000AA170000}"/>
    <cellStyle name="Percent 17 2" xfId="5980" xr:uid="{00000000-0005-0000-0000-0000AB170000}"/>
    <cellStyle name="Percent 18" xfId="5981" xr:uid="{00000000-0005-0000-0000-0000AC170000}"/>
    <cellStyle name="Percent 18 2" xfId="5982" xr:uid="{00000000-0005-0000-0000-0000AD170000}"/>
    <cellStyle name="Percent 19" xfId="5983" xr:uid="{00000000-0005-0000-0000-0000AE170000}"/>
    <cellStyle name="Percent 19 2" xfId="5984" xr:uid="{00000000-0005-0000-0000-0000AF170000}"/>
    <cellStyle name="Percent 2" xfId="33" xr:uid="{00000000-0005-0000-0000-0000B0170000}"/>
    <cellStyle name="Percent 2 10" xfId="5985" xr:uid="{00000000-0005-0000-0000-0000B1170000}"/>
    <cellStyle name="Percent 2 10 2" xfId="5986" xr:uid="{00000000-0005-0000-0000-0000B2170000}"/>
    <cellStyle name="Percent 2 10 2 2" xfId="5987" xr:uid="{00000000-0005-0000-0000-0000B3170000}"/>
    <cellStyle name="Percent 2 10 3" xfId="5988" xr:uid="{00000000-0005-0000-0000-0000B4170000}"/>
    <cellStyle name="Percent 2 100" xfId="5989" xr:uid="{00000000-0005-0000-0000-0000B5170000}"/>
    <cellStyle name="Percent 2 101" xfId="5990" xr:uid="{00000000-0005-0000-0000-0000B6170000}"/>
    <cellStyle name="Percent 2 102" xfId="5991" xr:uid="{00000000-0005-0000-0000-0000B7170000}"/>
    <cellStyle name="Percent 2 103" xfId="5992" xr:uid="{00000000-0005-0000-0000-0000B8170000}"/>
    <cellStyle name="Percent 2 104" xfId="5993" xr:uid="{00000000-0005-0000-0000-0000B9170000}"/>
    <cellStyle name="Percent 2 105" xfId="5994" xr:uid="{00000000-0005-0000-0000-0000BA170000}"/>
    <cellStyle name="Percent 2 106" xfId="5995" xr:uid="{00000000-0005-0000-0000-0000BB170000}"/>
    <cellStyle name="Percent 2 107" xfId="5996" xr:uid="{00000000-0005-0000-0000-0000BC170000}"/>
    <cellStyle name="Percent 2 108" xfId="5997" xr:uid="{00000000-0005-0000-0000-0000BD170000}"/>
    <cellStyle name="Percent 2 109" xfId="5998" xr:uid="{00000000-0005-0000-0000-0000BE170000}"/>
    <cellStyle name="Percent 2 11" xfId="5999" xr:uid="{00000000-0005-0000-0000-0000BF170000}"/>
    <cellStyle name="Percent 2 11 2" xfId="6000" xr:uid="{00000000-0005-0000-0000-0000C0170000}"/>
    <cellStyle name="Percent 2 11 2 2" xfId="6001" xr:uid="{00000000-0005-0000-0000-0000C1170000}"/>
    <cellStyle name="Percent 2 11 3" xfId="6002" xr:uid="{00000000-0005-0000-0000-0000C2170000}"/>
    <cellStyle name="Percent 2 110" xfId="6003" xr:uid="{00000000-0005-0000-0000-0000C3170000}"/>
    <cellStyle name="Percent 2 111" xfId="6004" xr:uid="{00000000-0005-0000-0000-0000C4170000}"/>
    <cellStyle name="Percent 2 112" xfId="6005" xr:uid="{00000000-0005-0000-0000-0000C5170000}"/>
    <cellStyle name="Percent 2 113" xfId="6006" xr:uid="{00000000-0005-0000-0000-0000C6170000}"/>
    <cellStyle name="Percent 2 114" xfId="6007" xr:uid="{00000000-0005-0000-0000-0000C7170000}"/>
    <cellStyle name="Percent 2 115" xfId="6008" xr:uid="{00000000-0005-0000-0000-0000C8170000}"/>
    <cellStyle name="Percent 2 116" xfId="6009" xr:uid="{00000000-0005-0000-0000-0000C9170000}"/>
    <cellStyle name="Percent 2 117" xfId="6010" xr:uid="{00000000-0005-0000-0000-0000CA170000}"/>
    <cellStyle name="Percent 2 118" xfId="6011" xr:uid="{00000000-0005-0000-0000-0000CB170000}"/>
    <cellStyle name="Percent 2 119" xfId="6012" xr:uid="{00000000-0005-0000-0000-0000CC170000}"/>
    <cellStyle name="Percent 2 12" xfId="6013" xr:uid="{00000000-0005-0000-0000-0000CD170000}"/>
    <cellStyle name="Percent 2 12 2" xfId="6014" xr:uid="{00000000-0005-0000-0000-0000CE170000}"/>
    <cellStyle name="Percent 2 12 2 2" xfId="6015" xr:uid="{00000000-0005-0000-0000-0000CF170000}"/>
    <cellStyle name="Percent 2 12 3" xfId="6016" xr:uid="{00000000-0005-0000-0000-0000D0170000}"/>
    <cellStyle name="Percent 2 120" xfId="6017" xr:uid="{00000000-0005-0000-0000-0000D1170000}"/>
    <cellStyle name="Percent 2 121" xfId="6018" xr:uid="{00000000-0005-0000-0000-0000D2170000}"/>
    <cellStyle name="Percent 2 122" xfId="6019" xr:uid="{00000000-0005-0000-0000-0000D3170000}"/>
    <cellStyle name="Percent 2 123" xfId="6020" xr:uid="{00000000-0005-0000-0000-0000D4170000}"/>
    <cellStyle name="Percent 2 124" xfId="6021" xr:uid="{00000000-0005-0000-0000-0000D5170000}"/>
    <cellStyle name="Percent 2 125" xfId="6022" xr:uid="{00000000-0005-0000-0000-0000D6170000}"/>
    <cellStyle name="Percent 2 126" xfId="6023" xr:uid="{00000000-0005-0000-0000-0000D7170000}"/>
    <cellStyle name="Percent 2 127" xfId="6024" xr:uid="{00000000-0005-0000-0000-0000D8170000}"/>
    <cellStyle name="Percent 2 128" xfId="6025" xr:uid="{00000000-0005-0000-0000-0000D9170000}"/>
    <cellStyle name="Percent 2 129" xfId="6026" xr:uid="{00000000-0005-0000-0000-0000DA170000}"/>
    <cellStyle name="Percent 2 13" xfId="6027" xr:uid="{00000000-0005-0000-0000-0000DB170000}"/>
    <cellStyle name="Percent 2 13 2" xfId="6028" xr:uid="{00000000-0005-0000-0000-0000DC170000}"/>
    <cellStyle name="Percent 2 13 2 2" xfId="6029" xr:uid="{00000000-0005-0000-0000-0000DD170000}"/>
    <cellStyle name="Percent 2 13 3" xfId="6030" xr:uid="{00000000-0005-0000-0000-0000DE170000}"/>
    <cellStyle name="Percent 2 130" xfId="6031" xr:uid="{00000000-0005-0000-0000-0000DF170000}"/>
    <cellStyle name="Percent 2 131" xfId="6032" xr:uid="{00000000-0005-0000-0000-0000E0170000}"/>
    <cellStyle name="Percent 2 132" xfId="6033" xr:uid="{00000000-0005-0000-0000-0000E1170000}"/>
    <cellStyle name="Percent 2 133" xfId="6034" xr:uid="{00000000-0005-0000-0000-0000E2170000}"/>
    <cellStyle name="Percent 2 134" xfId="6035" xr:uid="{00000000-0005-0000-0000-0000E3170000}"/>
    <cellStyle name="Percent 2 135" xfId="6036" xr:uid="{00000000-0005-0000-0000-0000E4170000}"/>
    <cellStyle name="Percent 2 136" xfId="6037" xr:uid="{00000000-0005-0000-0000-0000E5170000}"/>
    <cellStyle name="Percent 2 137" xfId="6038" xr:uid="{00000000-0005-0000-0000-0000E6170000}"/>
    <cellStyle name="Percent 2 138" xfId="6039" xr:uid="{00000000-0005-0000-0000-0000E7170000}"/>
    <cellStyle name="Percent 2 139" xfId="6040" xr:uid="{00000000-0005-0000-0000-0000E8170000}"/>
    <cellStyle name="Percent 2 14" xfId="6041" xr:uid="{00000000-0005-0000-0000-0000E9170000}"/>
    <cellStyle name="Percent 2 14 2" xfId="6042" xr:uid="{00000000-0005-0000-0000-0000EA170000}"/>
    <cellStyle name="Percent 2 14 2 2" xfId="6043" xr:uid="{00000000-0005-0000-0000-0000EB170000}"/>
    <cellStyle name="Percent 2 14 3" xfId="6044" xr:uid="{00000000-0005-0000-0000-0000EC170000}"/>
    <cellStyle name="Percent 2 140" xfId="6045" xr:uid="{00000000-0005-0000-0000-0000ED170000}"/>
    <cellStyle name="Percent 2 141" xfId="6046" xr:uid="{00000000-0005-0000-0000-0000EE170000}"/>
    <cellStyle name="Percent 2 142" xfId="6047" xr:uid="{00000000-0005-0000-0000-0000EF170000}"/>
    <cellStyle name="Percent 2 143" xfId="6048" xr:uid="{00000000-0005-0000-0000-0000F0170000}"/>
    <cellStyle name="Percent 2 144" xfId="6049" xr:uid="{00000000-0005-0000-0000-0000F1170000}"/>
    <cellStyle name="Percent 2 145" xfId="6050" xr:uid="{00000000-0005-0000-0000-0000F2170000}"/>
    <cellStyle name="Percent 2 146" xfId="6051" xr:uid="{00000000-0005-0000-0000-0000F3170000}"/>
    <cellStyle name="Percent 2 147" xfId="6052" xr:uid="{00000000-0005-0000-0000-0000F4170000}"/>
    <cellStyle name="Percent 2 148" xfId="6053" xr:uid="{00000000-0005-0000-0000-0000F5170000}"/>
    <cellStyle name="Percent 2 149" xfId="6054" xr:uid="{00000000-0005-0000-0000-0000F6170000}"/>
    <cellStyle name="Percent 2 15" xfId="6055" xr:uid="{00000000-0005-0000-0000-0000F7170000}"/>
    <cellStyle name="Percent 2 15 2" xfId="6056" xr:uid="{00000000-0005-0000-0000-0000F8170000}"/>
    <cellStyle name="Percent 2 15 2 2" xfId="6057" xr:uid="{00000000-0005-0000-0000-0000F9170000}"/>
    <cellStyle name="Percent 2 15 3" xfId="6058" xr:uid="{00000000-0005-0000-0000-0000FA170000}"/>
    <cellStyle name="Percent 2 150" xfId="6059" xr:uid="{00000000-0005-0000-0000-0000FB170000}"/>
    <cellStyle name="Percent 2 151" xfId="6060" xr:uid="{00000000-0005-0000-0000-0000FC170000}"/>
    <cellStyle name="Percent 2 152" xfId="6061" xr:uid="{00000000-0005-0000-0000-0000FD170000}"/>
    <cellStyle name="Percent 2 153" xfId="7424" xr:uid="{00000000-0005-0000-0000-0000FE170000}"/>
    <cellStyle name="Percent 2 155 2" xfId="7523" xr:uid="{00000000-0005-0000-0000-0000FF170000}"/>
    <cellStyle name="Percent 2 155 2 2" xfId="7526" xr:uid="{00000000-0005-0000-0000-000000180000}"/>
    <cellStyle name="Percent 2 155 2 2 2" xfId="7524" xr:uid="{00000000-0005-0000-0000-000001180000}"/>
    <cellStyle name="Percent 2 155 2 2 2 2" xfId="7537" xr:uid="{9A295B34-44D3-4F54-969C-5C3BCFB732A6}"/>
    <cellStyle name="Percent 2 155 2 2 2 2 2" xfId="7550" xr:uid="{0EC6F193-9061-4E69-94C6-4CD36B1A7769}"/>
    <cellStyle name="Percent 2 155 2 2 3" xfId="7543" xr:uid="{E2DF3040-7FC8-4B4E-A16F-115B6C2C823C}"/>
    <cellStyle name="Percent 2 155 2 3" xfId="7536" xr:uid="{55DA37DF-CE23-44A1-9F9F-EF0477C575CB}"/>
    <cellStyle name="Percent 2 16" xfId="6062" xr:uid="{00000000-0005-0000-0000-000002180000}"/>
    <cellStyle name="Percent 2 16 2" xfId="6063" xr:uid="{00000000-0005-0000-0000-000003180000}"/>
    <cellStyle name="Percent 2 16 2 2" xfId="6064" xr:uid="{00000000-0005-0000-0000-000004180000}"/>
    <cellStyle name="Percent 2 16 3" xfId="6065" xr:uid="{00000000-0005-0000-0000-000005180000}"/>
    <cellStyle name="Percent 2 17" xfId="6066" xr:uid="{00000000-0005-0000-0000-000006180000}"/>
    <cellStyle name="Percent 2 17 2" xfId="6067" xr:uid="{00000000-0005-0000-0000-000007180000}"/>
    <cellStyle name="Percent 2 17 2 2" xfId="6068" xr:uid="{00000000-0005-0000-0000-000008180000}"/>
    <cellStyle name="Percent 2 17 3" xfId="6069" xr:uid="{00000000-0005-0000-0000-000009180000}"/>
    <cellStyle name="Percent 2 18" xfId="6070" xr:uid="{00000000-0005-0000-0000-00000A180000}"/>
    <cellStyle name="Percent 2 18 2" xfId="6071" xr:uid="{00000000-0005-0000-0000-00000B180000}"/>
    <cellStyle name="Percent 2 18 2 2" xfId="6072" xr:uid="{00000000-0005-0000-0000-00000C180000}"/>
    <cellStyle name="Percent 2 18 3" xfId="6073" xr:uid="{00000000-0005-0000-0000-00000D180000}"/>
    <cellStyle name="Percent 2 19" xfId="6074" xr:uid="{00000000-0005-0000-0000-00000E180000}"/>
    <cellStyle name="Percent 2 19 2" xfId="6075" xr:uid="{00000000-0005-0000-0000-00000F180000}"/>
    <cellStyle name="Percent 2 19 2 2" xfId="6076" xr:uid="{00000000-0005-0000-0000-000010180000}"/>
    <cellStyle name="Percent 2 19 3" xfId="6077" xr:uid="{00000000-0005-0000-0000-000011180000}"/>
    <cellStyle name="Percent 2 2" xfId="6078" xr:uid="{00000000-0005-0000-0000-000012180000}"/>
    <cellStyle name="Percent 2 2 10" xfId="6079" xr:uid="{00000000-0005-0000-0000-000013180000}"/>
    <cellStyle name="Percent 2 2 11" xfId="6080" xr:uid="{00000000-0005-0000-0000-000014180000}"/>
    <cellStyle name="Percent 2 2 12" xfId="6081" xr:uid="{00000000-0005-0000-0000-000015180000}"/>
    <cellStyle name="Percent 2 2 12 2" xfId="6082" xr:uid="{00000000-0005-0000-0000-000016180000}"/>
    <cellStyle name="Percent 2 2 13" xfId="6083" xr:uid="{00000000-0005-0000-0000-000017180000}"/>
    <cellStyle name="Percent 2 2 13 2" xfId="6084" xr:uid="{00000000-0005-0000-0000-000018180000}"/>
    <cellStyle name="Percent 2 2 14" xfId="6085" xr:uid="{00000000-0005-0000-0000-000019180000}"/>
    <cellStyle name="Percent 2 2 14 2" xfId="6086" xr:uid="{00000000-0005-0000-0000-00001A180000}"/>
    <cellStyle name="Percent 2 2 15" xfId="6087" xr:uid="{00000000-0005-0000-0000-00001B180000}"/>
    <cellStyle name="Percent 2 2 15 2" xfId="6088" xr:uid="{00000000-0005-0000-0000-00001C180000}"/>
    <cellStyle name="Percent 2 2 16" xfId="6089" xr:uid="{00000000-0005-0000-0000-00001D180000}"/>
    <cellStyle name="Percent 2 2 16 2" xfId="6090" xr:uid="{00000000-0005-0000-0000-00001E180000}"/>
    <cellStyle name="Percent 2 2 17" xfId="6091" xr:uid="{00000000-0005-0000-0000-00001F180000}"/>
    <cellStyle name="Percent 2 2 17 2" xfId="6092" xr:uid="{00000000-0005-0000-0000-000020180000}"/>
    <cellStyle name="Percent 2 2 18" xfId="6093" xr:uid="{00000000-0005-0000-0000-000021180000}"/>
    <cellStyle name="Percent 2 2 18 2" xfId="6094" xr:uid="{00000000-0005-0000-0000-000022180000}"/>
    <cellStyle name="Percent 2 2 19" xfId="6095" xr:uid="{00000000-0005-0000-0000-000023180000}"/>
    <cellStyle name="Percent 2 2 19 2" xfId="6096" xr:uid="{00000000-0005-0000-0000-000024180000}"/>
    <cellStyle name="Percent 2 2 2" xfId="6097" xr:uid="{00000000-0005-0000-0000-000025180000}"/>
    <cellStyle name="Percent 2 2 2 10" xfId="6098" xr:uid="{00000000-0005-0000-0000-000026180000}"/>
    <cellStyle name="Percent 2 2 2 10 2" xfId="6099" xr:uid="{00000000-0005-0000-0000-000027180000}"/>
    <cellStyle name="Percent 2 2 2 11" xfId="6100" xr:uid="{00000000-0005-0000-0000-000028180000}"/>
    <cellStyle name="Percent 2 2 2 12" xfId="6101" xr:uid="{00000000-0005-0000-0000-000029180000}"/>
    <cellStyle name="Percent 2 2 2 13" xfId="6102" xr:uid="{00000000-0005-0000-0000-00002A180000}"/>
    <cellStyle name="Percent 2 2 2 14" xfId="6103" xr:uid="{00000000-0005-0000-0000-00002B180000}"/>
    <cellStyle name="Percent 2 2 2 15" xfId="6104" xr:uid="{00000000-0005-0000-0000-00002C180000}"/>
    <cellStyle name="Percent 2 2 2 16" xfId="6105" xr:uid="{00000000-0005-0000-0000-00002D180000}"/>
    <cellStyle name="Percent 2 2 2 17" xfId="6106" xr:uid="{00000000-0005-0000-0000-00002E180000}"/>
    <cellStyle name="Percent 2 2 2 18" xfId="6107" xr:uid="{00000000-0005-0000-0000-00002F180000}"/>
    <cellStyle name="Percent 2 2 2 19" xfId="6108" xr:uid="{00000000-0005-0000-0000-000030180000}"/>
    <cellStyle name="Percent 2 2 2 2" xfId="6109" xr:uid="{00000000-0005-0000-0000-000031180000}"/>
    <cellStyle name="Percent 2 2 2 2 10" xfId="6110" xr:uid="{00000000-0005-0000-0000-000032180000}"/>
    <cellStyle name="Percent 2 2 2 2 11" xfId="6111" xr:uid="{00000000-0005-0000-0000-000033180000}"/>
    <cellStyle name="Percent 2 2 2 2 11 2" xfId="6112" xr:uid="{00000000-0005-0000-0000-000034180000}"/>
    <cellStyle name="Percent 2 2 2 2 12" xfId="6113" xr:uid="{00000000-0005-0000-0000-000035180000}"/>
    <cellStyle name="Percent 2 2 2 2 12 2" xfId="6114" xr:uid="{00000000-0005-0000-0000-000036180000}"/>
    <cellStyle name="Percent 2 2 2 2 13" xfId="6115" xr:uid="{00000000-0005-0000-0000-000037180000}"/>
    <cellStyle name="Percent 2 2 2 2 13 2" xfId="6116" xr:uid="{00000000-0005-0000-0000-000038180000}"/>
    <cellStyle name="Percent 2 2 2 2 14" xfId="6117" xr:uid="{00000000-0005-0000-0000-000039180000}"/>
    <cellStyle name="Percent 2 2 2 2 14 2" xfId="6118" xr:uid="{00000000-0005-0000-0000-00003A180000}"/>
    <cellStyle name="Percent 2 2 2 2 15" xfId="6119" xr:uid="{00000000-0005-0000-0000-00003B180000}"/>
    <cellStyle name="Percent 2 2 2 2 15 2" xfId="6120" xr:uid="{00000000-0005-0000-0000-00003C180000}"/>
    <cellStyle name="Percent 2 2 2 2 16" xfId="6121" xr:uid="{00000000-0005-0000-0000-00003D180000}"/>
    <cellStyle name="Percent 2 2 2 2 16 2" xfId="6122" xr:uid="{00000000-0005-0000-0000-00003E180000}"/>
    <cellStyle name="Percent 2 2 2 2 17" xfId="6123" xr:uid="{00000000-0005-0000-0000-00003F180000}"/>
    <cellStyle name="Percent 2 2 2 2 17 2" xfId="6124" xr:uid="{00000000-0005-0000-0000-000040180000}"/>
    <cellStyle name="Percent 2 2 2 2 18" xfId="6125" xr:uid="{00000000-0005-0000-0000-000041180000}"/>
    <cellStyle name="Percent 2 2 2 2 18 2" xfId="6126" xr:uid="{00000000-0005-0000-0000-000042180000}"/>
    <cellStyle name="Percent 2 2 2 2 19" xfId="6127" xr:uid="{00000000-0005-0000-0000-000043180000}"/>
    <cellStyle name="Percent 2 2 2 2 19 2" xfId="6128" xr:uid="{00000000-0005-0000-0000-000044180000}"/>
    <cellStyle name="Percent 2 2 2 2 2" xfId="6129" xr:uid="{00000000-0005-0000-0000-000045180000}"/>
    <cellStyle name="Percent 2 2 2 2 2 10" xfId="6130" xr:uid="{00000000-0005-0000-0000-000046180000}"/>
    <cellStyle name="Percent 2 2 2 2 2 11" xfId="6131" xr:uid="{00000000-0005-0000-0000-000047180000}"/>
    <cellStyle name="Percent 2 2 2 2 2 12" xfId="6132" xr:uid="{00000000-0005-0000-0000-000048180000}"/>
    <cellStyle name="Percent 2 2 2 2 2 13" xfId="6133" xr:uid="{00000000-0005-0000-0000-000049180000}"/>
    <cellStyle name="Percent 2 2 2 2 2 14" xfId="6134" xr:uid="{00000000-0005-0000-0000-00004A180000}"/>
    <cellStyle name="Percent 2 2 2 2 2 15" xfId="6135" xr:uid="{00000000-0005-0000-0000-00004B180000}"/>
    <cellStyle name="Percent 2 2 2 2 2 16" xfId="6136" xr:uid="{00000000-0005-0000-0000-00004C180000}"/>
    <cellStyle name="Percent 2 2 2 2 2 17" xfId="6137" xr:uid="{00000000-0005-0000-0000-00004D180000}"/>
    <cellStyle name="Percent 2 2 2 2 2 18" xfId="6138" xr:uid="{00000000-0005-0000-0000-00004E180000}"/>
    <cellStyle name="Percent 2 2 2 2 2 19" xfId="6139" xr:uid="{00000000-0005-0000-0000-00004F180000}"/>
    <cellStyle name="Percent 2 2 2 2 2 2" xfId="6140" xr:uid="{00000000-0005-0000-0000-000050180000}"/>
    <cellStyle name="Percent 2 2 2 2 2 3" xfId="6141" xr:uid="{00000000-0005-0000-0000-000051180000}"/>
    <cellStyle name="Percent 2 2 2 2 2 4" xfId="6142" xr:uid="{00000000-0005-0000-0000-000052180000}"/>
    <cellStyle name="Percent 2 2 2 2 2 5" xfId="6143" xr:uid="{00000000-0005-0000-0000-000053180000}"/>
    <cellStyle name="Percent 2 2 2 2 2 6" xfId="6144" xr:uid="{00000000-0005-0000-0000-000054180000}"/>
    <cellStyle name="Percent 2 2 2 2 2 7" xfId="6145" xr:uid="{00000000-0005-0000-0000-000055180000}"/>
    <cellStyle name="Percent 2 2 2 2 2 8" xfId="6146" xr:uid="{00000000-0005-0000-0000-000056180000}"/>
    <cellStyle name="Percent 2 2 2 2 2 9" xfId="6147" xr:uid="{00000000-0005-0000-0000-000057180000}"/>
    <cellStyle name="Percent 2 2 2 2 20" xfId="6148" xr:uid="{00000000-0005-0000-0000-000058180000}"/>
    <cellStyle name="Percent 2 2 2 2 20 2" xfId="6149" xr:uid="{00000000-0005-0000-0000-000059180000}"/>
    <cellStyle name="Percent 2 2 2 2 21" xfId="6150" xr:uid="{00000000-0005-0000-0000-00005A180000}"/>
    <cellStyle name="Percent 2 2 2 2 21 2" xfId="6151" xr:uid="{00000000-0005-0000-0000-00005B180000}"/>
    <cellStyle name="Percent 2 2 2 2 22" xfId="6152" xr:uid="{00000000-0005-0000-0000-00005C180000}"/>
    <cellStyle name="Percent 2 2 2 2 22 2" xfId="6153" xr:uid="{00000000-0005-0000-0000-00005D180000}"/>
    <cellStyle name="Percent 2 2 2 2 23" xfId="6154" xr:uid="{00000000-0005-0000-0000-00005E180000}"/>
    <cellStyle name="Percent 2 2 2 2 23 2" xfId="6155" xr:uid="{00000000-0005-0000-0000-00005F180000}"/>
    <cellStyle name="Percent 2 2 2 2 24" xfId="6156" xr:uid="{00000000-0005-0000-0000-000060180000}"/>
    <cellStyle name="Percent 2 2 2 2 24 2" xfId="6157" xr:uid="{00000000-0005-0000-0000-000061180000}"/>
    <cellStyle name="Percent 2 2 2 2 25" xfId="6158" xr:uid="{00000000-0005-0000-0000-000062180000}"/>
    <cellStyle name="Percent 2 2 2 2 25 2" xfId="6159" xr:uid="{00000000-0005-0000-0000-000063180000}"/>
    <cellStyle name="Percent 2 2 2 2 26" xfId="6160" xr:uid="{00000000-0005-0000-0000-000064180000}"/>
    <cellStyle name="Percent 2 2 2 2 26 2" xfId="6161" xr:uid="{00000000-0005-0000-0000-000065180000}"/>
    <cellStyle name="Percent 2 2 2 2 3" xfId="6162" xr:uid="{00000000-0005-0000-0000-000066180000}"/>
    <cellStyle name="Percent 2 2 2 2 4" xfId="6163" xr:uid="{00000000-0005-0000-0000-000067180000}"/>
    <cellStyle name="Percent 2 2 2 2 5" xfId="6164" xr:uid="{00000000-0005-0000-0000-000068180000}"/>
    <cellStyle name="Percent 2 2 2 2 6" xfId="6165" xr:uid="{00000000-0005-0000-0000-000069180000}"/>
    <cellStyle name="Percent 2 2 2 2 7" xfId="6166" xr:uid="{00000000-0005-0000-0000-00006A180000}"/>
    <cellStyle name="Percent 2 2 2 2 8" xfId="6167" xr:uid="{00000000-0005-0000-0000-00006B180000}"/>
    <cellStyle name="Percent 2 2 2 2 9" xfId="6168" xr:uid="{00000000-0005-0000-0000-00006C180000}"/>
    <cellStyle name="Percent 2 2 2 20" xfId="6169" xr:uid="{00000000-0005-0000-0000-00006D180000}"/>
    <cellStyle name="Percent 2 2 2 21" xfId="6170" xr:uid="{00000000-0005-0000-0000-00006E180000}"/>
    <cellStyle name="Percent 2 2 2 22" xfId="6171" xr:uid="{00000000-0005-0000-0000-00006F180000}"/>
    <cellStyle name="Percent 2 2 2 23" xfId="6172" xr:uid="{00000000-0005-0000-0000-000070180000}"/>
    <cellStyle name="Percent 2 2 2 24" xfId="6173" xr:uid="{00000000-0005-0000-0000-000071180000}"/>
    <cellStyle name="Percent 2 2 2 25" xfId="6174" xr:uid="{00000000-0005-0000-0000-000072180000}"/>
    <cellStyle name="Percent 2 2 2 26" xfId="6175" xr:uid="{00000000-0005-0000-0000-000073180000}"/>
    <cellStyle name="Percent 2 2 2 27" xfId="6176" xr:uid="{00000000-0005-0000-0000-000074180000}"/>
    <cellStyle name="Percent 2 2 2 3" xfId="6177" xr:uid="{00000000-0005-0000-0000-000075180000}"/>
    <cellStyle name="Percent 2 2 2 3 2" xfId="6178" xr:uid="{00000000-0005-0000-0000-000076180000}"/>
    <cellStyle name="Percent 2 2 2 4" xfId="6179" xr:uid="{00000000-0005-0000-0000-000077180000}"/>
    <cellStyle name="Percent 2 2 2 4 2" xfId="6180" xr:uid="{00000000-0005-0000-0000-000078180000}"/>
    <cellStyle name="Percent 2 2 2 5" xfId="6181" xr:uid="{00000000-0005-0000-0000-000079180000}"/>
    <cellStyle name="Percent 2 2 2 5 2" xfId="6182" xr:uid="{00000000-0005-0000-0000-00007A180000}"/>
    <cellStyle name="Percent 2 2 2 6" xfId="6183" xr:uid="{00000000-0005-0000-0000-00007B180000}"/>
    <cellStyle name="Percent 2 2 2 6 2" xfId="6184" xr:uid="{00000000-0005-0000-0000-00007C180000}"/>
    <cellStyle name="Percent 2 2 2 7" xfId="6185" xr:uid="{00000000-0005-0000-0000-00007D180000}"/>
    <cellStyle name="Percent 2 2 2 7 2" xfId="6186" xr:uid="{00000000-0005-0000-0000-00007E180000}"/>
    <cellStyle name="Percent 2 2 2 8" xfId="6187" xr:uid="{00000000-0005-0000-0000-00007F180000}"/>
    <cellStyle name="Percent 2 2 2 8 2" xfId="6188" xr:uid="{00000000-0005-0000-0000-000080180000}"/>
    <cellStyle name="Percent 2 2 2 9" xfId="6189" xr:uid="{00000000-0005-0000-0000-000081180000}"/>
    <cellStyle name="Percent 2 2 2 9 2" xfId="6190" xr:uid="{00000000-0005-0000-0000-000082180000}"/>
    <cellStyle name="Percent 2 2 20" xfId="6191" xr:uid="{00000000-0005-0000-0000-000083180000}"/>
    <cellStyle name="Percent 2 2 20 2" xfId="6192" xr:uid="{00000000-0005-0000-0000-000084180000}"/>
    <cellStyle name="Percent 2 2 21" xfId="6193" xr:uid="{00000000-0005-0000-0000-000085180000}"/>
    <cellStyle name="Percent 2 2 21 2" xfId="6194" xr:uid="{00000000-0005-0000-0000-000086180000}"/>
    <cellStyle name="Percent 2 2 22" xfId="6195" xr:uid="{00000000-0005-0000-0000-000087180000}"/>
    <cellStyle name="Percent 2 2 22 2" xfId="6196" xr:uid="{00000000-0005-0000-0000-000088180000}"/>
    <cellStyle name="Percent 2 2 23" xfId="6197" xr:uid="{00000000-0005-0000-0000-000089180000}"/>
    <cellStyle name="Percent 2 2 23 2" xfId="6198" xr:uid="{00000000-0005-0000-0000-00008A180000}"/>
    <cellStyle name="Percent 2 2 24" xfId="6199" xr:uid="{00000000-0005-0000-0000-00008B180000}"/>
    <cellStyle name="Percent 2 2 24 2" xfId="6200" xr:uid="{00000000-0005-0000-0000-00008C180000}"/>
    <cellStyle name="Percent 2 2 25" xfId="6201" xr:uid="{00000000-0005-0000-0000-00008D180000}"/>
    <cellStyle name="Percent 2 2 25 2" xfId="6202" xr:uid="{00000000-0005-0000-0000-00008E180000}"/>
    <cellStyle name="Percent 2 2 26" xfId="6203" xr:uid="{00000000-0005-0000-0000-00008F180000}"/>
    <cellStyle name="Percent 2 2 26 2" xfId="6204" xr:uid="{00000000-0005-0000-0000-000090180000}"/>
    <cellStyle name="Percent 2 2 27" xfId="6205" xr:uid="{00000000-0005-0000-0000-000091180000}"/>
    <cellStyle name="Percent 2 2 27 2" xfId="6206" xr:uid="{00000000-0005-0000-0000-000092180000}"/>
    <cellStyle name="Percent 2 2 28" xfId="6207" xr:uid="{00000000-0005-0000-0000-000093180000}"/>
    <cellStyle name="Percent 2 2 28 2" xfId="6208" xr:uid="{00000000-0005-0000-0000-000094180000}"/>
    <cellStyle name="Percent 2 2 29" xfId="6209" xr:uid="{00000000-0005-0000-0000-000095180000}"/>
    <cellStyle name="Percent 2 2 3" xfId="6210" xr:uid="{00000000-0005-0000-0000-000096180000}"/>
    <cellStyle name="Percent 2 2 3 2" xfId="6211" xr:uid="{00000000-0005-0000-0000-000097180000}"/>
    <cellStyle name="Percent 2 2 3 2 2" xfId="6212" xr:uid="{00000000-0005-0000-0000-000098180000}"/>
    <cellStyle name="Percent 2 2 3 3" xfId="6213" xr:uid="{00000000-0005-0000-0000-000099180000}"/>
    <cellStyle name="Percent 2 2 4" xfId="6214" xr:uid="{00000000-0005-0000-0000-00009A180000}"/>
    <cellStyle name="Percent 2 2 4 2" xfId="6215" xr:uid="{00000000-0005-0000-0000-00009B180000}"/>
    <cellStyle name="Percent 2 2 4 2 2" xfId="6216" xr:uid="{00000000-0005-0000-0000-00009C180000}"/>
    <cellStyle name="Percent 2 2 4 3" xfId="6217" xr:uid="{00000000-0005-0000-0000-00009D180000}"/>
    <cellStyle name="Percent 2 2 5" xfId="6218" xr:uid="{00000000-0005-0000-0000-00009E180000}"/>
    <cellStyle name="Percent 2 2 5 2" xfId="6219" xr:uid="{00000000-0005-0000-0000-00009F180000}"/>
    <cellStyle name="Percent 2 2 5 2 2" xfId="6220" xr:uid="{00000000-0005-0000-0000-0000A0180000}"/>
    <cellStyle name="Percent 2 2 5 3" xfId="6221" xr:uid="{00000000-0005-0000-0000-0000A1180000}"/>
    <cellStyle name="Percent 2 2 6" xfId="6222" xr:uid="{00000000-0005-0000-0000-0000A2180000}"/>
    <cellStyle name="Percent 2 2 6 2" xfId="6223" xr:uid="{00000000-0005-0000-0000-0000A3180000}"/>
    <cellStyle name="Percent 2 2 6 2 2" xfId="6224" xr:uid="{00000000-0005-0000-0000-0000A4180000}"/>
    <cellStyle name="Percent 2 2 6 3" xfId="6225" xr:uid="{00000000-0005-0000-0000-0000A5180000}"/>
    <cellStyle name="Percent 2 2 7" xfId="6226" xr:uid="{00000000-0005-0000-0000-0000A6180000}"/>
    <cellStyle name="Percent 2 2 7 2" xfId="6227" xr:uid="{00000000-0005-0000-0000-0000A7180000}"/>
    <cellStyle name="Percent 2 2 7 2 2" xfId="6228" xr:uid="{00000000-0005-0000-0000-0000A8180000}"/>
    <cellStyle name="Percent 2 2 7 3" xfId="6229" xr:uid="{00000000-0005-0000-0000-0000A9180000}"/>
    <cellStyle name="Percent 2 2 8" xfId="6230" xr:uid="{00000000-0005-0000-0000-0000AA180000}"/>
    <cellStyle name="Percent 2 2 8 2" xfId="6231" xr:uid="{00000000-0005-0000-0000-0000AB180000}"/>
    <cellStyle name="Percent 2 2 8 2 2" xfId="6232" xr:uid="{00000000-0005-0000-0000-0000AC180000}"/>
    <cellStyle name="Percent 2 2 8 3" xfId="6233" xr:uid="{00000000-0005-0000-0000-0000AD180000}"/>
    <cellStyle name="Percent 2 2 9" xfId="6234" xr:uid="{00000000-0005-0000-0000-0000AE180000}"/>
    <cellStyle name="Percent 2 2 9 2" xfId="6235" xr:uid="{00000000-0005-0000-0000-0000AF180000}"/>
    <cellStyle name="Percent 2 20" xfId="6236" xr:uid="{00000000-0005-0000-0000-0000B0180000}"/>
    <cellStyle name="Percent 2 20 2" xfId="6237" xr:uid="{00000000-0005-0000-0000-0000B1180000}"/>
    <cellStyle name="Percent 2 20 2 2" xfId="6238" xr:uid="{00000000-0005-0000-0000-0000B2180000}"/>
    <cellStyle name="Percent 2 20 3" xfId="6239" xr:uid="{00000000-0005-0000-0000-0000B3180000}"/>
    <cellStyle name="Percent 2 21" xfId="6240" xr:uid="{00000000-0005-0000-0000-0000B4180000}"/>
    <cellStyle name="Percent 2 21 2" xfId="6241" xr:uid="{00000000-0005-0000-0000-0000B5180000}"/>
    <cellStyle name="Percent 2 21 2 2" xfId="6242" xr:uid="{00000000-0005-0000-0000-0000B6180000}"/>
    <cellStyle name="Percent 2 21 3" xfId="6243" xr:uid="{00000000-0005-0000-0000-0000B7180000}"/>
    <cellStyle name="Percent 2 22" xfId="6244" xr:uid="{00000000-0005-0000-0000-0000B8180000}"/>
    <cellStyle name="Percent 2 22 2" xfId="6245" xr:uid="{00000000-0005-0000-0000-0000B9180000}"/>
    <cellStyle name="Percent 2 22 2 2" xfId="6246" xr:uid="{00000000-0005-0000-0000-0000BA180000}"/>
    <cellStyle name="Percent 2 22 3" xfId="6247" xr:uid="{00000000-0005-0000-0000-0000BB180000}"/>
    <cellStyle name="Percent 2 23" xfId="6248" xr:uid="{00000000-0005-0000-0000-0000BC180000}"/>
    <cellStyle name="Percent 2 23 2" xfId="6249" xr:uid="{00000000-0005-0000-0000-0000BD180000}"/>
    <cellStyle name="Percent 2 23 2 2" xfId="6250" xr:uid="{00000000-0005-0000-0000-0000BE180000}"/>
    <cellStyle name="Percent 2 23 3" xfId="6251" xr:uid="{00000000-0005-0000-0000-0000BF180000}"/>
    <cellStyle name="Percent 2 24" xfId="6252" xr:uid="{00000000-0005-0000-0000-0000C0180000}"/>
    <cellStyle name="Percent 2 24 2" xfId="6253" xr:uid="{00000000-0005-0000-0000-0000C1180000}"/>
    <cellStyle name="Percent 2 24 2 2" xfId="6254" xr:uid="{00000000-0005-0000-0000-0000C2180000}"/>
    <cellStyle name="Percent 2 24 3" xfId="6255" xr:uid="{00000000-0005-0000-0000-0000C3180000}"/>
    <cellStyle name="Percent 2 25" xfId="6256" xr:uid="{00000000-0005-0000-0000-0000C4180000}"/>
    <cellStyle name="Percent 2 25 2" xfId="6257" xr:uid="{00000000-0005-0000-0000-0000C5180000}"/>
    <cellStyle name="Percent 2 25 2 2" xfId="6258" xr:uid="{00000000-0005-0000-0000-0000C6180000}"/>
    <cellStyle name="Percent 2 25 3" xfId="6259" xr:uid="{00000000-0005-0000-0000-0000C7180000}"/>
    <cellStyle name="Percent 2 26" xfId="6260" xr:uid="{00000000-0005-0000-0000-0000C8180000}"/>
    <cellStyle name="Percent 2 26 2" xfId="6261" xr:uid="{00000000-0005-0000-0000-0000C9180000}"/>
    <cellStyle name="Percent 2 26 2 2" xfId="6262" xr:uid="{00000000-0005-0000-0000-0000CA180000}"/>
    <cellStyle name="Percent 2 26 3" xfId="6263" xr:uid="{00000000-0005-0000-0000-0000CB180000}"/>
    <cellStyle name="Percent 2 27" xfId="6264" xr:uid="{00000000-0005-0000-0000-0000CC180000}"/>
    <cellStyle name="Percent 2 27 2" xfId="6265" xr:uid="{00000000-0005-0000-0000-0000CD180000}"/>
    <cellStyle name="Percent 2 27 2 2" xfId="6266" xr:uid="{00000000-0005-0000-0000-0000CE180000}"/>
    <cellStyle name="Percent 2 27 3" xfId="6267" xr:uid="{00000000-0005-0000-0000-0000CF180000}"/>
    <cellStyle name="Percent 2 28" xfId="6268" xr:uid="{00000000-0005-0000-0000-0000D0180000}"/>
    <cellStyle name="Percent 2 28 2" xfId="6269" xr:uid="{00000000-0005-0000-0000-0000D1180000}"/>
    <cellStyle name="Percent 2 28 3" xfId="6270" xr:uid="{00000000-0005-0000-0000-0000D2180000}"/>
    <cellStyle name="Percent 2 29" xfId="6271" xr:uid="{00000000-0005-0000-0000-0000D3180000}"/>
    <cellStyle name="Percent 2 29 2" xfId="6272" xr:uid="{00000000-0005-0000-0000-0000D4180000}"/>
    <cellStyle name="Percent 2 3" xfId="6273" xr:uid="{00000000-0005-0000-0000-0000D5180000}"/>
    <cellStyle name="Percent 2 3 10" xfId="6274" xr:uid="{00000000-0005-0000-0000-0000D6180000}"/>
    <cellStyle name="Percent 2 3 11" xfId="6275" xr:uid="{00000000-0005-0000-0000-0000D7180000}"/>
    <cellStyle name="Percent 2 3 12" xfId="6276" xr:uid="{00000000-0005-0000-0000-0000D8180000}"/>
    <cellStyle name="Percent 2 3 13" xfId="6277" xr:uid="{00000000-0005-0000-0000-0000D9180000}"/>
    <cellStyle name="Percent 2 3 14" xfId="6278" xr:uid="{00000000-0005-0000-0000-0000DA180000}"/>
    <cellStyle name="Percent 2 3 15" xfId="6279" xr:uid="{00000000-0005-0000-0000-0000DB180000}"/>
    <cellStyle name="Percent 2 3 16" xfId="6280" xr:uid="{00000000-0005-0000-0000-0000DC180000}"/>
    <cellStyle name="Percent 2 3 17" xfId="6281" xr:uid="{00000000-0005-0000-0000-0000DD180000}"/>
    <cellStyle name="Percent 2 3 18" xfId="6282" xr:uid="{00000000-0005-0000-0000-0000DE180000}"/>
    <cellStyle name="Percent 2 3 19" xfId="6283" xr:uid="{00000000-0005-0000-0000-0000DF180000}"/>
    <cellStyle name="Percent 2 3 2" xfId="6284" xr:uid="{00000000-0005-0000-0000-0000E0180000}"/>
    <cellStyle name="Percent 2 3 2 2" xfId="6285" xr:uid="{00000000-0005-0000-0000-0000E1180000}"/>
    <cellStyle name="Percent 2 3 2 2 2" xfId="6286" xr:uid="{00000000-0005-0000-0000-0000E2180000}"/>
    <cellStyle name="Percent 2 3 2 2 2 2" xfId="6287" xr:uid="{00000000-0005-0000-0000-0000E3180000}"/>
    <cellStyle name="Percent 2 3 2 2 2 2 2" xfId="6288" xr:uid="{00000000-0005-0000-0000-0000E4180000}"/>
    <cellStyle name="Percent 2 3 2 2 2 3" xfId="6289" xr:uid="{00000000-0005-0000-0000-0000E5180000}"/>
    <cellStyle name="Percent 2 3 2 2 3" xfId="6290" xr:uid="{00000000-0005-0000-0000-0000E6180000}"/>
    <cellStyle name="Percent 2 3 2 2 3 2" xfId="6291" xr:uid="{00000000-0005-0000-0000-0000E7180000}"/>
    <cellStyle name="Percent 2 3 2 2 3 2 2" xfId="6292" xr:uid="{00000000-0005-0000-0000-0000E8180000}"/>
    <cellStyle name="Percent 2 3 2 2 3 3" xfId="6293" xr:uid="{00000000-0005-0000-0000-0000E9180000}"/>
    <cellStyle name="Percent 2 3 2 2 4" xfId="6294" xr:uid="{00000000-0005-0000-0000-0000EA180000}"/>
    <cellStyle name="Percent 2 3 2 2 4 2" xfId="6295" xr:uid="{00000000-0005-0000-0000-0000EB180000}"/>
    <cellStyle name="Percent 2 3 2 2 4 2 2" xfId="6296" xr:uid="{00000000-0005-0000-0000-0000EC180000}"/>
    <cellStyle name="Percent 2 3 2 2 4 3" xfId="6297" xr:uid="{00000000-0005-0000-0000-0000ED180000}"/>
    <cellStyle name="Percent 2 3 2 2 5" xfId="6298" xr:uid="{00000000-0005-0000-0000-0000EE180000}"/>
    <cellStyle name="Percent 2 3 2 2 5 2" xfId="6299" xr:uid="{00000000-0005-0000-0000-0000EF180000}"/>
    <cellStyle name="Percent 2 3 2 2 5 2 2" xfId="6300" xr:uid="{00000000-0005-0000-0000-0000F0180000}"/>
    <cellStyle name="Percent 2 3 2 2 5 3" xfId="6301" xr:uid="{00000000-0005-0000-0000-0000F1180000}"/>
    <cellStyle name="Percent 2 3 2 3" xfId="6302" xr:uid="{00000000-0005-0000-0000-0000F2180000}"/>
    <cellStyle name="Percent 2 3 2 4" xfId="6303" xr:uid="{00000000-0005-0000-0000-0000F3180000}"/>
    <cellStyle name="Percent 2 3 2 4 2" xfId="6304" xr:uid="{00000000-0005-0000-0000-0000F4180000}"/>
    <cellStyle name="Percent 2 3 2 5" xfId="6305" xr:uid="{00000000-0005-0000-0000-0000F5180000}"/>
    <cellStyle name="Percent 2 3 2 6" xfId="6306" xr:uid="{00000000-0005-0000-0000-0000F6180000}"/>
    <cellStyle name="Percent 2 3 2 6 2" xfId="6307" xr:uid="{00000000-0005-0000-0000-0000F7180000}"/>
    <cellStyle name="Percent 2 3 2 6 3" xfId="6308" xr:uid="{00000000-0005-0000-0000-0000F8180000}"/>
    <cellStyle name="Percent 2 3 2 7" xfId="6309" xr:uid="{00000000-0005-0000-0000-0000F9180000}"/>
    <cellStyle name="Percent 2 3 2 8" xfId="6310" xr:uid="{00000000-0005-0000-0000-0000FA180000}"/>
    <cellStyle name="Percent 2 3 3" xfId="6311" xr:uid="{00000000-0005-0000-0000-0000FB180000}"/>
    <cellStyle name="Percent 2 3 3 2" xfId="6312" xr:uid="{00000000-0005-0000-0000-0000FC180000}"/>
    <cellStyle name="Percent 2 3 3 2 2" xfId="6313" xr:uid="{00000000-0005-0000-0000-0000FD180000}"/>
    <cellStyle name="Percent 2 3 3 3" xfId="6314" xr:uid="{00000000-0005-0000-0000-0000FE180000}"/>
    <cellStyle name="Percent 2 3 3 4" xfId="6315" xr:uid="{00000000-0005-0000-0000-0000FF180000}"/>
    <cellStyle name="Percent 2 3 4" xfId="6316" xr:uid="{00000000-0005-0000-0000-000000190000}"/>
    <cellStyle name="Percent 2 3 4 2" xfId="6317" xr:uid="{00000000-0005-0000-0000-000001190000}"/>
    <cellStyle name="Percent 2 3 4 2 2" xfId="6318" xr:uid="{00000000-0005-0000-0000-000002190000}"/>
    <cellStyle name="Percent 2 3 4 3" xfId="6319" xr:uid="{00000000-0005-0000-0000-000003190000}"/>
    <cellStyle name="Percent 2 3 4 4" xfId="6320" xr:uid="{00000000-0005-0000-0000-000004190000}"/>
    <cellStyle name="Percent 2 3 5" xfId="6321" xr:uid="{00000000-0005-0000-0000-000005190000}"/>
    <cellStyle name="Percent 2 3 5 2" xfId="6322" xr:uid="{00000000-0005-0000-0000-000006190000}"/>
    <cellStyle name="Percent 2 3 5 2 2" xfId="6323" xr:uid="{00000000-0005-0000-0000-000007190000}"/>
    <cellStyle name="Percent 2 3 5 3" xfId="6324" xr:uid="{00000000-0005-0000-0000-000008190000}"/>
    <cellStyle name="Percent 2 3 5 4" xfId="6325" xr:uid="{00000000-0005-0000-0000-000009190000}"/>
    <cellStyle name="Percent 2 3 6" xfId="6326" xr:uid="{00000000-0005-0000-0000-00000A190000}"/>
    <cellStyle name="Percent 2 3 6 2" xfId="6327" xr:uid="{00000000-0005-0000-0000-00000B190000}"/>
    <cellStyle name="Percent 2 3 6 2 2" xfId="6328" xr:uid="{00000000-0005-0000-0000-00000C190000}"/>
    <cellStyle name="Percent 2 3 6 3" xfId="6329" xr:uid="{00000000-0005-0000-0000-00000D190000}"/>
    <cellStyle name="Percent 2 3 6 4" xfId="6330" xr:uid="{00000000-0005-0000-0000-00000E190000}"/>
    <cellStyle name="Percent 2 3 7" xfId="6331" xr:uid="{00000000-0005-0000-0000-00000F190000}"/>
    <cellStyle name="Percent 2 3 8" xfId="6332" xr:uid="{00000000-0005-0000-0000-000010190000}"/>
    <cellStyle name="Percent 2 3 9" xfId="6333" xr:uid="{00000000-0005-0000-0000-000011190000}"/>
    <cellStyle name="Percent 2 30" xfId="6334" xr:uid="{00000000-0005-0000-0000-000012190000}"/>
    <cellStyle name="Percent 2 30 2" xfId="6335" xr:uid="{00000000-0005-0000-0000-000013190000}"/>
    <cellStyle name="Percent 2 31" xfId="6336" xr:uid="{00000000-0005-0000-0000-000014190000}"/>
    <cellStyle name="Percent 2 31 2" xfId="6337" xr:uid="{00000000-0005-0000-0000-000015190000}"/>
    <cellStyle name="Percent 2 32" xfId="6338" xr:uid="{00000000-0005-0000-0000-000016190000}"/>
    <cellStyle name="Percent 2 32 2" xfId="6339" xr:uid="{00000000-0005-0000-0000-000017190000}"/>
    <cellStyle name="Percent 2 33" xfId="6340" xr:uid="{00000000-0005-0000-0000-000018190000}"/>
    <cellStyle name="Percent 2 33 2" xfId="6341" xr:uid="{00000000-0005-0000-0000-000019190000}"/>
    <cellStyle name="Percent 2 34" xfId="6342" xr:uid="{00000000-0005-0000-0000-00001A190000}"/>
    <cellStyle name="Percent 2 34 2" xfId="6343" xr:uid="{00000000-0005-0000-0000-00001B190000}"/>
    <cellStyle name="Percent 2 35" xfId="6344" xr:uid="{00000000-0005-0000-0000-00001C190000}"/>
    <cellStyle name="Percent 2 35 2" xfId="6345" xr:uid="{00000000-0005-0000-0000-00001D190000}"/>
    <cellStyle name="Percent 2 36" xfId="6346" xr:uid="{00000000-0005-0000-0000-00001E190000}"/>
    <cellStyle name="Percent 2 36 2" xfId="6347" xr:uid="{00000000-0005-0000-0000-00001F190000}"/>
    <cellStyle name="Percent 2 37" xfId="6348" xr:uid="{00000000-0005-0000-0000-000020190000}"/>
    <cellStyle name="Percent 2 37 2" xfId="6349" xr:uid="{00000000-0005-0000-0000-000021190000}"/>
    <cellStyle name="Percent 2 38" xfId="6350" xr:uid="{00000000-0005-0000-0000-000022190000}"/>
    <cellStyle name="Percent 2 38 2" xfId="6351" xr:uid="{00000000-0005-0000-0000-000023190000}"/>
    <cellStyle name="Percent 2 39" xfId="6352" xr:uid="{00000000-0005-0000-0000-000024190000}"/>
    <cellStyle name="Percent 2 39 2" xfId="6353" xr:uid="{00000000-0005-0000-0000-000025190000}"/>
    <cellStyle name="Percent 2 4" xfId="6354" xr:uid="{00000000-0005-0000-0000-000026190000}"/>
    <cellStyle name="Percent 2 4 2" xfId="6355" xr:uid="{00000000-0005-0000-0000-000027190000}"/>
    <cellStyle name="Percent 2 4 2 2" xfId="6356" xr:uid="{00000000-0005-0000-0000-000028190000}"/>
    <cellStyle name="Percent 2 4 2 2 2" xfId="6357" xr:uid="{00000000-0005-0000-0000-000029190000}"/>
    <cellStyle name="Percent 2 4 2 3" xfId="6358" xr:uid="{00000000-0005-0000-0000-00002A190000}"/>
    <cellStyle name="Percent 2 4 2 4" xfId="6359" xr:uid="{00000000-0005-0000-0000-00002B190000}"/>
    <cellStyle name="Percent 2 4 2 5" xfId="6360" xr:uid="{00000000-0005-0000-0000-00002C190000}"/>
    <cellStyle name="Percent 2 4 3" xfId="6361" xr:uid="{00000000-0005-0000-0000-00002D190000}"/>
    <cellStyle name="Percent 2 4 4" xfId="6362" xr:uid="{00000000-0005-0000-0000-00002E190000}"/>
    <cellStyle name="Percent 2 4 5" xfId="6363" xr:uid="{00000000-0005-0000-0000-00002F190000}"/>
    <cellStyle name="Percent 2 4 6" xfId="6364" xr:uid="{00000000-0005-0000-0000-000030190000}"/>
    <cellStyle name="Percent 2 40" xfId="6365" xr:uid="{00000000-0005-0000-0000-000031190000}"/>
    <cellStyle name="Percent 2 40 2" xfId="6366" xr:uid="{00000000-0005-0000-0000-000032190000}"/>
    <cellStyle name="Percent 2 41" xfId="6367" xr:uid="{00000000-0005-0000-0000-000033190000}"/>
    <cellStyle name="Percent 2 41 2" xfId="6368" xr:uid="{00000000-0005-0000-0000-000034190000}"/>
    <cellStyle name="Percent 2 42" xfId="6369" xr:uid="{00000000-0005-0000-0000-000035190000}"/>
    <cellStyle name="Percent 2 42 2" xfId="6370" xr:uid="{00000000-0005-0000-0000-000036190000}"/>
    <cellStyle name="Percent 2 43" xfId="6371" xr:uid="{00000000-0005-0000-0000-000037190000}"/>
    <cellStyle name="Percent 2 43 2" xfId="6372" xr:uid="{00000000-0005-0000-0000-000038190000}"/>
    <cellStyle name="Percent 2 44" xfId="6373" xr:uid="{00000000-0005-0000-0000-000039190000}"/>
    <cellStyle name="Percent 2 44 2" xfId="6374" xr:uid="{00000000-0005-0000-0000-00003A190000}"/>
    <cellStyle name="Percent 2 45" xfId="6375" xr:uid="{00000000-0005-0000-0000-00003B190000}"/>
    <cellStyle name="Percent 2 45 2" xfId="6376" xr:uid="{00000000-0005-0000-0000-00003C190000}"/>
    <cellStyle name="Percent 2 46" xfId="6377" xr:uid="{00000000-0005-0000-0000-00003D190000}"/>
    <cellStyle name="Percent 2 46 2" xfId="6378" xr:uid="{00000000-0005-0000-0000-00003E190000}"/>
    <cellStyle name="Percent 2 47" xfId="6379" xr:uid="{00000000-0005-0000-0000-00003F190000}"/>
    <cellStyle name="Percent 2 47 2" xfId="6380" xr:uid="{00000000-0005-0000-0000-000040190000}"/>
    <cellStyle name="Percent 2 48" xfId="6381" xr:uid="{00000000-0005-0000-0000-000041190000}"/>
    <cellStyle name="Percent 2 48 2" xfId="6382" xr:uid="{00000000-0005-0000-0000-000042190000}"/>
    <cellStyle name="Percent 2 49" xfId="6383" xr:uid="{00000000-0005-0000-0000-000043190000}"/>
    <cellStyle name="Percent 2 49 2" xfId="6384" xr:uid="{00000000-0005-0000-0000-000044190000}"/>
    <cellStyle name="Percent 2 5" xfId="6385" xr:uid="{00000000-0005-0000-0000-000045190000}"/>
    <cellStyle name="Percent 2 5 2" xfId="6386" xr:uid="{00000000-0005-0000-0000-000046190000}"/>
    <cellStyle name="Percent 2 5 2 2" xfId="6387" xr:uid="{00000000-0005-0000-0000-000047190000}"/>
    <cellStyle name="Percent 2 5 3" xfId="6388" xr:uid="{00000000-0005-0000-0000-000048190000}"/>
    <cellStyle name="Percent 2 50" xfId="6389" xr:uid="{00000000-0005-0000-0000-000049190000}"/>
    <cellStyle name="Percent 2 50 2" xfId="6390" xr:uid="{00000000-0005-0000-0000-00004A190000}"/>
    <cellStyle name="Percent 2 51" xfId="6391" xr:uid="{00000000-0005-0000-0000-00004B190000}"/>
    <cellStyle name="Percent 2 51 2" xfId="6392" xr:uid="{00000000-0005-0000-0000-00004C190000}"/>
    <cellStyle name="Percent 2 52" xfId="6393" xr:uid="{00000000-0005-0000-0000-00004D190000}"/>
    <cellStyle name="Percent 2 52 2" xfId="6394" xr:uid="{00000000-0005-0000-0000-00004E190000}"/>
    <cellStyle name="Percent 2 53" xfId="6395" xr:uid="{00000000-0005-0000-0000-00004F190000}"/>
    <cellStyle name="Percent 2 53 2" xfId="6396" xr:uid="{00000000-0005-0000-0000-000050190000}"/>
    <cellStyle name="Percent 2 54" xfId="6397" xr:uid="{00000000-0005-0000-0000-000051190000}"/>
    <cellStyle name="Percent 2 54 2" xfId="6398" xr:uid="{00000000-0005-0000-0000-000052190000}"/>
    <cellStyle name="Percent 2 55" xfId="6399" xr:uid="{00000000-0005-0000-0000-000053190000}"/>
    <cellStyle name="Percent 2 56" xfId="6400" xr:uid="{00000000-0005-0000-0000-000054190000}"/>
    <cellStyle name="Percent 2 56 2" xfId="6401" xr:uid="{00000000-0005-0000-0000-000055190000}"/>
    <cellStyle name="Percent 2 57" xfId="6402" xr:uid="{00000000-0005-0000-0000-000056190000}"/>
    <cellStyle name="Percent 2 57 2" xfId="6403" xr:uid="{00000000-0005-0000-0000-000057190000}"/>
    <cellStyle name="Percent 2 58" xfId="6404" xr:uid="{00000000-0005-0000-0000-000058190000}"/>
    <cellStyle name="Percent 2 58 2" xfId="6405" xr:uid="{00000000-0005-0000-0000-000059190000}"/>
    <cellStyle name="Percent 2 59" xfId="6406" xr:uid="{00000000-0005-0000-0000-00005A190000}"/>
    <cellStyle name="Percent 2 59 2" xfId="6407" xr:uid="{00000000-0005-0000-0000-00005B190000}"/>
    <cellStyle name="Percent 2 6" xfId="6408" xr:uid="{00000000-0005-0000-0000-00005C190000}"/>
    <cellStyle name="Percent 2 6 2" xfId="6409" xr:uid="{00000000-0005-0000-0000-00005D190000}"/>
    <cellStyle name="Percent 2 6 2 2" xfId="6410" xr:uid="{00000000-0005-0000-0000-00005E190000}"/>
    <cellStyle name="Percent 2 6 3" xfId="6411" xr:uid="{00000000-0005-0000-0000-00005F190000}"/>
    <cellStyle name="Percent 2 60" xfId="6412" xr:uid="{00000000-0005-0000-0000-000060190000}"/>
    <cellStyle name="Percent 2 60 2" xfId="6413" xr:uid="{00000000-0005-0000-0000-000061190000}"/>
    <cellStyle name="Percent 2 61" xfId="6414" xr:uid="{00000000-0005-0000-0000-000062190000}"/>
    <cellStyle name="Percent 2 61 2" xfId="6415" xr:uid="{00000000-0005-0000-0000-000063190000}"/>
    <cellStyle name="Percent 2 62" xfId="6416" xr:uid="{00000000-0005-0000-0000-000064190000}"/>
    <cellStyle name="Percent 2 62 2" xfId="6417" xr:uid="{00000000-0005-0000-0000-000065190000}"/>
    <cellStyle name="Percent 2 63" xfId="6418" xr:uid="{00000000-0005-0000-0000-000066190000}"/>
    <cellStyle name="Percent 2 63 2" xfId="6419" xr:uid="{00000000-0005-0000-0000-000067190000}"/>
    <cellStyle name="Percent 2 63 2 2" xfId="6420" xr:uid="{00000000-0005-0000-0000-000068190000}"/>
    <cellStyle name="Percent 2 64" xfId="6421" xr:uid="{00000000-0005-0000-0000-000069190000}"/>
    <cellStyle name="Percent 2 65" xfId="6422" xr:uid="{00000000-0005-0000-0000-00006A190000}"/>
    <cellStyle name="Percent 2 66" xfId="6423" xr:uid="{00000000-0005-0000-0000-00006B190000}"/>
    <cellStyle name="Percent 2 67" xfId="6424" xr:uid="{00000000-0005-0000-0000-00006C190000}"/>
    <cellStyle name="Percent 2 68" xfId="6425" xr:uid="{00000000-0005-0000-0000-00006D190000}"/>
    <cellStyle name="Percent 2 69" xfId="6426" xr:uid="{00000000-0005-0000-0000-00006E190000}"/>
    <cellStyle name="Percent 2 7" xfId="6427" xr:uid="{00000000-0005-0000-0000-00006F190000}"/>
    <cellStyle name="Percent 2 7 2" xfId="6428" xr:uid="{00000000-0005-0000-0000-000070190000}"/>
    <cellStyle name="Percent 2 7 2 2" xfId="6429" xr:uid="{00000000-0005-0000-0000-000071190000}"/>
    <cellStyle name="Percent 2 7 3" xfId="6430" xr:uid="{00000000-0005-0000-0000-000072190000}"/>
    <cellStyle name="Percent 2 70" xfId="6431" xr:uid="{00000000-0005-0000-0000-000073190000}"/>
    <cellStyle name="Percent 2 71" xfId="6432" xr:uid="{00000000-0005-0000-0000-000074190000}"/>
    <cellStyle name="Percent 2 72" xfId="6433" xr:uid="{00000000-0005-0000-0000-000075190000}"/>
    <cellStyle name="Percent 2 73" xfId="6434" xr:uid="{00000000-0005-0000-0000-000076190000}"/>
    <cellStyle name="Percent 2 74" xfId="6435" xr:uid="{00000000-0005-0000-0000-000077190000}"/>
    <cellStyle name="Percent 2 75" xfId="6436" xr:uid="{00000000-0005-0000-0000-000078190000}"/>
    <cellStyle name="Percent 2 76" xfId="6437" xr:uid="{00000000-0005-0000-0000-000079190000}"/>
    <cellStyle name="Percent 2 77" xfId="6438" xr:uid="{00000000-0005-0000-0000-00007A190000}"/>
    <cellStyle name="Percent 2 78" xfId="6439" xr:uid="{00000000-0005-0000-0000-00007B190000}"/>
    <cellStyle name="Percent 2 79" xfId="6440" xr:uid="{00000000-0005-0000-0000-00007C190000}"/>
    <cellStyle name="Percent 2 8" xfId="6441" xr:uid="{00000000-0005-0000-0000-00007D190000}"/>
    <cellStyle name="Percent 2 8 2" xfId="6442" xr:uid="{00000000-0005-0000-0000-00007E190000}"/>
    <cellStyle name="Percent 2 8 2 2" xfId="6443" xr:uid="{00000000-0005-0000-0000-00007F190000}"/>
    <cellStyle name="Percent 2 8 3" xfId="6444" xr:uid="{00000000-0005-0000-0000-000080190000}"/>
    <cellStyle name="Percent 2 80" xfId="6445" xr:uid="{00000000-0005-0000-0000-000081190000}"/>
    <cellStyle name="Percent 2 81" xfId="6446" xr:uid="{00000000-0005-0000-0000-000082190000}"/>
    <cellStyle name="Percent 2 82" xfId="6447" xr:uid="{00000000-0005-0000-0000-000083190000}"/>
    <cellStyle name="Percent 2 83" xfId="6448" xr:uid="{00000000-0005-0000-0000-000084190000}"/>
    <cellStyle name="Percent 2 84" xfId="6449" xr:uid="{00000000-0005-0000-0000-000085190000}"/>
    <cellStyle name="Percent 2 85" xfId="6450" xr:uid="{00000000-0005-0000-0000-000086190000}"/>
    <cellStyle name="Percent 2 86" xfId="6451" xr:uid="{00000000-0005-0000-0000-000087190000}"/>
    <cellStyle name="Percent 2 87" xfId="6452" xr:uid="{00000000-0005-0000-0000-000088190000}"/>
    <cellStyle name="Percent 2 88" xfId="6453" xr:uid="{00000000-0005-0000-0000-000089190000}"/>
    <cellStyle name="Percent 2 89" xfId="6454" xr:uid="{00000000-0005-0000-0000-00008A190000}"/>
    <cellStyle name="Percent 2 9" xfId="6455" xr:uid="{00000000-0005-0000-0000-00008B190000}"/>
    <cellStyle name="Percent 2 9 2" xfId="6456" xr:uid="{00000000-0005-0000-0000-00008C190000}"/>
    <cellStyle name="Percent 2 9 2 2" xfId="6457" xr:uid="{00000000-0005-0000-0000-00008D190000}"/>
    <cellStyle name="Percent 2 9 3" xfId="6458" xr:uid="{00000000-0005-0000-0000-00008E190000}"/>
    <cellStyle name="Percent 2 90" xfId="6459" xr:uid="{00000000-0005-0000-0000-00008F190000}"/>
    <cellStyle name="Percent 2 91" xfId="6460" xr:uid="{00000000-0005-0000-0000-000090190000}"/>
    <cellStyle name="Percent 2 92" xfId="6461" xr:uid="{00000000-0005-0000-0000-000091190000}"/>
    <cellStyle name="Percent 2 93" xfId="6462" xr:uid="{00000000-0005-0000-0000-000092190000}"/>
    <cellStyle name="Percent 2 94" xfId="6463" xr:uid="{00000000-0005-0000-0000-000093190000}"/>
    <cellStyle name="Percent 2 95" xfId="6464" xr:uid="{00000000-0005-0000-0000-000094190000}"/>
    <cellStyle name="Percent 2 96" xfId="6465" xr:uid="{00000000-0005-0000-0000-000095190000}"/>
    <cellStyle name="Percent 2 97" xfId="6466" xr:uid="{00000000-0005-0000-0000-000096190000}"/>
    <cellStyle name="Percent 2 98" xfId="6467" xr:uid="{00000000-0005-0000-0000-000097190000}"/>
    <cellStyle name="Percent 2 99" xfId="6468" xr:uid="{00000000-0005-0000-0000-000098190000}"/>
    <cellStyle name="Percent 20" xfId="6469" xr:uid="{00000000-0005-0000-0000-000099190000}"/>
    <cellStyle name="Percent 20 2" xfId="6470" xr:uid="{00000000-0005-0000-0000-00009A190000}"/>
    <cellStyle name="Percent 21" xfId="6471" xr:uid="{00000000-0005-0000-0000-00009B190000}"/>
    <cellStyle name="Percent 21 2" xfId="6472" xr:uid="{00000000-0005-0000-0000-00009C190000}"/>
    <cellStyle name="Percent 22" xfId="6473" xr:uid="{00000000-0005-0000-0000-00009D190000}"/>
    <cellStyle name="Percent 23" xfId="6474" xr:uid="{00000000-0005-0000-0000-00009E190000}"/>
    <cellStyle name="Percent 24" xfId="6475" xr:uid="{00000000-0005-0000-0000-00009F190000}"/>
    <cellStyle name="Percent 25" xfId="6476" xr:uid="{00000000-0005-0000-0000-0000A0190000}"/>
    <cellStyle name="Percent 26" xfId="6477" xr:uid="{00000000-0005-0000-0000-0000A1190000}"/>
    <cellStyle name="Percent 26 2" xfId="6478" xr:uid="{00000000-0005-0000-0000-0000A2190000}"/>
    <cellStyle name="Percent 27" xfId="6479" xr:uid="{00000000-0005-0000-0000-0000A3190000}"/>
    <cellStyle name="Percent 28" xfId="6480" xr:uid="{00000000-0005-0000-0000-0000A4190000}"/>
    <cellStyle name="Percent 29" xfId="6481" xr:uid="{00000000-0005-0000-0000-0000A5190000}"/>
    <cellStyle name="Percent 3" xfId="40" xr:uid="{00000000-0005-0000-0000-0000A6190000}"/>
    <cellStyle name="Percent 3 10" xfId="6482" xr:uid="{00000000-0005-0000-0000-0000A7190000}"/>
    <cellStyle name="Percent 3 10 2" xfId="6483" xr:uid="{00000000-0005-0000-0000-0000A8190000}"/>
    <cellStyle name="Percent 3 10 2 2" xfId="6484" xr:uid="{00000000-0005-0000-0000-0000A9190000}"/>
    <cellStyle name="Percent 3 10 3" xfId="6485" xr:uid="{00000000-0005-0000-0000-0000AA190000}"/>
    <cellStyle name="Percent 3 100" xfId="6486" xr:uid="{00000000-0005-0000-0000-0000AB190000}"/>
    <cellStyle name="Percent 3 101" xfId="6487" xr:uid="{00000000-0005-0000-0000-0000AC190000}"/>
    <cellStyle name="Percent 3 102" xfId="6488" xr:uid="{00000000-0005-0000-0000-0000AD190000}"/>
    <cellStyle name="Percent 3 103" xfId="6489" xr:uid="{00000000-0005-0000-0000-0000AE190000}"/>
    <cellStyle name="Percent 3 104" xfId="6490" xr:uid="{00000000-0005-0000-0000-0000AF190000}"/>
    <cellStyle name="Percent 3 105" xfId="6491" xr:uid="{00000000-0005-0000-0000-0000B0190000}"/>
    <cellStyle name="Percent 3 106" xfId="6492" xr:uid="{00000000-0005-0000-0000-0000B1190000}"/>
    <cellStyle name="Percent 3 107" xfId="6493" xr:uid="{00000000-0005-0000-0000-0000B2190000}"/>
    <cellStyle name="Percent 3 108" xfId="6494" xr:uid="{00000000-0005-0000-0000-0000B3190000}"/>
    <cellStyle name="Percent 3 109" xfId="6495" xr:uid="{00000000-0005-0000-0000-0000B4190000}"/>
    <cellStyle name="Percent 3 11" xfId="6496" xr:uid="{00000000-0005-0000-0000-0000B5190000}"/>
    <cellStyle name="Percent 3 11 2" xfId="6497" xr:uid="{00000000-0005-0000-0000-0000B6190000}"/>
    <cellStyle name="Percent 3 11 2 2" xfId="6498" xr:uid="{00000000-0005-0000-0000-0000B7190000}"/>
    <cellStyle name="Percent 3 11 3" xfId="6499" xr:uid="{00000000-0005-0000-0000-0000B8190000}"/>
    <cellStyle name="Percent 3 110" xfId="6500" xr:uid="{00000000-0005-0000-0000-0000B9190000}"/>
    <cellStyle name="Percent 3 111" xfId="6501" xr:uid="{00000000-0005-0000-0000-0000BA190000}"/>
    <cellStyle name="Percent 3 112" xfId="6502" xr:uid="{00000000-0005-0000-0000-0000BB190000}"/>
    <cellStyle name="Percent 3 113" xfId="6503" xr:uid="{00000000-0005-0000-0000-0000BC190000}"/>
    <cellStyle name="Percent 3 114" xfId="6504" xr:uid="{00000000-0005-0000-0000-0000BD190000}"/>
    <cellStyle name="Percent 3 115" xfId="6505" xr:uid="{00000000-0005-0000-0000-0000BE190000}"/>
    <cellStyle name="Percent 3 116" xfId="6506" xr:uid="{00000000-0005-0000-0000-0000BF190000}"/>
    <cellStyle name="Percent 3 117" xfId="6507" xr:uid="{00000000-0005-0000-0000-0000C0190000}"/>
    <cellStyle name="Percent 3 118" xfId="6508" xr:uid="{00000000-0005-0000-0000-0000C1190000}"/>
    <cellStyle name="Percent 3 119" xfId="6509" xr:uid="{00000000-0005-0000-0000-0000C2190000}"/>
    <cellStyle name="Percent 3 12" xfId="6510" xr:uid="{00000000-0005-0000-0000-0000C3190000}"/>
    <cellStyle name="Percent 3 12 2" xfId="6511" xr:uid="{00000000-0005-0000-0000-0000C4190000}"/>
    <cellStyle name="Percent 3 12 2 2" xfId="6512" xr:uid="{00000000-0005-0000-0000-0000C5190000}"/>
    <cellStyle name="Percent 3 12 3" xfId="6513" xr:uid="{00000000-0005-0000-0000-0000C6190000}"/>
    <cellStyle name="Percent 3 120" xfId="6514" xr:uid="{00000000-0005-0000-0000-0000C7190000}"/>
    <cellStyle name="Percent 3 121" xfId="6515" xr:uid="{00000000-0005-0000-0000-0000C8190000}"/>
    <cellStyle name="Percent 3 122" xfId="6516" xr:uid="{00000000-0005-0000-0000-0000C9190000}"/>
    <cellStyle name="Percent 3 123" xfId="6517" xr:uid="{00000000-0005-0000-0000-0000CA190000}"/>
    <cellStyle name="Percent 3 124" xfId="6518" xr:uid="{00000000-0005-0000-0000-0000CB190000}"/>
    <cellStyle name="Percent 3 125" xfId="6519" xr:uid="{00000000-0005-0000-0000-0000CC190000}"/>
    <cellStyle name="Percent 3 126" xfId="6520" xr:uid="{00000000-0005-0000-0000-0000CD190000}"/>
    <cellStyle name="Percent 3 127" xfId="6521" xr:uid="{00000000-0005-0000-0000-0000CE190000}"/>
    <cellStyle name="Percent 3 128" xfId="6522" xr:uid="{00000000-0005-0000-0000-0000CF190000}"/>
    <cellStyle name="Percent 3 129" xfId="6523" xr:uid="{00000000-0005-0000-0000-0000D0190000}"/>
    <cellStyle name="Percent 3 13" xfId="6524" xr:uid="{00000000-0005-0000-0000-0000D1190000}"/>
    <cellStyle name="Percent 3 13 2" xfId="6525" xr:uid="{00000000-0005-0000-0000-0000D2190000}"/>
    <cellStyle name="Percent 3 13 2 2" xfId="6526" xr:uid="{00000000-0005-0000-0000-0000D3190000}"/>
    <cellStyle name="Percent 3 13 3" xfId="6527" xr:uid="{00000000-0005-0000-0000-0000D4190000}"/>
    <cellStyle name="Percent 3 130" xfId="6528" xr:uid="{00000000-0005-0000-0000-0000D5190000}"/>
    <cellStyle name="Percent 3 131" xfId="6529" xr:uid="{00000000-0005-0000-0000-0000D6190000}"/>
    <cellStyle name="Percent 3 132" xfId="6530" xr:uid="{00000000-0005-0000-0000-0000D7190000}"/>
    <cellStyle name="Percent 3 133" xfId="6531" xr:uid="{00000000-0005-0000-0000-0000D8190000}"/>
    <cellStyle name="Percent 3 134" xfId="6532" xr:uid="{00000000-0005-0000-0000-0000D9190000}"/>
    <cellStyle name="Percent 3 135" xfId="6533" xr:uid="{00000000-0005-0000-0000-0000DA190000}"/>
    <cellStyle name="Percent 3 136" xfId="6534" xr:uid="{00000000-0005-0000-0000-0000DB190000}"/>
    <cellStyle name="Percent 3 137" xfId="6535" xr:uid="{00000000-0005-0000-0000-0000DC190000}"/>
    <cellStyle name="Percent 3 138" xfId="6536" xr:uid="{00000000-0005-0000-0000-0000DD190000}"/>
    <cellStyle name="Percent 3 139" xfId="6537" xr:uid="{00000000-0005-0000-0000-0000DE190000}"/>
    <cellStyle name="Percent 3 14" xfId="6538" xr:uid="{00000000-0005-0000-0000-0000DF190000}"/>
    <cellStyle name="Percent 3 14 2" xfId="6539" xr:uid="{00000000-0005-0000-0000-0000E0190000}"/>
    <cellStyle name="Percent 3 14 2 2" xfId="6540" xr:uid="{00000000-0005-0000-0000-0000E1190000}"/>
    <cellStyle name="Percent 3 14 3" xfId="6541" xr:uid="{00000000-0005-0000-0000-0000E2190000}"/>
    <cellStyle name="Percent 3 140" xfId="6542" xr:uid="{00000000-0005-0000-0000-0000E3190000}"/>
    <cellStyle name="Percent 3 141" xfId="6543" xr:uid="{00000000-0005-0000-0000-0000E4190000}"/>
    <cellStyle name="Percent 3 142" xfId="6544" xr:uid="{00000000-0005-0000-0000-0000E5190000}"/>
    <cellStyle name="Percent 3 143" xfId="6545" xr:uid="{00000000-0005-0000-0000-0000E6190000}"/>
    <cellStyle name="Percent 3 144" xfId="6546" xr:uid="{00000000-0005-0000-0000-0000E7190000}"/>
    <cellStyle name="Percent 3 145" xfId="6547" xr:uid="{00000000-0005-0000-0000-0000E8190000}"/>
    <cellStyle name="Percent 3 146" xfId="6548" xr:uid="{00000000-0005-0000-0000-0000E9190000}"/>
    <cellStyle name="Percent 3 147" xfId="6549" xr:uid="{00000000-0005-0000-0000-0000EA190000}"/>
    <cellStyle name="Percent 3 148" xfId="6550" xr:uid="{00000000-0005-0000-0000-0000EB190000}"/>
    <cellStyle name="Percent 3 149" xfId="6551" xr:uid="{00000000-0005-0000-0000-0000EC190000}"/>
    <cellStyle name="Percent 3 15" xfId="6552" xr:uid="{00000000-0005-0000-0000-0000ED190000}"/>
    <cellStyle name="Percent 3 15 2" xfId="6553" xr:uid="{00000000-0005-0000-0000-0000EE190000}"/>
    <cellStyle name="Percent 3 15 2 2" xfId="6554" xr:uid="{00000000-0005-0000-0000-0000EF190000}"/>
    <cellStyle name="Percent 3 15 3" xfId="6555" xr:uid="{00000000-0005-0000-0000-0000F0190000}"/>
    <cellStyle name="Percent 3 150" xfId="6556" xr:uid="{00000000-0005-0000-0000-0000F1190000}"/>
    <cellStyle name="Percent 3 151" xfId="6557" xr:uid="{00000000-0005-0000-0000-0000F2190000}"/>
    <cellStyle name="Percent 3 152" xfId="6558" xr:uid="{00000000-0005-0000-0000-0000F3190000}"/>
    <cellStyle name="Percent 3 153" xfId="6559" xr:uid="{00000000-0005-0000-0000-0000F4190000}"/>
    <cellStyle name="Percent 3 154" xfId="7422" xr:uid="{00000000-0005-0000-0000-0000F5190000}"/>
    <cellStyle name="Percent 3 16" xfId="6560" xr:uid="{00000000-0005-0000-0000-0000F6190000}"/>
    <cellStyle name="Percent 3 16 2" xfId="6561" xr:uid="{00000000-0005-0000-0000-0000F7190000}"/>
    <cellStyle name="Percent 3 16 2 2" xfId="6562" xr:uid="{00000000-0005-0000-0000-0000F8190000}"/>
    <cellStyle name="Percent 3 16 3" xfId="6563" xr:uid="{00000000-0005-0000-0000-0000F9190000}"/>
    <cellStyle name="Percent 3 17" xfId="6564" xr:uid="{00000000-0005-0000-0000-0000FA190000}"/>
    <cellStyle name="Percent 3 17 2" xfId="6565" xr:uid="{00000000-0005-0000-0000-0000FB190000}"/>
    <cellStyle name="Percent 3 17 2 2" xfId="6566" xr:uid="{00000000-0005-0000-0000-0000FC190000}"/>
    <cellStyle name="Percent 3 17 3" xfId="6567" xr:uid="{00000000-0005-0000-0000-0000FD190000}"/>
    <cellStyle name="Percent 3 18" xfId="6568" xr:uid="{00000000-0005-0000-0000-0000FE190000}"/>
    <cellStyle name="Percent 3 18 2" xfId="6569" xr:uid="{00000000-0005-0000-0000-0000FF190000}"/>
    <cellStyle name="Percent 3 18 2 2" xfId="6570" xr:uid="{00000000-0005-0000-0000-0000001A0000}"/>
    <cellStyle name="Percent 3 18 3" xfId="6571" xr:uid="{00000000-0005-0000-0000-0000011A0000}"/>
    <cellStyle name="Percent 3 19" xfId="6572" xr:uid="{00000000-0005-0000-0000-0000021A0000}"/>
    <cellStyle name="Percent 3 19 2" xfId="6573" xr:uid="{00000000-0005-0000-0000-0000031A0000}"/>
    <cellStyle name="Percent 3 19 2 2" xfId="6574" xr:uid="{00000000-0005-0000-0000-0000041A0000}"/>
    <cellStyle name="Percent 3 19 3" xfId="6575" xr:uid="{00000000-0005-0000-0000-0000051A0000}"/>
    <cellStyle name="Percent 3 2" xfId="6576" xr:uid="{00000000-0005-0000-0000-0000061A0000}"/>
    <cellStyle name="Percent 3 2 10" xfId="6577" xr:uid="{00000000-0005-0000-0000-0000071A0000}"/>
    <cellStyle name="Percent 3 2 10 2" xfId="6578" xr:uid="{00000000-0005-0000-0000-0000081A0000}"/>
    <cellStyle name="Percent 3 2 11" xfId="6579" xr:uid="{00000000-0005-0000-0000-0000091A0000}"/>
    <cellStyle name="Percent 3 2 11 2" xfId="6580" xr:uid="{00000000-0005-0000-0000-00000A1A0000}"/>
    <cellStyle name="Percent 3 2 12" xfId="6581" xr:uid="{00000000-0005-0000-0000-00000B1A0000}"/>
    <cellStyle name="Percent 3 2 12 2" xfId="6582" xr:uid="{00000000-0005-0000-0000-00000C1A0000}"/>
    <cellStyle name="Percent 3 2 12 2 2" xfId="6583" xr:uid="{00000000-0005-0000-0000-00000D1A0000}"/>
    <cellStyle name="Percent 3 2 12 3" xfId="6584" xr:uid="{00000000-0005-0000-0000-00000E1A0000}"/>
    <cellStyle name="Percent 3 2 13" xfId="6585" xr:uid="{00000000-0005-0000-0000-00000F1A0000}"/>
    <cellStyle name="Percent 3 2 13 2" xfId="6586" xr:uid="{00000000-0005-0000-0000-0000101A0000}"/>
    <cellStyle name="Percent 3 2 14" xfId="6587" xr:uid="{00000000-0005-0000-0000-0000111A0000}"/>
    <cellStyle name="Percent 3 2 14 2" xfId="6588" xr:uid="{00000000-0005-0000-0000-0000121A0000}"/>
    <cellStyle name="Percent 3 2 14 2 2" xfId="6589" xr:uid="{00000000-0005-0000-0000-0000131A0000}"/>
    <cellStyle name="Percent 3 2 14 3" xfId="6590" xr:uid="{00000000-0005-0000-0000-0000141A0000}"/>
    <cellStyle name="Percent 3 2 15" xfId="6591" xr:uid="{00000000-0005-0000-0000-0000151A0000}"/>
    <cellStyle name="Percent 3 2 15 2" xfId="6592" xr:uid="{00000000-0005-0000-0000-0000161A0000}"/>
    <cellStyle name="Percent 3 2 15 2 2" xfId="6593" xr:uid="{00000000-0005-0000-0000-0000171A0000}"/>
    <cellStyle name="Percent 3 2 15 3" xfId="6594" xr:uid="{00000000-0005-0000-0000-0000181A0000}"/>
    <cellStyle name="Percent 3 2 16" xfId="6595" xr:uid="{00000000-0005-0000-0000-0000191A0000}"/>
    <cellStyle name="Percent 3 2 16 2" xfId="6596" xr:uid="{00000000-0005-0000-0000-00001A1A0000}"/>
    <cellStyle name="Percent 3 2 16 2 2" xfId="6597" xr:uid="{00000000-0005-0000-0000-00001B1A0000}"/>
    <cellStyle name="Percent 3 2 16 3" xfId="6598" xr:uid="{00000000-0005-0000-0000-00001C1A0000}"/>
    <cellStyle name="Percent 3 2 17" xfId="6599" xr:uid="{00000000-0005-0000-0000-00001D1A0000}"/>
    <cellStyle name="Percent 3 2 17 2" xfId="6600" xr:uid="{00000000-0005-0000-0000-00001E1A0000}"/>
    <cellStyle name="Percent 3 2 17 2 2" xfId="6601" xr:uid="{00000000-0005-0000-0000-00001F1A0000}"/>
    <cellStyle name="Percent 3 2 17 3" xfId="6602" xr:uid="{00000000-0005-0000-0000-0000201A0000}"/>
    <cellStyle name="Percent 3 2 18" xfId="6603" xr:uid="{00000000-0005-0000-0000-0000211A0000}"/>
    <cellStyle name="Percent 3 2 19" xfId="6604" xr:uid="{00000000-0005-0000-0000-0000221A0000}"/>
    <cellStyle name="Percent 3 2 2" xfId="6605" xr:uid="{00000000-0005-0000-0000-0000231A0000}"/>
    <cellStyle name="Percent 3 2 2 10" xfId="6606" xr:uid="{00000000-0005-0000-0000-0000241A0000}"/>
    <cellStyle name="Percent 3 2 2 10 2" xfId="6607" xr:uid="{00000000-0005-0000-0000-0000251A0000}"/>
    <cellStyle name="Percent 3 2 2 11" xfId="6608" xr:uid="{00000000-0005-0000-0000-0000261A0000}"/>
    <cellStyle name="Percent 3 2 2 11 2" xfId="6609" xr:uid="{00000000-0005-0000-0000-0000271A0000}"/>
    <cellStyle name="Percent 3 2 2 12" xfId="6610" xr:uid="{00000000-0005-0000-0000-0000281A0000}"/>
    <cellStyle name="Percent 3 2 2 12 2" xfId="6611" xr:uid="{00000000-0005-0000-0000-0000291A0000}"/>
    <cellStyle name="Percent 3 2 2 13" xfId="6612" xr:uid="{00000000-0005-0000-0000-00002A1A0000}"/>
    <cellStyle name="Percent 3 2 2 13 2" xfId="6613" xr:uid="{00000000-0005-0000-0000-00002B1A0000}"/>
    <cellStyle name="Percent 3 2 2 14" xfId="6614" xr:uid="{00000000-0005-0000-0000-00002C1A0000}"/>
    <cellStyle name="Percent 3 2 2 14 2" xfId="6615" xr:uid="{00000000-0005-0000-0000-00002D1A0000}"/>
    <cellStyle name="Percent 3 2 2 15" xfId="6616" xr:uid="{00000000-0005-0000-0000-00002E1A0000}"/>
    <cellStyle name="Percent 3 2 2 15 2" xfId="6617" xr:uid="{00000000-0005-0000-0000-00002F1A0000}"/>
    <cellStyle name="Percent 3 2 2 16" xfId="6618" xr:uid="{00000000-0005-0000-0000-0000301A0000}"/>
    <cellStyle name="Percent 3 2 2 17" xfId="6619" xr:uid="{00000000-0005-0000-0000-0000311A0000}"/>
    <cellStyle name="Percent 3 2 2 18" xfId="6620" xr:uid="{00000000-0005-0000-0000-0000321A0000}"/>
    <cellStyle name="Percent 3 2 2 18 2" xfId="6621" xr:uid="{00000000-0005-0000-0000-0000331A0000}"/>
    <cellStyle name="Percent 3 2 2 19" xfId="6622" xr:uid="{00000000-0005-0000-0000-0000341A0000}"/>
    <cellStyle name="Percent 3 2 2 2" xfId="6623" xr:uid="{00000000-0005-0000-0000-0000351A0000}"/>
    <cellStyle name="Percent 3 2 2 2 10" xfId="6624" xr:uid="{00000000-0005-0000-0000-0000361A0000}"/>
    <cellStyle name="Percent 3 2 2 2 10 2" xfId="6625" xr:uid="{00000000-0005-0000-0000-0000371A0000}"/>
    <cellStyle name="Percent 3 2 2 2 10 2 2" xfId="6626" xr:uid="{00000000-0005-0000-0000-0000381A0000}"/>
    <cellStyle name="Percent 3 2 2 2 10 3" xfId="6627" xr:uid="{00000000-0005-0000-0000-0000391A0000}"/>
    <cellStyle name="Percent 3 2 2 2 11" xfId="6628" xr:uid="{00000000-0005-0000-0000-00003A1A0000}"/>
    <cellStyle name="Percent 3 2 2 2 11 2" xfId="6629" xr:uid="{00000000-0005-0000-0000-00003B1A0000}"/>
    <cellStyle name="Percent 3 2 2 2 11 2 2" xfId="6630" xr:uid="{00000000-0005-0000-0000-00003C1A0000}"/>
    <cellStyle name="Percent 3 2 2 2 11 3" xfId="6631" xr:uid="{00000000-0005-0000-0000-00003D1A0000}"/>
    <cellStyle name="Percent 3 2 2 2 12" xfId="6632" xr:uid="{00000000-0005-0000-0000-00003E1A0000}"/>
    <cellStyle name="Percent 3 2 2 2 12 2" xfId="6633" xr:uid="{00000000-0005-0000-0000-00003F1A0000}"/>
    <cellStyle name="Percent 3 2 2 2 12 2 2" xfId="6634" xr:uid="{00000000-0005-0000-0000-0000401A0000}"/>
    <cellStyle name="Percent 3 2 2 2 12 3" xfId="6635" xr:uid="{00000000-0005-0000-0000-0000411A0000}"/>
    <cellStyle name="Percent 3 2 2 2 13" xfId="6636" xr:uid="{00000000-0005-0000-0000-0000421A0000}"/>
    <cellStyle name="Percent 3 2 2 2 13 2" xfId="6637" xr:uid="{00000000-0005-0000-0000-0000431A0000}"/>
    <cellStyle name="Percent 3 2 2 2 13 2 2" xfId="6638" xr:uid="{00000000-0005-0000-0000-0000441A0000}"/>
    <cellStyle name="Percent 3 2 2 2 13 3" xfId="6639" xr:uid="{00000000-0005-0000-0000-0000451A0000}"/>
    <cellStyle name="Percent 3 2 2 2 14" xfId="6640" xr:uid="{00000000-0005-0000-0000-0000461A0000}"/>
    <cellStyle name="Percent 3 2 2 2 14 2" xfId="6641" xr:uid="{00000000-0005-0000-0000-0000471A0000}"/>
    <cellStyle name="Percent 3 2 2 2 14 2 2" xfId="6642" xr:uid="{00000000-0005-0000-0000-0000481A0000}"/>
    <cellStyle name="Percent 3 2 2 2 14 3" xfId="6643" xr:uid="{00000000-0005-0000-0000-0000491A0000}"/>
    <cellStyle name="Percent 3 2 2 2 15" xfId="6644" xr:uid="{00000000-0005-0000-0000-00004A1A0000}"/>
    <cellStyle name="Percent 3 2 2 2 15 2" xfId="6645" xr:uid="{00000000-0005-0000-0000-00004B1A0000}"/>
    <cellStyle name="Percent 3 2 2 2 15 2 2" xfId="6646" xr:uid="{00000000-0005-0000-0000-00004C1A0000}"/>
    <cellStyle name="Percent 3 2 2 2 15 3" xfId="6647" xr:uid="{00000000-0005-0000-0000-00004D1A0000}"/>
    <cellStyle name="Percent 3 2 2 2 16" xfId="6648" xr:uid="{00000000-0005-0000-0000-00004E1A0000}"/>
    <cellStyle name="Percent 3 2 2 2 16 2" xfId="6649" xr:uid="{00000000-0005-0000-0000-00004F1A0000}"/>
    <cellStyle name="Percent 3 2 2 2 16 2 2" xfId="6650" xr:uid="{00000000-0005-0000-0000-0000501A0000}"/>
    <cellStyle name="Percent 3 2 2 2 16 3" xfId="6651" xr:uid="{00000000-0005-0000-0000-0000511A0000}"/>
    <cellStyle name="Percent 3 2 2 2 16 4" xfId="6652" xr:uid="{00000000-0005-0000-0000-0000521A0000}"/>
    <cellStyle name="Percent 3 2 2 2 17" xfId="6653" xr:uid="{00000000-0005-0000-0000-0000531A0000}"/>
    <cellStyle name="Percent 3 2 2 2 17 2" xfId="6654" xr:uid="{00000000-0005-0000-0000-0000541A0000}"/>
    <cellStyle name="Percent 3 2 2 2 17 2 2" xfId="6655" xr:uid="{00000000-0005-0000-0000-0000551A0000}"/>
    <cellStyle name="Percent 3 2 2 2 17 3" xfId="6656" xr:uid="{00000000-0005-0000-0000-0000561A0000}"/>
    <cellStyle name="Percent 3 2 2 2 2" xfId="6657" xr:uid="{00000000-0005-0000-0000-0000571A0000}"/>
    <cellStyle name="Percent 3 2 2 2 2 2" xfId="6658" xr:uid="{00000000-0005-0000-0000-0000581A0000}"/>
    <cellStyle name="Percent 3 2 2 2 2 2 2" xfId="6659" xr:uid="{00000000-0005-0000-0000-0000591A0000}"/>
    <cellStyle name="Percent 3 2 2 2 2 2 2 2" xfId="6660" xr:uid="{00000000-0005-0000-0000-00005A1A0000}"/>
    <cellStyle name="Percent 3 2 2 2 2 2 2 2 2" xfId="6661" xr:uid="{00000000-0005-0000-0000-00005B1A0000}"/>
    <cellStyle name="Percent 3 2 2 2 2 2 2 3" xfId="6662" xr:uid="{00000000-0005-0000-0000-00005C1A0000}"/>
    <cellStyle name="Percent 3 2 2 2 2 2 3" xfId="6663" xr:uid="{00000000-0005-0000-0000-00005D1A0000}"/>
    <cellStyle name="Percent 3 2 2 2 2 2 3 2" xfId="6664" xr:uid="{00000000-0005-0000-0000-00005E1A0000}"/>
    <cellStyle name="Percent 3 2 2 2 2 2 3 2 2" xfId="6665" xr:uid="{00000000-0005-0000-0000-00005F1A0000}"/>
    <cellStyle name="Percent 3 2 2 2 2 2 3 3" xfId="6666" xr:uid="{00000000-0005-0000-0000-0000601A0000}"/>
    <cellStyle name="Percent 3 2 2 2 2 2 4" xfId="6667" xr:uid="{00000000-0005-0000-0000-0000611A0000}"/>
    <cellStyle name="Percent 3 2 2 2 2 2 4 2" xfId="6668" xr:uid="{00000000-0005-0000-0000-0000621A0000}"/>
    <cellStyle name="Percent 3 2 2 2 2 2 4 2 2" xfId="6669" xr:uid="{00000000-0005-0000-0000-0000631A0000}"/>
    <cellStyle name="Percent 3 2 2 2 2 2 4 3" xfId="6670" xr:uid="{00000000-0005-0000-0000-0000641A0000}"/>
    <cellStyle name="Percent 3 2 2 2 2 2 5" xfId="6671" xr:uid="{00000000-0005-0000-0000-0000651A0000}"/>
    <cellStyle name="Percent 3 2 2 2 2 2 5 2" xfId="6672" xr:uid="{00000000-0005-0000-0000-0000661A0000}"/>
    <cellStyle name="Percent 3 2 2 2 2 2 5 2 2" xfId="6673" xr:uid="{00000000-0005-0000-0000-0000671A0000}"/>
    <cellStyle name="Percent 3 2 2 2 2 2 5 3" xfId="6674" xr:uid="{00000000-0005-0000-0000-0000681A0000}"/>
    <cellStyle name="Percent 3 2 2 2 2 2 6" xfId="6675" xr:uid="{00000000-0005-0000-0000-0000691A0000}"/>
    <cellStyle name="Percent 3 2 2 2 2 3" xfId="6676" xr:uid="{00000000-0005-0000-0000-00006A1A0000}"/>
    <cellStyle name="Percent 3 2 2 2 2 3 2" xfId="6677" xr:uid="{00000000-0005-0000-0000-00006B1A0000}"/>
    <cellStyle name="Percent 3 2 2 2 2 4" xfId="6678" xr:uid="{00000000-0005-0000-0000-00006C1A0000}"/>
    <cellStyle name="Percent 3 2 2 2 2 4 2" xfId="6679" xr:uid="{00000000-0005-0000-0000-00006D1A0000}"/>
    <cellStyle name="Percent 3 2 2 2 2 5" xfId="6680" xr:uid="{00000000-0005-0000-0000-00006E1A0000}"/>
    <cellStyle name="Percent 3 2 2 2 2 5 2" xfId="6681" xr:uid="{00000000-0005-0000-0000-00006F1A0000}"/>
    <cellStyle name="Percent 3 2 2 2 2 6" xfId="6682" xr:uid="{00000000-0005-0000-0000-0000701A0000}"/>
    <cellStyle name="Percent 3 2 2 2 2 6 2" xfId="6683" xr:uid="{00000000-0005-0000-0000-0000711A0000}"/>
    <cellStyle name="Percent 3 2 2 2 2 7" xfId="6684" xr:uid="{00000000-0005-0000-0000-0000721A0000}"/>
    <cellStyle name="Percent 3 2 2 2 3" xfId="6685" xr:uid="{00000000-0005-0000-0000-0000731A0000}"/>
    <cellStyle name="Percent 3 2 2 2 3 2" xfId="6686" xr:uid="{00000000-0005-0000-0000-0000741A0000}"/>
    <cellStyle name="Percent 3 2 2 2 3 2 2" xfId="6687" xr:uid="{00000000-0005-0000-0000-0000751A0000}"/>
    <cellStyle name="Percent 3 2 2 2 3 3" xfId="6688" xr:uid="{00000000-0005-0000-0000-0000761A0000}"/>
    <cellStyle name="Percent 3 2 2 2 4" xfId="6689" xr:uid="{00000000-0005-0000-0000-0000771A0000}"/>
    <cellStyle name="Percent 3 2 2 2 4 2" xfId="6690" xr:uid="{00000000-0005-0000-0000-0000781A0000}"/>
    <cellStyle name="Percent 3 2 2 2 4 2 2" xfId="6691" xr:uid="{00000000-0005-0000-0000-0000791A0000}"/>
    <cellStyle name="Percent 3 2 2 2 4 3" xfId="6692" xr:uid="{00000000-0005-0000-0000-00007A1A0000}"/>
    <cellStyle name="Percent 3 2 2 2 5" xfId="6693" xr:uid="{00000000-0005-0000-0000-00007B1A0000}"/>
    <cellStyle name="Percent 3 2 2 2 5 2" xfId="6694" xr:uid="{00000000-0005-0000-0000-00007C1A0000}"/>
    <cellStyle name="Percent 3 2 2 2 5 2 2" xfId="6695" xr:uid="{00000000-0005-0000-0000-00007D1A0000}"/>
    <cellStyle name="Percent 3 2 2 2 5 3" xfId="6696" xr:uid="{00000000-0005-0000-0000-00007E1A0000}"/>
    <cellStyle name="Percent 3 2 2 2 6" xfId="6697" xr:uid="{00000000-0005-0000-0000-00007F1A0000}"/>
    <cellStyle name="Percent 3 2 2 2 6 2" xfId="6698" xr:uid="{00000000-0005-0000-0000-0000801A0000}"/>
    <cellStyle name="Percent 3 2 2 2 6 2 2" xfId="6699" xr:uid="{00000000-0005-0000-0000-0000811A0000}"/>
    <cellStyle name="Percent 3 2 2 2 6 3" xfId="6700" xr:uid="{00000000-0005-0000-0000-0000821A0000}"/>
    <cellStyle name="Percent 3 2 2 2 7" xfId="6701" xr:uid="{00000000-0005-0000-0000-0000831A0000}"/>
    <cellStyle name="Percent 3 2 2 2 7 2" xfId="6702" xr:uid="{00000000-0005-0000-0000-0000841A0000}"/>
    <cellStyle name="Percent 3 2 2 2 7 2 2" xfId="6703" xr:uid="{00000000-0005-0000-0000-0000851A0000}"/>
    <cellStyle name="Percent 3 2 2 2 7 3" xfId="6704" xr:uid="{00000000-0005-0000-0000-0000861A0000}"/>
    <cellStyle name="Percent 3 2 2 2 8" xfId="6705" xr:uid="{00000000-0005-0000-0000-0000871A0000}"/>
    <cellStyle name="Percent 3 2 2 2 8 2" xfId="6706" xr:uid="{00000000-0005-0000-0000-0000881A0000}"/>
    <cellStyle name="Percent 3 2 2 2 8 2 2" xfId="6707" xr:uid="{00000000-0005-0000-0000-0000891A0000}"/>
    <cellStyle name="Percent 3 2 2 2 8 3" xfId="6708" xr:uid="{00000000-0005-0000-0000-00008A1A0000}"/>
    <cellStyle name="Percent 3 2 2 2 9" xfId="6709" xr:uid="{00000000-0005-0000-0000-00008B1A0000}"/>
    <cellStyle name="Percent 3 2 2 2 9 2" xfId="6710" xr:uid="{00000000-0005-0000-0000-00008C1A0000}"/>
    <cellStyle name="Percent 3 2 2 2 9 2 2" xfId="6711" xr:uid="{00000000-0005-0000-0000-00008D1A0000}"/>
    <cellStyle name="Percent 3 2 2 2 9 3" xfId="6712" xr:uid="{00000000-0005-0000-0000-00008E1A0000}"/>
    <cellStyle name="Percent 3 2 2 3" xfId="6713" xr:uid="{00000000-0005-0000-0000-00008F1A0000}"/>
    <cellStyle name="Percent 3 2 2 3 2" xfId="6714" xr:uid="{00000000-0005-0000-0000-0000901A0000}"/>
    <cellStyle name="Percent 3 2 2 4" xfId="6715" xr:uid="{00000000-0005-0000-0000-0000911A0000}"/>
    <cellStyle name="Percent 3 2 2 4 2" xfId="6716" xr:uid="{00000000-0005-0000-0000-0000921A0000}"/>
    <cellStyle name="Percent 3 2 2 5" xfId="6717" xr:uid="{00000000-0005-0000-0000-0000931A0000}"/>
    <cellStyle name="Percent 3 2 2 5 2" xfId="6718" xr:uid="{00000000-0005-0000-0000-0000941A0000}"/>
    <cellStyle name="Percent 3 2 2 6" xfId="6719" xr:uid="{00000000-0005-0000-0000-0000951A0000}"/>
    <cellStyle name="Percent 3 2 2 6 2" xfId="6720" xr:uid="{00000000-0005-0000-0000-0000961A0000}"/>
    <cellStyle name="Percent 3 2 2 7" xfId="6721" xr:uid="{00000000-0005-0000-0000-0000971A0000}"/>
    <cellStyle name="Percent 3 2 2 7 2" xfId="6722" xr:uid="{00000000-0005-0000-0000-0000981A0000}"/>
    <cellStyle name="Percent 3 2 2 8" xfId="6723" xr:uid="{00000000-0005-0000-0000-0000991A0000}"/>
    <cellStyle name="Percent 3 2 2 8 2" xfId="6724" xr:uid="{00000000-0005-0000-0000-00009A1A0000}"/>
    <cellStyle name="Percent 3 2 2 9" xfId="6725" xr:uid="{00000000-0005-0000-0000-00009B1A0000}"/>
    <cellStyle name="Percent 3 2 2 9 2" xfId="6726" xr:uid="{00000000-0005-0000-0000-00009C1A0000}"/>
    <cellStyle name="Percent 3 2 20" xfId="6727" xr:uid="{00000000-0005-0000-0000-00009D1A0000}"/>
    <cellStyle name="Percent 3 2 21" xfId="7505" xr:uid="{00000000-0005-0000-0000-00009E1A0000}"/>
    <cellStyle name="Percent 3 2 3" xfId="6728" xr:uid="{00000000-0005-0000-0000-00009F1A0000}"/>
    <cellStyle name="Percent 3 2 3 2" xfId="6729" xr:uid="{00000000-0005-0000-0000-0000A01A0000}"/>
    <cellStyle name="Percent 3 2 4" xfId="6730" xr:uid="{00000000-0005-0000-0000-0000A11A0000}"/>
    <cellStyle name="Percent 3 2 4 2" xfId="6731" xr:uid="{00000000-0005-0000-0000-0000A21A0000}"/>
    <cellStyle name="Percent 3 2 5" xfId="6732" xr:uid="{00000000-0005-0000-0000-0000A31A0000}"/>
    <cellStyle name="Percent 3 2 5 2" xfId="6733" xr:uid="{00000000-0005-0000-0000-0000A41A0000}"/>
    <cellStyle name="Percent 3 2 6" xfId="6734" xr:uid="{00000000-0005-0000-0000-0000A51A0000}"/>
    <cellStyle name="Percent 3 2 6 2" xfId="6735" xr:uid="{00000000-0005-0000-0000-0000A61A0000}"/>
    <cellStyle name="Percent 3 2 7" xfId="6736" xr:uid="{00000000-0005-0000-0000-0000A71A0000}"/>
    <cellStyle name="Percent 3 2 7 2" xfId="6737" xr:uid="{00000000-0005-0000-0000-0000A81A0000}"/>
    <cellStyle name="Percent 3 2 8" xfId="6738" xr:uid="{00000000-0005-0000-0000-0000A91A0000}"/>
    <cellStyle name="Percent 3 2 8 2" xfId="6739" xr:uid="{00000000-0005-0000-0000-0000AA1A0000}"/>
    <cellStyle name="Percent 3 2 9" xfId="6740" xr:uid="{00000000-0005-0000-0000-0000AB1A0000}"/>
    <cellStyle name="Percent 3 2 9 2" xfId="6741" xr:uid="{00000000-0005-0000-0000-0000AC1A0000}"/>
    <cellStyle name="Percent 3 20" xfId="6742" xr:uid="{00000000-0005-0000-0000-0000AD1A0000}"/>
    <cellStyle name="Percent 3 20 2" xfId="6743" xr:uid="{00000000-0005-0000-0000-0000AE1A0000}"/>
    <cellStyle name="Percent 3 20 3" xfId="6744" xr:uid="{00000000-0005-0000-0000-0000AF1A0000}"/>
    <cellStyle name="Percent 3 21" xfId="6745" xr:uid="{00000000-0005-0000-0000-0000B01A0000}"/>
    <cellStyle name="Percent 3 21 2" xfId="6746" xr:uid="{00000000-0005-0000-0000-0000B11A0000}"/>
    <cellStyle name="Percent 3 21 3" xfId="6747" xr:uid="{00000000-0005-0000-0000-0000B21A0000}"/>
    <cellStyle name="Percent 3 22" xfId="6748" xr:uid="{00000000-0005-0000-0000-0000B31A0000}"/>
    <cellStyle name="Percent 3 22 2" xfId="6749" xr:uid="{00000000-0005-0000-0000-0000B41A0000}"/>
    <cellStyle name="Percent 3 23" xfId="6750" xr:uid="{00000000-0005-0000-0000-0000B51A0000}"/>
    <cellStyle name="Percent 3 23 2" xfId="6751" xr:uid="{00000000-0005-0000-0000-0000B61A0000}"/>
    <cellStyle name="Percent 3 24" xfId="6752" xr:uid="{00000000-0005-0000-0000-0000B71A0000}"/>
    <cellStyle name="Percent 3 24 2" xfId="6753" xr:uid="{00000000-0005-0000-0000-0000B81A0000}"/>
    <cellStyle name="Percent 3 25" xfId="6754" xr:uid="{00000000-0005-0000-0000-0000B91A0000}"/>
    <cellStyle name="Percent 3 25 2" xfId="6755" xr:uid="{00000000-0005-0000-0000-0000BA1A0000}"/>
    <cellStyle name="Percent 3 26" xfId="6756" xr:uid="{00000000-0005-0000-0000-0000BB1A0000}"/>
    <cellStyle name="Percent 3 26 2" xfId="6757" xr:uid="{00000000-0005-0000-0000-0000BC1A0000}"/>
    <cellStyle name="Percent 3 27" xfId="6758" xr:uid="{00000000-0005-0000-0000-0000BD1A0000}"/>
    <cellStyle name="Percent 3 27 2" xfId="6759" xr:uid="{00000000-0005-0000-0000-0000BE1A0000}"/>
    <cellStyle name="Percent 3 28" xfId="6760" xr:uid="{00000000-0005-0000-0000-0000BF1A0000}"/>
    <cellStyle name="Percent 3 28 2" xfId="6761" xr:uid="{00000000-0005-0000-0000-0000C01A0000}"/>
    <cellStyle name="Percent 3 29" xfId="6762" xr:uid="{00000000-0005-0000-0000-0000C11A0000}"/>
    <cellStyle name="Percent 3 29 2" xfId="6763" xr:uid="{00000000-0005-0000-0000-0000C21A0000}"/>
    <cellStyle name="Percent 3 3" xfId="6764" xr:uid="{00000000-0005-0000-0000-0000C31A0000}"/>
    <cellStyle name="Percent 3 3 2" xfId="6765" xr:uid="{00000000-0005-0000-0000-0000C41A0000}"/>
    <cellStyle name="Percent 3 3 2 2" xfId="6766" xr:uid="{00000000-0005-0000-0000-0000C51A0000}"/>
    <cellStyle name="Percent 3 3 2 2 2" xfId="6767" xr:uid="{00000000-0005-0000-0000-0000C61A0000}"/>
    <cellStyle name="Percent 3 3 2 3" xfId="6768" xr:uid="{00000000-0005-0000-0000-0000C71A0000}"/>
    <cellStyle name="Percent 3 3 2 4" xfId="6769" xr:uid="{00000000-0005-0000-0000-0000C81A0000}"/>
    <cellStyle name="Percent 3 3 2 5" xfId="6770" xr:uid="{00000000-0005-0000-0000-0000C91A0000}"/>
    <cellStyle name="Percent 3 3 3" xfId="6771" xr:uid="{00000000-0005-0000-0000-0000CA1A0000}"/>
    <cellStyle name="Percent 3 3 4" xfId="6772" xr:uid="{00000000-0005-0000-0000-0000CB1A0000}"/>
    <cellStyle name="Percent 3 3 5" xfId="6773" xr:uid="{00000000-0005-0000-0000-0000CC1A0000}"/>
    <cellStyle name="Percent 3 3 6" xfId="6774" xr:uid="{00000000-0005-0000-0000-0000CD1A0000}"/>
    <cellStyle name="Percent 3 3 6 2" xfId="6775" xr:uid="{00000000-0005-0000-0000-0000CE1A0000}"/>
    <cellStyle name="Percent 3 3 7" xfId="6776" xr:uid="{00000000-0005-0000-0000-0000CF1A0000}"/>
    <cellStyle name="Percent 3 30" xfId="6777" xr:uid="{00000000-0005-0000-0000-0000D01A0000}"/>
    <cellStyle name="Percent 3 30 2" xfId="6778" xr:uid="{00000000-0005-0000-0000-0000D11A0000}"/>
    <cellStyle name="Percent 3 31" xfId="6779" xr:uid="{00000000-0005-0000-0000-0000D21A0000}"/>
    <cellStyle name="Percent 3 31 2" xfId="6780" xr:uid="{00000000-0005-0000-0000-0000D31A0000}"/>
    <cellStyle name="Percent 3 32" xfId="6781" xr:uid="{00000000-0005-0000-0000-0000D41A0000}"/>
    <cellStyle name="Percent 3 32 2" xfId="6782" xr:uid="{00000000-0005-0000-0000-0000D51A0000}"/>
    <cellStyle name="Percent 3 33" xfId="6783" xr:uid="{00000000-0005-0000-0000-0000D61A0000}"/>
    <cellStyle name="Percent 3 33 2" xfId="6784" xr:uid="{00000000-0005-0000-0000-0000D71A0000}"/>
    <cellStyle name="Percent 3 34" xfId="6785" xr:uid="{00000000-0005-0000-0000-0000D81A0000}"/>
    <cellStyle name="Percent 3 34 2" xfId="6786" xr:uid="{00000000-0005-0000-0000-0000D91A0000}"/>
    <cellStyle name="Percent 3 35" xfId="6787" xr:uid="{00000000-0005-0000-0000-0000DA1A0000}"/>
    <cellStyle name="Percent 3 35 2" xfId="6788" xr:uid="{00000000-0005-0000-0000-0000DB1A0000}"/>
    <cellStyle name="Percent 3 36" xfId="6789" xr:uid="{00000000-0005-0000-0000-0000DC1A0000}"/>
    <cellStyle name="Percent 3 36 2" xfId="6790" xr:uid="{00000000-0005-0000-0000-0000DD1A0000}"/>
    <cellStyle name="Percent 3 37" xfId="6791" xr:uid="{00000000-0005-0000-0000-0000DE1A0000}"/>
    <cellStyle name="Percent 3 37 2" xfId="6792" xr:uid="{00000000-0005-0000-0000-0000DF1A0000}"/>
    <cellStyle name="Percent 3 38" xfId="6793" xr:uid="{00000000-0005-0000-0000-0000E01A0000}"/>
    <cellStyle name="Percent 3 38 2" xfId="6794" xr:uid="{00000000-0005-0000-0000-0000E11A0000}"/>
    <cellStyle name="Percent 3 39" xfId="6795" xr:uid="{00000000-0005-0000-0000-0000E21A0000}"/>
    <cellStyle name="Percent 3 39 2" xfId="6796" xr:uid="{00000000-0005-0000-0000-0000E31A0000}"/>
    <cellStyle name="Percent 3 4" xfId="6797" xr:uid="{00000000-0005-0000-0000-0000E41A0000}"/>
    <cellStyle name="Percent 3 4 2" xfId="6798" xr:uid="{00000000-0005-0000-0000-0000E51A0000}"/>
    <cellStyle name="Percent 3 4 3" xfId="6799" xr:uid="{00000000-0005-0000-0000-0000E61A0000}"/>
    <cellStyle name="Percent 3 4 3 2" xfId="6800" xr:uid="{00000000-0005-0000-0000-0000E71A0000}"/>
    <cellStyle name="Percent 3 4 4" xfId="6801" xr:uid="{00000000-0005-0000-0000-0000E81A0000}"/>
    <cellStyle name="Percent 3 4 4 2" xfId="6802" xr:uid="{00000000-0005-0000-0000-0000E91A0000}"/>
    <cellStyle name="Percent 3 40" xfId="6803" xr:uid="{00000000-0005-0000-0000-0000EA1A0000}"/>
    <cellStyle name="Percent 3 40 2" xfId="6804" xr:uid="{00000000-0005-0000-0000-0000EB1A0000}"/>
    <cellStyle name="Percent 3 41" xfId="6805" xr:uid="{00000000-0005-0000-0000-0000EC1A0000}"/>
    <cellStyle name="Percent 3 41 2" xfId="6806" xr:uid="{00000000-0005-0000-0000-0000ED1A0000}"/>
    <cellStyle name="Percent 3 42" xfId="6807" xr:uid="{00000000-0005-0000-0000-0000EE1A0000}"/>
    <cellStyle name="Percent 3 42 2" xfId="6808" xr:uid="{00000000-0005-0000-0000-0000EF1A0000}"/>
    <cellStyle name="Percent 3 43" xfId="6809" xr:uid="{00000000-0005-0000-0000-0000F01A0000}"/>
    <cellStyle name="Percent 3 43 2" xfId="6810" xr:uid="{00000000-0005-0000-0000-0000F11A0000}"/>
    <cellStyle name="Percent 3 44" xfId="6811" xr:uid="{00000000-0005-0000-0000-0000F21A0000}"/>
    <cellStyle name="Percent 3 44 2" xfId="6812" xr:uid="{00000000-0005-0000-0000-0000F31A0000}"/>
    <cellStyle name="Percent 3 45" xfId="6813" xr:uid="{00000000-0005-0000-0000-0000F41A0000}"/>
    <cellStyle name="Percent 3 45 2" xfId="6814" xr:uid="{00000000-0005-0000-0000-0000F51A0000}"/>
    <cellStyle name="Percent 3 46" xfId="6815" xr:uid="{00000000-0005-0000-0000-0000F61A0000}"/>
    <cellStyle name="Percent 3 46 2" xfId="6816" xr:uid="{00000000-0005-0000-0000-0000F71A0000}"/>
    <cellStyle name="Percent 3 47" xfId="6817" xr:uid="{00000000-0005-0000-0000-0000F81A0000}"/>
    <cellStyle name="Percent 3 47 2" xfId="6818" xr:uid="{00000000-0005-0000-0000-0000F91A0000}"/>
    <cellStyle name="Percent 3 48" xfId="6819" xr:uid="{00000000-0005-0000-0000-0000FA1A0000}"/>
    <cellStyle name="Percent 3 48 2" xfId="6820" xr:uid="{00000000-0005-0000-0000-0000FB1A0000}"/>
    <cellStyle name="Percent 3 49" xfId="6821" xr:uid="{00000000-0005-0000-0000-0000FC1A0000}"/>
    <cellStyle name="Percent 3 49 2" xfId="6822" xr:uid="{00000000-0005-0000-0000-0000FD1A0000}"/>
    <cellStyle name="Percent 3 5" xfId="6823" xr:uid="{00000000-0005-0000-0000-0000FE1A0000}"/>
    <cellStyle name="Percent 3 5 2" xfId="6824" xr:uid="{00000000-0005-0000-0000-0000FF1A0000}"/>
    <cellStyle name="Percent 3 5 2 2" xfId="6825" xr:uid="{00000000-0005-0000-0000-0000001B0000}"/>
    <cellStyle name="Percent 3 5 3" xfId="6826" xr:uid="{00000000-0005-0000-0000-0000011B0000}"/>
    <cellStyle name="Percent 3 50" xfId="6827" xr:uid="{00000000-0005-0000-0000-0000021B0000}"/>
    <cellStyle name="Percent 3 50 2" xfId="6828" xr:uid="{00000000-0005-0000-0000-0000031B0000}"/>
    <cellStyle name="Percent 3 51" xfId="6829" xr:uid="{00000000-0005-0000-0000-0000041B0000}"/>
    <cellStyle name="Percent 3 51 2" xfId="6830" xr:uid="{00000000-0005-0000-0000-0000051B0000}"/>
    <cellStyle name="Percent 3 52" xfId="6831" xr:uid="{00000000-0005-0000-0000-0000061B0000}"/>
    <cellStyle name="Percent 3 52 2" xfId="6832" xr:uid="{00000000-0005-0000-0000-0000071B0000}"/>
    <cellStyle name="Percent 3 53" xfId="6833" xr:uid="{00000000-0005-0000-0000-0000081B0000}"/>
    <cellStyle name="Percent 3 53 2" xfId="6834" xr:uid="{00000000-0005-0000-0000-0000091B0000}"/>
    <cellStyle name="Percent 3 54" xfId="6835" xr:uid="{00000000-0005-0000-0000-00000A1B0000}"/>
    <cellStyle name="Percent 3 54 2" xfId="6836" xr:uid="{00000000-0005-0000-0000-00000B1B0000}"/>
    <cellStyle name="Percent 3 55" xfId="6837" xr:uid="{00000000-0005-0000-0000-00000C1B0000}"/>
    <cellStyle name="Percent 3 55 2" xfId="6838" xr:uid="{00000000-0005-0000-0000-00000D1B0000}"/>
    <cellStyle name="Percent 3 56" xfId="6839" xr:uid="{00000000-0005-0000-0000-00000E1B0000}"/>
    <cellStyle name="Percent 3 56 2" xfId="6840" xr:uid="{00000000-0005-0000-0000-00000F1B0000}"/>
    <cellStyle name="Percent 3 57" xfId="6841" xr:uid="{00000000-0005-0000-0000-0000101B0000}"/>
    <cellStyle name="Percent 3 57 2" xfId="6842" xr:uid="{00000000-0005-0000-0000-0000111B0000}"/>
    <cellStyle name="Percent 3 58" xfId="6843" xr:uid="{00000000-0005-0000-0000-0000121B0000}"/>
    <cellStyle name="Percent 3 58 2" xfId="6844" xr:uid="{00000000-0005-0000-0000-0000131B0000}"/>
    <cellStyle name="Percent 3 59" xfId="6845" xr:uid="{00000000-0005-0000-0000-0000141B0000}"/>
    <cellStyle name="Percent 3 59 2" xfId="6846" xr:uid="{00000000-0005-0000-0000-0000151B0000}"/>
    <cellStyle name="Percent 3 6" xfId="6847" xr:uid="{00000000-0005-0000-0000-0000161B0000}"/>
    <cellStyle name="Percent 3 6 2" xfId="6848" xr:uid="{00000000-0005-0000-0000-0000171B0000}"/>
    <cellStyle name="Percent 3 6 2 2" xfId="6849" xr:uid="{00000000-0005-0000-0000-0000181B0000}"/>
    <cellStyle name="Percent 3 6 3" xfId="6850" xr:uid="{00000000-0005-0000-0000-0000191B0000}"/>
    <cellStyle name="Percent 3 60" xfId="6851" xr:uid="{00000000-0005-0000-0000-00001A1B0000}"/>
    <cellStyle name="Percent 3 60 2" xfId="6852" xr:uid="{00000000-0005-0000-0000-00001B1B0000}"/>
    <cellStyle name="Percent 3 61" xfId="6853" xr:uid="{00000000-0005-0000-0000-00001C1B0000}"/>
    <cellStyle name="Percent 3 61 2" xfId="6854" xr:uid="{00000000-0005-0000-0000-00001D1B0000}"/>
    <cellStyle name="Percent 3 62" xfId="6855" xr:uid="{00000000-0005-0000-0000-00001E1B0000}"/>
    <cellStyle name="Percent 3 63" xfId="6856" xr:uid="{00000000-0005-0000-0000-00001F1B0000}"/>
    <cellStyle name="Percent 3 64" xfId="6857" xr:uid="{00000000-0005-0000-0000-0000201B0000}"/>
    <cellStyle name="Percent 3 65" xfId="6858" xr:uid="{00000000-0005-0000-0000-0000211B0000}"/>
    <cellStyle name="Percent 3 66" xfId="6859" xr:uid="{00000000-0005-0000-0000-0000221B0000}"/>
    <cellStyle name="Percent 3 67" xfId="6860" xr:uid="{00000000-0005-0000-0000-0000231B0000}"/>
    <cellStyle name="Percent 3 68" xfId="6861" xr:uid="{00000000-0005-0000-0000-0000241B0000}"/>
    <cellStyle name="Percent 3 69" xfId="6862" xr:uid="{00000000-0005-0000-0000-0000251B0000}"/>
    <cellStyle name="Percent 3 7" xfId="6863" xr:uid="{00000000-0005-0000-0000-0000261B0000}"/>
    <cellStyle name="Percent 3 7 2" xfId="6864" xr:uid="{00000000-0005-0000-0000-0000271B0000}"/>
    <cellStyle name="Percent 3 7 2 2" xfId="6865" xr:uid="{00000000-0005-0000-0000-0000281B0000}"/>
    <cellStyle name="Percent 3 7 3" xfId="6866" xr:uid="{00000000-0005-0000-0000-0000291B0000}"/>
    <cellStyle name="Percent 3 70" xfId="6867" xr:uid="{00000000-0005-0000-0000-00002A1B0000}"/>
    <cellStyle name="Percent 3 71" xfId="6868" xr:uid="{00000000-0005-0000-0000-00002B1B0000}"/>
    <cellStyle name="Percent 3 72" xfId="6869" xr:uid="{00000000-0005-0000-0000-00002C1B0000}"/>
    <cellStyle name="Percent 3 73" xfId="6870" xr:uid="{00000000-0005-0000-0000-00002D1B0000}"/>
    <cellStyle name="Percent 3 74" xfId="6871" xr:uid="{00000000-0005-0000-0000-00002E1B0000}"/>
    <cellStyle name="Percent 3 75" xfId="6872" xr:uid="{00000000-0005-0000-0000-00002F1B0000}"/>
    <cellStyle name="Percent 3 76" xfId="6873" xr:uid="{00000000-0005-0000-0000-0000301B0000}"/>
    <cellStyle name="Percent 3 77" xfId="6874" xr:uid="{00000000-0005-0000-0000-0000311B0000}"/>
    <cellStyle name="Percent 3 78" xfId="6875" xr:uid="{00000000-0005-0000-0000-0000321B0000}"/>
    <cellStyle name="Percent 3 79" xfId="6876" xr:uid="{00000000-0005-0000-0000-0000331B0000}"/>
    <cellStyle name="Percent 3 8" xfId="6877" xr:uid="{00000000-0005-0000-0000-0000341B0000}"/>
    <cellStyle name="Percent 3 8 2" xfId="6878" xr:uid="{00000000-0005-0000-0000-0000351B0000}"/>
    <cellStyle name="Percent 3 8 2 2" xfId="6879" xr:uid="{00000000-0005-0000-0000-0000361B0000}"/>
    <cellStyle name="Percent 3 8 3" xfId="6880" xr:uid="{00000000-0005-0000-0000-0000371B0000}"/>
    <cellStyle name="Percent 3 80" xfId="6881" xr:uid="{00000000-0005-0000-0000-0000381B0000}"/>
    <cellStyle name="Percent 3 81" xfId="6882" xr:uid="{00000000-0005-0000-0000-0000391B0000}"/>
    <cellStyle name="Percent 3 82" xfId="6883" xr:uid="{00000000-0005-0000-0000-00003A1B0000}"/>
    <cellStyle name="Percent 3 83" xfId="6884" xr:uid="{00000000-0005-0000-0000-00003B1B0000}"/>
    <cellStyle name="Percent 3 84" xfId="6885" xr:uid="{00000000-0005-0000-0000-00003C1B0000}"/>
    <cellStyle name="Percent 3 85" xfId="6886" xr:uid="{00000000-0005-0000-0000-00003D1B0000}"/>
    <cellStyle name="Percent 3 86" xfId="6887" xr:uid="{00000000-0005-0000-0000-00003E1B0000}"/>
    <cellStyle name="Percent 3 87" xfId="6888" xr:uid="{00000000-0005-0000-0000-00003F1B0000}"/>
    <cellStyle name="Percent 3 88" xfId="6889" xr:uid="{00000000-0005-0000-0000-0000401B0000}"/>
    <cellStyle name="Percent 3 89" xfId="6890" xr:uid="{00000000-0005-0000-0000-0000411B0000}"/>
    <cellStyle name="Percent 3 9" xfId="6891" xr:uid="{00000000-0005-0000-0000-0000421B0000}"/>
    <cellStyle name="Percent 3 9 2" xfId="6892" xr:uid="{00000000-0005-0000-0000-0000431B0000}"/>
    <cellStyle name="Percent 3 9 2 2" xfId="6893" xr:uid="{00000000-0005-0000-0000-0000441B0000}"/>
    <cellStyle name="Percent 3 9 3" xfId="6894" xr:uid="{00000000-0005-0000-0000-0000451B0000}"/>
    <cellStyle name="Percent 3 90" xfId="6895" xr:uid="{00000000-0005-0000-0000-0000461B0000}"/>
    <cellStyle name="Percent 3 91" xfId="6896" xr:uid="{00000000-0005-0000-0000-0000471B0000}"/>
    <cellStyle name="Percent 3 92" xfId="6897" xr:uid="{00000000-0005-0000-0000-0000481B0000}"/>
    <cellStyle name="Percent 3 93" xfId="6898" xr:uid="{00000000-0005-0000-0000-0000491B0000}"/>
    <cellStyle name="Percent 3 94" xfId="6899" xr:uid="{00000000-0005-0000-0000-00004A1B0000}"/>
    <cellStyle name="Percent 3 95" xfId="6900" xr:uid="{00000000-0005-0000-0000-00004B1B0000}"/>
    <cellStyle name="Percent 3 96" xfId="6901" xr:uid="{00000000-0005-0000-0000-00004C1B0000}"/>
    <cellStyle name="Percent 3 97" xfId="6902" xr:uid="{00000000-0005-0000-0000-00004D1B0000}"/>
    <cellStyle name="Percent 3 98" xfId="6903" xr:uid="{00000000-0005-0000-0000-00004E1B0000}"/>
    <cellStyle name="Percent 3 99" xfId="6904" xr:uid="{00000000-0005-0000-0000-00004F1B0000}"/>
    <cellStyle name="Percent 30" xfId="6905" xr:uid="{00000000-0005-0000-0000-0000501B0000}"/>
    <cellStyle name="Percent 31" xfId="6906" xr:uid="{00000000-0005-0000-0000-0000511B0000}"/>
    <cellStyle name="Percent 32" xfId="6907" xr:uid="{00000000-0005-0000-0000-0000521B0000}"/>
    <cellStyle name="Percent 33" xfId="6908" xr:uid="{00000000-0005-0000-0000-0000531B0000}"/>
    <cellStyle name="Percent 34" xfId="6909" xr:uid="{00000000-0005-0000-0000-0000541B0000}"/>
    <cellStyle name="Percent 35" xfId="6910" xr:uid="{00000000-0005-0000-0000-0000551B0000}"/>
    <cellStyle name="Percent 36" xfId="6911" xr:uid="{00000000-0005-0000-0000-0000561B0000}"/>
    <cellStyle name="Percent 37" xfId="6912" xr:uid="{00000000-0005-0000-0000-0000571B0000}"/>
    <cellStyle name="Percent 38" xfId="6913" xr:uid="{00000000-0005-0000-0000-0000581B0000}"/>
    <cellStyle name="Percent 39" xfId="6914" xr:uid="{00000000-0005-0000-0000-0000591B0000}"/>
    <cellStyle name="Percent 4" xfId="6915" xr:uid="{00000000-0005-0000-0000-00005A1B0000}"/>
    <cellStyle name="Percent 4 10" xfId="6916" xr:uid="{00000000-0005-0000-0000-00005B1B0000}"/>
    <cellStyle name="Percent 4 11" xfId="6917" xr:uid="{00000000-0005-0000-0000-00005C1B0000}"/>
    <cellStyle name="Percent 4 12" xfId="6918" xr:uid="{00000000-0005-0000-0000-00005D1B0000}"/>
    <cellStyle name="Percent 4 13" xfId="6919" xr:uid="{00000000-0005-0000-0000-00005E1B0000}"/>
    <cellStyle name="Percent 4 14" xfId="6920" xr:uid="{00000000-0005-0000-0000-00005F1B0000}"/>
    <cellStyle name="Percent 4 15" xfId="6921" xr:uid="{00000000-0005-0000-0000-0000601B0000}"/>
    <cellStyle name="Percent 4 16" xfId="6922" xr:uid="{00000000-0005-0000-0000-0000611B0000}"/>
    <cellStyle name="Percent 4 17" xfId="6923" xr:uid="{00000000-0005-0000-0000-0000621B0000}"/>
    <cellStyle name="Percent 4 18" xfId="6924" xr:uid="{00000000-0005-0000-0000-0000631B0000}"/>
    <cellStyle name="Percent 4 19" xfId="6925" xr:uid="{00000000-0005-0000-0000-0000641B0000}"/>
    <cellStyle name="Percent 4 2" xfId="6926" xr:uid="{00000000-0005-0000-0000-0000651B0000}"/>
    <cellStyle name="Percent 4 2 2" xfId="6927" xr:uid="{00000000-0005-0000-0000-0000661B0000}"/>
    <cellStyle name="Percent 4 2 2 2" xfId="6928" xr:uid="{00000000-0005-0000-0000-0000671B0000}"/>
    <cellStyle name="Percent 4 2 3" xfId="6929" xr:uid="{00000000-0005-0000-0000-0000681B0000}"/>
    <cellStyle name="Percent 4 2 4" xfId="6930" xr:uid="{00000000-0005-0000-0000-0000691B0000}"/>
    <cellStyle name="Percent 4 20" xfId="6931" xr:uid="{00000000-0005-0000-0000-00006A1B0000}"/>
    <cellStyle name="Percent 4 21" xfId="6932" xr:uid="{00000000-0005-0000-0000-00006B1B0000}"/>
    <cellStyle name="Percent 4 22" xfId="6933" xr:uid="{00000000-0005-0000-0000-00006C1B0000}"/>
    <cellStyle name="Percent 4 23" xfId="6934" xr:uid="{00000000-0005-0000-0000-00006D1B0000}"/>
    <cellStyle name="Percent 4 24" xfId="6935" xr:uid="{00000000-0005-0000-0000-00006E1B0000}"/>
    <cellStyle name="Percent 4 25" xfId="6936" xr:uid="{00000000-0005-0000-0000-00006F1B0000}"/>
    <cellStyle name="Percent 4 26" xfId="6937" xr:uid="{00000000-0005-0000-0000-0000701B0000}"/>
    <cellStyle name="Percent 4 27" xfId="6938" xr:uid="{00000000-0005-0000-0000-0000711B0000}"/>
    <cellStyle name="Percent 4 28" xfId="6939" xr:uid="{00000000-0005-0000-0000-0000721B0000}"/>
    <cellStyle name="Percent 4 29" xfId="6940" xr:uid="{00000000-0005-0000-0000-0000731B0000}"/>
    <cellStyle name="Percent 4 3" xfId="6941" xr:uid="{00000000-0005-0000-0000-0000741B0000}"/>
    <cellStyle name="Percent 4 3 2" xfId="6942" xr:uid="{00000000-0005-0000-0000-0000751B0000}"/>
    <cellStyle name="Percent 4 30" xfId="6943" xr:uid="{00000000-0005-0000-0000-0000761B0000}"/>
    <cellStyle name="Percent 4 31" xfId="6944" xr:uid="{00000000-0005-0000-0000-0000771B0000}"/>
    <cellStyle name="Percent 4 32" xfId="6945" xr:uid="{00000000-0005-0000-0000-0000781B0000}"/>
    <cellStyle name="Percent 4 33" xfId="6946" xr:uid="{00000000-0005-0000-0000-0000791B0000}"/>
    <cellStyle name="Percent 4 34" xfId="6947" xr:uid="{00000000-0005-0000-0000-00007A1B0000}"/>
    <cellStyle name="Percent 4 35" xfId="6948" xr:uid="{00000000-0005-0000-0000-00007B1B0000}"/>
    <cellStyle name="Percent 4 36" xfId="6949" xr:uid="{00000000-0005-0000-0000-00007C1B0000}"/>
    <cellStyle name="Percent 4 37" xfId="6950" xr:uid="{00000000-0005-0000-0000-00007D1B0000}"/>
    <cellStyle name="Percent 4 38" xfId="6951" xr:uid="{00000000-0005-0000-0000-00007E1B0000}"/>
    <cellStyle name="Percent 4 39" xfId="6952" xr:uid="{00000000-0005-0000-0000-00007F1B0000}"/>
    <cellStyle name="Percent 4 4" xfId="6953" xr:uid="{00000000-0005-0000-0000-0000801B0000}"/>
    <cellStyle name="Percent 4 40" xfId="6954" xr:uid="{00000000-0005-0000-0000-0000811B0000}"/>
    <cellStyle name="Percent 4 41" xfId="6955" xr:uid="{00000000-0005-0000-0000-0000821B0000}"/>
    <cellStyle name="Percent 4 42" xfId="6956" xr:uid="{00000000-0005-0000-0000-0000831B0000}"/>
    <cellStyle name="Percent 4 43" xfId="6957" xr:uid="{00000000-0005-0000-0000-0000841B0000}"/>
    <cellStyle name="Percent 4 44" xfId="6958" xr:uid="{00000000-0005-0000-0000-0000851B0000}"/>
    <cellStyle name="Percent 4 45" xfId="6959" xr:uid="{00000000-0005-0000-0000-0000861B0000}"/>
    <cellStyle name="Percent 4 46" xfId="6960" xr:uid="{00000000-0005-0000-0000-0000871B0000}"/>
    <cellStyle name="Percent 4 47" xfId="6961" xr:uid="{00000000-0005-0000-0000-0000881B0000}"/>
    <cellStyle name="Percent 4 48" xfId="6962" xr:uid="{00000000-0005-0000-0000-0000891B0000}"/>
    <cellStyle name="Percent 4 49" xfId="6963" xr:uid="{00000000-0005-0000-0000-00008A1B0000}"/>
    <cellStyle name="Percent 4 5" xfId="6964" xr:uid="{00000000-0005-0000-0000-00008B1B0000}"/>
    <cellStyle name="Percent 4 50" xfId="6965" xr:uid="{00000000-0005-0000-0000-00008C1B0000}"/>
    <cellStyle name="Percent 4 51" xfId="6966" xr:uid="{00000000-0005-0000-0000-00008D1B0000}"/>
    <cellStyle name="Percent 4 52" xfId="6967" xr:uid="{00000000-0005-0000-0000-00008E1B0000}"/>
    <cellStyle name="Percent 4 53" xfId="6968" xr:uid="{00000000-0005-0000-0000-00008F1B0000}"/>
    <cellStyle name="Percent 4 54" xfId="6969" xr:uid="{00000000-0005-0000-0000-0000901B0000}"/>
    <cellStyle name="Percent 4 55" xfId="6970" xr:uid="{00000000-0005-0000-0000-0000911B0000}"/>
    <cellStyle name="Percent 4 56" xfId="6971" xr:uid="{00000000-0005-0000-0000-0000921B0000}"/>
    <cellStyle name="Percent 4 57" xfId="6972" xr:uid="{00000000-0005-0000-0000-0000931B0000}"/>
    <cellStyle name="Percent 4 58" xfId="6973" xr:uid="{00000000-0005-0000-0000-0000941B0000}"/>
    <cellStyle name="Percent 4 59" xfId="6974" xr:uid="{00000000-0005-0000-0000-0000951B0000}"/>
    <cellStyle name="Percent 4 6" xfId="6975" xr:uid="{00000000-0005-0000-0000-0000961B0000}"/>
    <cellStyle name="Percent 4 60" xfId="6976" xr:uid="{00000000-0005-0000-0000-0000971B0000}"/>
    <cellStyle name="Percent 4 61" xfId="6977" xr:uid="{00000000-0005-0000-0000-0000981B0000}"/>
    <cellStyle name="Percent 4 7" xfId="6978" xr:uid="{00000000-0005-0000-0000-0000991B0000}"/>
    <cellStyle name="Percent 4 8" xfId="6979" xr:uid="{00000000-0005-0000-0000-00009A1B0000}"/>
    <cellStyle name="Percent 4 9" xfId="6980" xr:uid="{00000000-0005-0000-0000-00009B1B0000}"/>
    <cellStyle name="Percent 40" xfId="6981" xr:uid="{00000000-0005-0000-0000-00009C1B0000}"/>
    <cellStyle name="Percent 41" xfId="6982" xr:uid="{00000000-0005-0000-0000-00009D1B0000}"/>
    <cellStyle name="Percent 42" xfId="6983" xr:uid="{00000000-0005-0000-0000-00009E1B0000}"/>
    <cellStyle name="Percent 43" xfId="6984" xr:uid="{00000000-0005-0000-0000-00009F1B0000}"/>
    <cellStyle name="Percent 44" xfId="6985" xr:uid="{00000000-0005-0000-0000-0000A01B0000}"/>
    <cellStyle name="Percent 44 2" xfId="6986" xr:uid="{00000000-0005-0000-0000-0000A11B0000}"/>
    <cellStyle name="Percent 45" xfId="6987" xr:uid="{00000000-0005-0000-0000-0000A21B0000}"/>
    <cellStyle name="Percent 46" xfId="6988" xr:uid="{00000000-0005-0000-0000-0000A31B0000}"/>
    <cellStyle name="Percent 47" xfId="6989" xr:uid="{00000000-0005-0000-0000-0000A41B0000}"/>
    <cellStyle name="Percent 48" xfId="6990" xr:uid="{00000000-0005-0000-0000-0000A51B0000}"/>
    <cellStyle name="Percent 49" xfId="6991" xr:uid="{00000000-0005-0000-0000-0000A61B0000}"/>
    <cellStyle name="Percent 49 2" xfId="6992" xr:uid="{00000000-0005-0000-0000-0000A71B0000}"/>
    <cellStyle name="Percent 5" xfId="6993" xr:uid="{00000000-0005-0000-0000-0000A81B0000}"/>
    <cellStyle name="Percent 5 10" xfId="6994" xr:uid="{00000000-0005-0000-0000-0000A91B0000}"/>
    <cellStyle name="Percent 5 11" xfId="6995" xr:uid="{00000000-0005-0000-0000-0000AA1B0000}"/>
    <cellStyle name="Percent 5 12" xfId="6996" xr:uid="{00000000-0005-0000-0000-0000AB1B0000}"/>
    <cellStyle name="Percent 5 13" xfId="6997" xr:uid="{00000000-0005-0000-0000-0000AC1B0000}"/>
    <cellStyle name="Percent 5 14" xfId="6998" xr:uid="{00000000-0005-0000-0000-0000AD1B0000}"/>
    <cellStyle name="Percent 5 15" xfId="6999" xr:uid="{00000000-0005-0000-0000-0000AE1B0000}"/>
    <cellStyle name="Percent 5 16" xfId="7000" xr:uid="{00000000-0005-0000-0000-0000AF1B0000}"/>
    <cellStyle name="Percent 5 17" xfId="7001" xr:uid="{00000000-0005-0000-0000-0000B01B0000}"/>
    <cellStyle name="Percent 5 18" xfId="7002" xr:uid="{00000000-0005-0000-0000-0000B11B0000}"/>
    <cellStyle name="Percent 5 19" xfId="7003" xr:uid="{00000000-0005-0000-0000-0000B21B0000}"/>
    <cellStyle name="Percent 5 2" xfId="7004" xr:uid="{00000000-0005-0000-0000-0000B31B0000}"/>
    <cellStyle name="Percent 5 2 10" xfId="7005" xr:uid="{00000000-0005-0000-0000-0000B41B0000}"/>
    <cellStyle name="Percent 5 2 11" xfId="7006" xr:uid="{00000000-0005-0000-0000-0000B51B0000}"/>
    <cellStyle name="Percent 5 2 12" xfId="7007" xr:uid="{00000000-0005-0000-0000-0000B61B0000}"/>
    <cellStyle name="Percent 5 2 13" xfId="7008" xr:uid="{00000000-0005-0000-0000-0000B71B0000}"/>
    <cellStyle name="Percent 5 2 14" xfId="7009" xr:uid="{00000000-0005-0000-0000-0000B81B0000}"/>
    <cellStyle name="Percent 5 2 15" xfId="7010" xr:uid="{00000000-0005-0000-0000-0000B91B0000}"/>
    <cellStyle name="Percent 5 2 15 2" xfId="7011" xr:uid="{00000000-0005-0000-0000-0000BA1B0000}"/>
    <cellStyle name="Percent 5 2 16" xfId="7012" xr:uid="{00000000-0005-0000-0000-0000BB1B0000}"/>
    <cellStyle name="Percent 5 2 17" xfId="7013" xr:uid="{00000000-0005-0000-0000-0000BC1B0000}"/>
    <cellStyle name="Percent 5 2 18" xfId="7506" xr:uid="{00000000-0005-0000-0000-0000BD1B0000}"/>
    <cellStyle name="Percent 5 2 2" xfId="7014" xr:uid="{00000000-0005-0000-0000-0000BE1B0000}"/>
    <cellStyle name="Percent 5 2 2 10" xfId="7015" xr:uid="{00000000-0005-0000-0000-0000BF1B0000}"/>
    <cellStyle name="Percent 5 2 2 11" xfId="7016" xr:uid="{00000000-0005-0000-0000-0000C01B0000}"/>
    <cellStyle name="Percent 5 2 2 12" xfId="7017" xr:uid="{00000000-0005-0000-0000-0000C11B0000}"/>
    <cellStyle name="Percent 5 2 2 12 2" xfId="7018" xr:uid="{00000000-0005-0000-0000-0000C21B0000}"/>
    <cellStyle name="Percent 5 2 2 13" xfId="7019" xr:uid="{00000000-0005-0000-0000-0000C31B0000}"/>
    <cellStyle name="Percent 5 2 2 14" xfId="7507" xr:uid="{00000000-0005-0000-0000-0000C41B0000}"/>
    <cellStyle name="Percent 5 2 2 2" xfId="7020" xr:uid="{00000000-0005-0000-0000-0000C51B0000}"/>
    <cellStyle name="Percent 5 2 2 2 10" xfId="7021" xr:uid="{00000000-0005-0000-0000-0000C61B0000}"/>
    <cellStyle name="Percent 5 2 2 2 10 2" xfId="7022" xr:uid="{00000000-0005-0000-0000-0000C71B0000}"/>
    <cellStyle name="Percent 5 2 2 2 11" xfId="7023" xr:uid="{00000000-0005-0000-0000-0000C81B0000}"/>
    <cellStyle name="Percent 5 2 2 2 11 2" xfId="7024" xr:uid="{00000000-0005-0000-0000-0000C91B0000}"/>
    <cellStyle name="Percent 5 2 2 2 12" xfId="7025" xr:uid="{00000000-0005-0000-0000-0000CA1B0000}"/>
    <cellStyle name="Percent 5 2 2 2 13" xfId="7026" xr:uid="{00000000-0005-0000-0000-0000CB1B0000}"/>
    <cellStyle name="Percent 5 2 2 2 14" xfId="7027" xr:uid="{00000000-0005-0000-0000-0000CC1B0000}"/>
    <cellStyle name="Percent 5 2 2 2 2" xfId="7028" xr:uid="{00000000-0005-0000-0000-0000CD1B0000}"/>
    <cellStyle name="Percent 5 2 2 2 2 2" xfId="7029" xr:uid="{00000000-0005-0000-0000-0000CE1B0000}"/>
    <cellStyle name="Percent 5 2 2 2 3" xfId="7030" xr:uid="{00000000-0005-0000-0000-0000CF1B0000}"/>
    <cellStyle name="Percent 5 2 2 2 3 2" xfId="7031" xr:uid="{00000000-0005-0000-0000-0000D01B0000}"/>
    <cellStyle name="Percent 5 2 2 2 4" xfId="7032" xr:uid="{00000000-0005-0000-0000-0000D11B0000}"/>
    <cellStyle name="Percent 5 2 2 2 4 2" xfId="7033" xr:uid="{00000000-0005-0000-0000-0000D21B0000}"/>
    <cellStyle name="Percent 5 2 2 2 5" xfId="7034" xr:uid="{00000000-0005-0000-0000-0000D31B0000}"/>
    <cellStyle name="Percent 5 2 2 2 5 2" xfId="7035" xr:uid="{00000000-0005-0000-0000-0000D41B0000}"/>
    <cellStyle name="Percent 5 2 2 2 6" xfId="7036" xr:uid="{00000000-0005-0000-0000-0000D51B0000}"/>
    <cellStyle name="Percent 5 2 2 2 6 2" xfId="7037" xr:uid="{00000000-0005-0000-0000-0000D61B0000}"/>
    <cellStyle name="Percent 5 2 2 2 7" xfId="7038" xr:uid="{00000000-0005-0000-0000-0000D71B0000}"/>
    <cellStyle name="Percent 5 2 2 2 7 2" xfId="7039" xr:uid="{00000000-0005-0000-0000-0000D81B0000}"/>
    <cellStyle name="Percent 5 2 2 2 8" xfId="7040" xr:uid="{00000000-0005-0000-0000-0000D91B0000}"/>
    <cellStyle name="Percent 5 2 2 2 8 2" xfId="7041" xr:uid="{00000000-0005-0000-0000-0000DA1B0000}"/>
    <cellStyle name="Percent 5 2 2 2 9" xfId="7042" xr:uid="{00000000-0005-0000-0000-0000DB1B0000}"/>
    <cellStyle name="Percent 5 2 2 2 9 2" xfId="7043" xr:uid="{00000000-0005-0000-0000-0000DC1B0000}"/>
    <cellStyle name="Percent 5 2 2 3" xfId="7044" xr:uid="{00000000-0005-0000-0000-0000DD1B0000}"/>
    <cellStyle name="Percent 5 2 2 4" xfId="7045" xr:uid="{00000000-0005-0000-0000-0000DE1B0000}"/>
    <cellStyle name="Percent 5 2 2 5" xfId="7046" xr:uid="{00000000-0005-0000-0000-0000DF1B0000}"/>
    <cellStyle name="Percent 5 2 2 6" xfId="7047" xr:uid="{00000000-0005-0000-0000-0000E01B0000}"/>
    <cellStyle name="Percent 5 2 2 7" xfId="7048" xr:uid="{00000000-0005-0000-0000-0000E11B0000}"/>
    <cellStyle name="Percent 5 2 2 8" xfId="7049" xr:uid="{00000000-0005-0000-0000-0000E21B0000}"/>
    <cellStyle name="Percent 5 2 2 9" xfId="7050" xr:uid="{00000000-0005-0000-0000-0000E31B0000}"/>
    <cellStyle name="Percent 5 2 3" xfId="7051" xr:uid="{00000000-0005-0000-0000-0000E41B0000}"/>
    <cellStyle name="Percent 5 2 3 2" xfId="7052" xr:uid="{00000000-0005-0000-0000-0000E51B0000}"/>
    <cellStyle name="Percent 5 2 3 2 2" xfId="7053" xr:uid="{00000000-0005-0000-0000-0000E61B0000}"/>
    <cellStyle name="Percent 5 2 3 2 3" xfId="7054" xr:uid="{00000000-0005-0000-0000-0000E71B0000}"/>
    <cellStyle name="Percent 5 2 3 3" xfId="7055" xr:uid="{00000000-0005-0000-0000-0000E81B0000}"/>
    <cellStyle name="Percent 5 2 4" xfId="7056" xr:uid="{00000000-0005-0000-0000-0000E91B0000}"/>
    <cellStyle name="Percent 5 2 4 2" xfId="7057" xr:uid="{00000000-0005-0000-0000-0000EA1B0000}"/>
    <cellStyle name="Percent 5 2 5" xfId="7058" xr:uid="{00000000-0005-0000-0000-0000EB1B0000}"/>
    <cellStyle name="Percent 5 2 5 2" xfId="7059" xr:uid="{00000000-0005-0000-0000-0000EC1B0000}"/>
    <cellStyle name="Percent 5 2 6" xfId="7060" xr:uid="{00000000-0005-0000-0000-0000ED1B0000}"/>
    <cellStyle name="Percent 5 2 7" xfId="7061" xr:uid="{00000000-0005-0000-0000-0000EE1B0000}"/>
    <cellStyle name="Percent 5 2 8" xfId="7062" xr:uid="{00000000-0005-0000-0000-0000EF1B0000}"/>
    <cellStyle name="Percent 5 2 9" xfId="7063" xr:uid="{00000000-0005-0000-0000-0000F01B0000}"/>
    <cellStyle name="Percent 5 20" xfId="7064" xr:uid="{00000000-0005-0000-0000-0000F11B0000}"/>
    <cellStyle name="Percent 5 21" xfId="7065" xr:uid="{00000000-0005-0000-0000-0000F21B0000}"/>
    <cellStyle name="Percent 5 22" xfId="7066" xr:uid="{00000000-0005-0000-0000-0000F31B0000}"/>
    <cellStyle name="Percent 5 23" xfId="7067" xr:uid="{00000000-0005-0000-0000-0000F41B0000}"/>
    <cellStyle name="Percent 5 24" xfId="7068" xr:uid="{00000000-0005-0000-0000-0000F51B0000}"/>
    <cellStyle name="Percent 5 25" xfId="7069" xr:uid="{00000000-0005-0000-0000-0000F61B0000}"/>
    <cellStyle name="Percent 5 26" xfId="7070" xr:uid="{00000000-0005-0000-0000-0000F71B0000}"/>
    <cellStyle name="Percent 5 27" xfId="7071" xr:uid="{00000000-0005-0000-0000-0000F81B0000}"/>
    <cellStyle name="Percent 5 28" xfId="7072" xr:uid="{00000000-0005-0000-0000-0000F91B0000}"/>
    <cellStyle name="Percent 5 29" xfId="7073" xr:uid="{00000000-0005-0000-0000-0000FA1B0000}"/>
    <cellStyle name="Percent 5 3" xfId="7074" xr:uid="{00000000-0005-0000-0000-0000FB1B0000}"/>
    <cellStyle name="Percent 5 3 2" xfId="7075" xr:uid="{00000000-0005-0000-0000-0000FC1B0000}"/>
    <cellStyle name="Percent 5 3 2 2" xfId="7076" xr:uid="{00000000-0005-0000-0000-0000FD1B0000}"/>
    <cellStyle name="Percent 5 3 3" xfId="7077" xr:uid="{00000000-0005-0000-0000-0000FE1B0000}"/>
    <cellStyle name="Percent 5 3 4" xfId="7078" xr:uid="{00000000-0005-0000-0000-0000FF1B0000}"/>
    <cellStyle name="Percent 5 3 5" xfId="7079" xr:uid="{00000000-0005-0000-0000-0000001C0000}"/>
    <cellStyle name="Percent 5 30" xfId="7080" xr:uid="{00000000-0005-0000-0000-0000011C0000}"/>
    <cellStyle name="Percent 5 31" xfId="7081" xr:uid="{00000000-0005-0000-0000-0000021C0000}"/>
    <cellStyle name="Percent 5 32" xfId="7082" xr:uid="{00000000-0005-0000-0000-0000031C0000}"/>
    <cellStyle name="Percent 5 33" xfId="7083" xr:uid="{00000000-0005-0000-0000-0000041C0000}"/>
    <cellStyle name="Percent 5 34" xfId="7084" xr:uid="{00000000-0005-0000-0000-0000051C0000}"/>
    <cellStyle name="Percent 5 35" xfId="7085" xr:uid="{00000000-0005-0000-0000-0000061C0000}"/>
    <cellStyle name="Percent 5 36" xfId="7086" xr:uid="{00000000-0005-0000-0000-0000071C0000}"/>
    <cellStyle name="Percent 5 37" xfId="7087" xr:uid="{00000000-0005-0000-0000-0000081C0000}"/>
    <cellStyle name="Percent 5 38" xfId="7088" xr:uid="{00000000-0005-0000-0000-0000091C0000}"/>
    <cellStyle name="Percent 5 39" xfId="7089" xr:uid="{00000000-0005-0000-0000-00000A1C0000}"/>
    <cellStyle name="Percent 5 4" xfId="7090" xr:uid="{00000000-0005-0000-0000-00000B1C0000}"/>
    <cellStyle name="Percent 5 4 2" xfId="7091" xr:uid="{00000000-0005-0000-0000-00000C1C0000}"/>
    <cellStyle name="Percent 5 40" xfId="7092" xr:uid="{00000000-0005-0000-0000-00000D1C0000}"/>
    <cellStyle name="Percent 5 41" xfId="7093" xr:uid="{00000000-0005-0000-0000-00000E1C0000}"/>
    <cellStyle name="Percent 5 42" xfId="7094" xr:uid="{00000000-0005-0000-0000-00000F1C0000}"/>
    <cellStyle name="Percent 5 43" xfId="7095" xr:uid="{00000000-0005-0000-0000-0000101C0000}"/>
    <cellStyle name="Percent 5 44" xfId="7096" xr:uid="{00000000-0005-0000-0000-0000111C0000}"/>
    <cellStyle name="Percent 5 45" xfId="7097" xr:uid="{00000000-0005-0000-0000-0000121C0000}"/>
    <cellStyle name="Percent 5 46" xfId="7098" xr:uid="{00000000-0005-0000-0000-0000131C0000}"/>
    <cellStyle name="Percent 5 47" xfId="7099" xr:uid="{00000000-0005-0000-0000-0000141C0000}"/>
    <cellStyle name="Percent 5 48" xfId="7100" xr:uid="{00000000-0005-0000-0000-0000151C0000}"/>
    <cellStyle name="Percent 5 49" xfId="7101" xr:uid="{00000000-0005-0000-0000-0000161C0000}"/>
    <cellStyle name="Percent 5 5" xfId="7102" xr:uid="{00000000-0005-0000-0000-0000171C0000}"/>
    <cellStyle name="Percent 5 5 2" xfId="7103" xr:uid="{00000000-0005-0000-0000-0000181C0000}"/>
    <cellStyle name="Percent 5 5 3" xfId="7104" xr:uid="{00000000-0005-0000-0000-0000191C0000}"/>
    <cellStyle name="Percent 5 50" xfId="7105" xr:uid="{00000000-0005-0000-0000-00001A1C0000}"/>
    <cellStyle name="Percent 5 51" xfId="7106" xr:uid="{00000000-0005-0000-0000-00001B1C0000}"/>
    <cellStyle name="Percent 5 52" xfId="7107" xr:uid="{00000000-0005-0000-0000-00001C1C0000}"/>
    <cellStyle name="Percent 5 53" xfId="7108" xr:uid="{00000000-0005-0000-0000-00001D1C0000}"/>
    <cellStyle name="Percent 5 54" xfId="7109" xr:uid="{00000000-0005-0000-0000-00001E1C0000}"/>
    <cellStyle name="Percent 5 55" xfId="7110" xr:uid="{00000000-0005-0000-0000-00001F1C0000}"/>
    <cellStyle name="Percent 5 56" xfId="7111" xr:uid="{00000000-0005-0000-0000-0000201C0000}"/>
    <cellStyle name="Percent 5 57" xfId="7112" xr:uid="{00000000-0005-0000-0000-0000211C0000}"/>
    <cellStyle name="Percent 5 58" xfId="7113" xr:uid="{00000000-0005-0000-0000-0000221C0000}"/>
    <cellStyle name="Percent 5 59" xfId="7114" xr:uid="{00000000-0005-0000-0000-0000231C0000}"/>
    <cellStyle name="Percent 5 6" xfId="7115" xr:uid="{00000000-0005-0000-0000-0000241C0000}"/>
    <cellStyle name="Percent 5 60" xfId="7116" xr:uid="{00000000-0005-0000-0000-0000251C0000}"/>
    <cellStyle name="Percent 5 61" xfId="7117" xr:uid="{00000000-0005-0000-0000-0000261C0000}"/>
    <cellStyle name="Percent 5 62" xfId="7118" xr:uid="{00000000-0005-0000-0000-0000271C0000}"/>
    <cellStyle name="Percent 5 63" xfId="7119" xr:uid="{00000000-0005-0000-0000-0000281C0000}"/>
    <cellStyle name="Percent 5 7" xfId="7120" xr:uid="{00000000-0005-0000-0000-0000291C0000}"/>
    <cellStyle name="Percent 5 8" xfId="7121" xr:uid="{00000000-0005-0000-0000-00002A1C0000}"/>
    <cellStyle name="Percent 5 9" xfId="7122" xr:uid="{00000000-0005-0000-0000-00002B1C0000}"/>
    <cellStyle name="Percent 50" xfId="7123" xr:uid="{00000000-0005-0000-0000-00002C1C0000}"/>
    <cellStyle name="Percent 51" xfId="7124" xr:uid="{00000000-0005-0000-0000-00002D1C0000}"/>
    <cellStyle name="Percent 52" xfId="7125" xr:uid="{00000000-0005-0000-0000-00002E1C0000}"/>
    <cellStyle name="Percent 53" xfId="7126" xr:uid="{00000000-0005-0000-0000-00002F1C0000}"/>
    <cellStyle name="Percent 54" xfId="7127" xr:uid="{00000000-0005-0000-0000-0000301C0000}"/>
    <cellStyle name="Percent 55" xfId="7128" xr:uid="{00000000-0005-0000-0000-0000311C0000}"/>
    <cellStyle name="Percent 56" xfId="7129" xr:uid="{00000000-0005-0000-0000-0000321C0000}"/>
    <cellStyle name="Percent 57" xfId="7130" xr:uid="{00000000-0005-0000-0000-0000331C0000}"/>
    <cellStyle name="Percent 58" xfId="7131" xr:uid="{00000000-0005-0000-0000-0000341C0000}"/>
    <cellStyle name="Percent 59" xfId="7132" xr:uid="{00000000-0005-0000-0000-0000351C0000}"/>
    <cellStyle name="Percent 6" xfId="7133" xr:uid="{00000000-0005-0000-0000-0000361C0000}"/>
    <cellStyle name="Percent 6 2" xfId="7134" xr:uid="{00000000-0005-0000-0000-0000371C0000}"/>
    <cellStyle name="Percent 6 3" xfId="7135" xr:uid="{00000000-0005-0000-0000-0000381C0000}"/>
    <cellStyle name="Percent 6 4" xfId="7534" xr:uid="{C5FF5470-71A1-4602-B292-9A768E9988F1}"/>
    <cellStyle name="Percent 6 4 2" xfId="7519" xr:uid="{00000000-0005-0000-0000-0000391C0000}"/>
    <cellStyle name="Percent 60" xfId="7136" xr:uid="{00000000-0005-0000-0000-00003A1C0000}"/>
    <cellStyle name="Percent 61" xfId="7137" xr:uid="{00000000-0005-0000-0000-00003B1C0000}"/>
    <cellStyle name="Percent 62" xfId="7138" xr:uid="{00000000-0005-0000-0000-00003C1C0000}"/>
    <cellStyle name="Percent 63" xfId="7139" xr:uid="{00000000-0005-0000-0000-00003D1C0000}"/>
    <cellStyle name="Percent 64" xfId="7140" xr:uid="{00000000-0005-0000-0000-00003E1C0000}"/>
    <cellStyle name="Percent 64 2" xfId="7141" xr:uid="{00000000-0005-0000-0000-00003F1C0000}"/>
    <cellStyle name="Percent 65" xfId="7142" xr:uid="{00000000-0005-0000-0000-0000401C0000}"/>
    <cellStyle name="Percent 65 2" xfId="7143" xr:uid="{00000000-0005-0000-0000-0000411C0000}"/>
    <cellStyle name="Percent 65 3" xfId="7144" xr:uid="{00000000-0005-0000-0000-0000421C0000}"/>
    <cellStyle name="Percent 66" xfId="7145" xr:uid="{00000000-0005-0000-0000-0000431C0000}"/>
    <cellStyle name="Percent 67" xfId="7146" xr:uid="{00000000-0005-0000-0000-0000441C0000}"/>
    <cellStyle name="Percent 68" xfId="7147" xr:uid="{00000000-0005-0000-0000-0000451C0000}"/>
    <cellStyle name="Percent 69" xfId="7148" xr:uid="{00000000-0005-0000-0000-0000461C0000}"/>
    <cellStyle name="Percent 7" xfId="7149" xr:uid="{00000000-0005-0000-0000-0000471C0000}"/>
    <cellStyle name="Percent 7 10" xfId="7150" xr:uid="{00000000-0005-0000-0000-0000481C0000}"/>
    <cellStyle name="Percent 7 11" xfId="7151" xr:uid="{00000000-0005-0000-0000-0000491C0000}"/>
    <cellStyle name="Percent 7 12" xfId="7152" xr:uid="{00000000-0005-0000-0000-00004A1C0000}"/>
    <cellStyle name="Percent 7 12 2" xfId="7153" xr:uid="{00000000-0005-0000-0000-00004B1C0000}"/>
    <cellStyle name="Percent 7 13" xfId="7154" xr:uid="{00000000-0005-0000-0000-00004C1C0000}"/>
    <cellStyle name="Percent 7 14" xfId="7155" xr:uid="{00000000-0005-0000-0000-00004D1C0000}"/>
    <cellStyle name="Percent 7 15" xfId="7508" xr:uid="{00000000-0005-0000-0000-00004E1C0000}"/>
    <cellStyle name="Percent 7 2" xfId="7156" xr:uid="{00000000-0005-0000-0000-00004F1C0000}"/>
    <cellStyle name="Percent 7 2 10" xfId="7157" xr:uid="{00000000-0005-0000-0000-0000501C0000}"/>
    <cellStyle name="Percent 7 2 10 2" xfId="7158" xr:uid="{00000000-0005-0000-0000-0000511C0000}"/>
    <cellStyle name="Percent 7 2 11" xfId="7159" xr:uid="{00000000-0005-0000-0000-0000521C0000}"/>
    <cellStyle name="Percent 7 2 11 2" xfId="7160" xr:uid="{00000000-0005-0000-0000-0000531C0000}"/>
    <cellStyle name="Percent 7 2 12" xfId="7161" xr:uid="{00000000-0005-0000-0000-0000541C0000}"/>
    <cellStyle name="Percent 7 2 12 2" xfId="7162" xr:uid="{00000000-0005-0000-0000-0000551C0000}"/>
    <cellStyle name="Percent 7 2 13" xfId="7163" xr:uid="{00000000-0005-0000-0000-0000561C0000}"/>
    <cellStyle name="Percent 7 2 13 2" xfId="7164" xr:uid="{00000000-0005-0000-0000-0000571C0000}"/>
    <cellStyle name="Percent 7 2 14" xfId="7165" xr:uid="{00000000-0005-0000-0000-0000581C0000}"/>
    <cellStyle name="Percent 7 2 2" xfId="7166" xr:uid="{00000000-0005-0000-0000-0000591C0000}"/>
    <cellStyle name="Percent 7 2 2 2" xfId="7167" xr:uid="{00000000-0005-0000-0000-00005A1C0000}"/>
    <cellStyle name="Percent 7 2 3" xfId="7168" xr:uid="{00000000-0005-0000-0000-00005B1C0000}"/>
    <cellStyle name="Percent 7 2 3 2" xfId="7169" xr:uid="{00000000-0005-0000-0000-00005C1C0000}"/>
    <cellStyle name="Percent 7 2 4" xfId="7170" xr:uid="{00000000-0005-0000-0000-00005D1C0000}"/>
    <cellStyle name="Percent 7 2 4 2" xfId="7171" xr:uid="{00000000-0005-0000-0000-00005E1C0000}"/>
    <cellStyle name="Percent 7 2 5" xfId="7172" xr:uid="{00000000-0005-0000-0000-00005F1C0000}"/>
    <cellStyle name="Percent 7 2 5 2" xfId="7173" xr:uid="{00000000-0005-0000-0000-0000601C0000}"/>
    <cellStyle name="Percent 7 2 6" xfId="7174" xr:uid="{00000000-0005-0000-0000-0000611C0000}"/>
    <cellStyle name="Percent 7 2 6 2" xfId="7175" xr:uid="{00000000-0005-0000-0000-0000621C0000}"/>
    <cellStyle name="Percent 7 2 7" xfId="7176" xr:uid="{00000000-0005-0000-0000-0000631C0000}"/>
    <cellStyle name="Percent 7 2 7 2" xfId="7177" xr:uid="{00000000-0005-0000-0000-0000641C0000}"/>
    <cellStyle name="Percent 7 2 8" xfId="7178" xr:uid="{00000000-0005-0000-0000-0000651C0000}"/>
    <cellStyle name="Percent 7 2 8 2" xfId="7179" xr:uid="{00000000-0005-0000-0000-0000661C0000}"/>
    <cellStyle name="Percent 7 2 9" xfId="7180" xr:uid="{00000000-0005-0000-0000-0000671C0000}"/>
    <cellStyle name="Percent 7 2 9 2" xfId="7181" xr:uid="{00000000-0005-0000-0000-0000681C0000}"/>
    <cellStyle name="Percent 7 3" xfId="7182" xr:uid="{00000000-0005-0000-0000-0000691C0000}"/>
    <cellStyle name="Percent 7 4" xfId="7183" xr:uid="{00000000-0005-0000-0000-00006A1C0000}"/>
    <cellStyle name="Percent 7 5" xfId="7184" xr:uid="{00000000-0005-0000-0000-00006B1C0000}"/>
    <cellStyle name="Percent 7 6" xfId="7185" xr:uid="{00000000-0005-0000-0000-00006C1C0000}"/>
    <cellStyle name="Percent 7 7" xfId="7186" xr:uid="{00000000-0005-0000-0000-00006D1C0000}"/>
    <cellStyle name="Percent 7 8" xfId="7187" xr:uid="{00000000-0005-0000-0000-00006E1C0000}"/>
    <cellStyle name="Percent 7 9" xfId="7188" xr:uid="{00000000-0005-0000-0000-00006F1C0000}"/>
    <cellStyle name="Percent 70" xfId="7189" xr:uid="{00000000-0005-0000-0000-0000701C0000}"/>
    <cellStyle name="Percent 71" xfId="7190" xr:uid="{00000000-0005-0000-0000-0000711C0000}"/>
    <cellStyle name="Percent 72" xfId="7191" xr:uid="{00000000-0005-0000-0000-0000721C0000}"/>
    <cellStyle name="Percent 73" xfId="7192" xr:uid="{00000000-0005-0000-0000-0000731C0000}"/>
    <cellStyle name="Percent 73 2" xfId="7417" xr:uid="{00000000-0005-0000-0000-0000741C0000}"/>
    <cellStyle name="Percent 74" xfId="7414" xr:uid="{00000000-0005-0000-0000-0000751C0000}"/>
    <cellStyle name="Percent 75" xfId="7426" xr:uid="{00000000-0005-0000-0000-0000761C0000}"/>
    <cellStyle name="Percent 76" xfId="7512" xr:uid="{00000000-0005-0000-0000-0000771C0000}"/>
    <cellStyle name="Percent 79 2" xfId="7517" xr:uid="{00000000-0005-0000-0000-0000781C0000}"/>
    <cellStyle name="Percent 8" xfId="7193" xr:uid="{00000000-0005-0000-0000-0000791C0000}"/>
    <cellStyle name="Percent 8 2" xfId="7194" xr:uid="{00000000-0005-0000-0000-00007A1C0000}"/>
    <cellStyle name="Percent 8 2 2" xfId="7195" xr:uid="{00000000-0005-0000-0000-00007B1C0000}"/>
    <cellStyle name="Percent 8 2 2 2" xfId="7196" xr:uid="{00000000-0005-0000-0000-00007C1C0000}"/>
    <cellStyle name="Percent 8 2 2 2 2" xfId="7197" xr:uid="{00000000-0005-0000-0000-00007D1C0000}"/>
    <cellStyle name="Percent 8 2 2 3" xfId="7198" xr:uid="{00000000-0005-0000-0000-00007E1C0000}"/>
    <cellStyle name="Percent 8 2 2 3 2" xfId="7199" xr:uid="{00000000-0005-0000-0000-00007F1C0000}"/>
    <cellStyle name="Percent 8 2 2 4" xfId="7200" xr:uid="{00000000-0005-0000-0000-0000801C0000}"/>
    <cellStyle name="Percent 8 2 2 4 2" xfId="7201" xr:uid="{00000000-0005-0000-0000-0000811C0000}"/>
    <cellStyle name="Percent 8 2 2 5" xfId="7202" xr:uid="{00000000-0005-0000-0000-0000821C0000}"/>
    <cellStyle name="Percent 8 2 2 5 2" xfId="7203" xr:uid="{00000000-0005-0000-0000-0000831C0000}"/>
    <cellStyle name="Percent 8 2 3" xfId="7204" xr:uid="{00000000-0005-0000-0000-0000841C0000}"/>
    <cellStyle name="Percent 8 2 4" xfId="7205" xr:uid="{00000000-0005-0000-0000-0000851C0000}"/>
    <cellStyle name="Percent 8 2 5" xfId="7206" xr:uid="{00000000-0005-0000-0000-0000861C0000}"/>
    <cellStyle name="Percent 8 2 6" xfId="7207" xr:uid="{00000000-0005-0000-0000-0000871C0000}"/>
    <cellStyle name="Percent 8 3" xfId="7208" xr:uid="{00000000-0005-0000-0000-0000881C0000}"/>
    <cellStyle name="Percent 8 3 2" xfId="7209" xr:uid="{00000000-0005-0000-0000-0000891C0000}"/>
    <cellStyle name="Percent 8 4" xfId="7210" xr:uid="{00000000-0005-0000-0000-00008A1C0000}"/>
    <cellStyle name="Percent 8 4 2" xfId="7211" xr:uid="{00000000-0005-0000-0000-00008B1C0000}"/>
    <cellStyle name="Percent 8 5" xfId="7212" xr:uid="{00000000-0005-0000-0000-00008C1C0000}"/>
    <cellStyle name="Percent 8 5 2" xfId="7213" xr:uid="{00000000-0005-0000-0000-00008D1C0000}"/>
    <cellStyle name="Percent 8 6" xfId="7214" xr:uid="{00000000-0005-0000-0000-00008E1C0000}"/>
    <cellStyle name="Percent 8 6 2" xfId="7215" xr:uid="{00000000-0005-0000-0000-00008F1C0000}"/>
    <cellStyle name="Percent 8 7" xfId="7216" xr:uid="{00000000-0005-0000-0000-0000901C0000}"/>
    <cellStyle name="Percent 8 7 2" xfId="7217" xr:uid="{00000000-0005-0000-0000-0000911C0000}"/>
    <cellStyle name="Percent 8 8" xfId="7509" xr:uid="{00000000-0005-0000-0000-0000921C0000}"/>
    <cellStyle name="Percent 80 2" xfId="7529" xr:uid="{00000000-0005-0000-0000-0000931C0000}"/>
    <cellStyle name="Percent 88 3" xfId="7521" xr:uid="{00000000-0005-0000-0000-0000941C0000}"/>
    <cellStyle name="Percent 9" xfId="7218" xr:uid="{00000000-0005-0000-0000-0000951C0000}"/>
    <cellStyle name="Percent 9 2" xfId="7219" xr:uid="{00000000-0005-0000-0000-0000961C0000}"/>
    <cellStyle name="Percent 9 3" xfId="7220" xr:uid="{00000000-0005-0000-0000-0000971C0000}"/>
    <cellStyle name="PRINTFONT" xfId="7221" xr:uid="{00000000-0005-0000-0000-0000981C0000}"/>
    <cellStyle name="PSChar" xfId="7222" xr:uid="{00000000-0005-0000-0000-0000991C0000}"/>
    <cellStyle name="PSDate" xfId="7223" xr:uid="{00000000-0005-0000-0000-00009A1C0000}"/>
    <cellStyle name="PSDec" xfId="7224" xr:uid="{00000000-0005-0000-0000-00009B1C0000}"/>
    <cellStyle name="PSHeading" xfId="7225" xr:uid="{00000000-0005-0000-0000-00009C1C0000}"/>
    <cellStyle name="PSInt" xfId="7226" xr:uid="{00000000-0005-0000-0000-00009D1C0000}"/>
    <cellStyle name="PSSpacer" xfId="7227" xr:uid="{00000000-0005-0000-0000-00009E1C0000}"/>
    <cellStyle name="Reset  - Style4" xfId="7228" xr:uid="{00000000-0005-0000-0000-00009F1C0000}"/>
    <cellStyle name="Reset  - Style7" xfId="7229" xr:uid="{00000000-0005-0000-0000-0000A01C0000}"/>
    <cellStyle name="STD" xfId="7230" xr:uid="{00000000-0005-0000-0000-0000A11C0000}"/>
    <cellStyle name="Style 21" xfId="4" xr:uid="{00000000-0005-0000-0000-0000A21C0000}"/>
    <cellStyle name="Style 21 2" xfId="7231" xr:uid="{00000000-0005-0000-0000-0000A31C0000}"/>
    <cellStyle name="Style 21 3" xfId="7232" xr:uid="{00000000-0005-0000-0000-0000A41C0000}"/>
    <cellStyle name="Style 21 4" xfId="7233" xr:uid="{00000000-0005-0000-0000-0000A51C0000}"/>
    <cellStyle name="Style 21 5" xfId="7234" xr:uid="{00000000-0005-0000-0000-0000A61C0000}"/>
    <cellStyle name="Style 22" xfId="5" xr:uid="{00000000-0005-0000-0000-0000A71C0000}"/>
    <cellStyle name="Style 22 2" xfId="7235" xr:uid="{00000000-0005-0000-0000-0000A81C0000}"/>
    <cellStyle name="Style 22 3" xfId="7236" xr:uid="{00000000-0005-0000-0000-0000A91C0000}"/>
    <cellStyle name="Style 22 4" xfId="7237" xr:uid="{00000000-0005-0000-0000-0000AA1C0000}"/>
    <cellStyle name="Style 22 5" xfId="7238" xr:uid="{00000000-0005-0000-0000-0000AB1C0000}"/>
    <cellStyle name="Style 23" xfId="6" xr:uid="{00000000-0005-0000-0000-0000AC1C0000}"/>
    <cellStyle name="Style 23 2" xfId="7239" xr:uid="{00000000-0005-0000-0000-0000AD1C0000}"/>
    <cellStyle name="Style 23 3" xfId="7240" xr:uid="{00000000-0005-0000-0000-0000AE1C0000}"/>
    <cellStyle name="Style 23 4" xfId="7241" xr:uid="{00000000-0005-0000-0000-0000AF1C0000}"/>
    <cellStyle name="Style 23 5" xfId="7242" xr:uid="{00000000-0005-0000-0000-0000B01C0000}"/>
    <cellStyle name="Style 24" xfId="7" xr:uid="{00000000-0005-0000-0000-0000B11C0000}"/>
    <cellStyle name="Style 24 2" xfId="7243" xr:uid="{00000000-0005-0000-0000-0000B21C0000}"/>
    <cellStyle name="Style 24 3" xfId="7244" xr:uid="{00000000-0005-0000-0000-0000B31C0000}"/>
    <cellStyle name="Style 24 4" xfId="7245" xr:uid="{00000000-0005-0000-0000-0000B41C0000}"/>
    <cellStyle name="Style 24 5" xfId="7246" xr:uid="{00000000-0005-0000-0000-0000B51C0000}"/>
    <cellStyle name="Style 25" xfId="8" xr:uid="{00000000-0005-0000-0000-0000B61C0000}"/>
    <cellStyle name="Style 25 10" xfId="7247" xr:uid="{00000000-0005-0000-0000-0000B71C0000}"/>
    <cellStyle name="Style 25 2" xfId="30" xr:uid="{00000000-0005-0000-0000-0000B81C0000}"/>
    <cellStyle name="Style 25 3" xfId="7248" xr:uid="{00000000-0005-0000-0000-0000B91C0000}"/>
    <cellStyle name="Style 25 4" xfId="7249" xr:uid="{00000000-0005-0000-0000-0000BA1C0000}"/>
    <cellStyle name="Style 25 5" xfId="7250" xr:uid="{00000000-0005-0000-0000-0000BB1C0000}"/>
    <cellStyle name="Style 25 6" xfId="7251" xr:uid="{00000000-0005-0000-0000-0000BC1C0000}"/>
    <cellStyle name="Style 25 7" xfId="7252" xr:uid="{00000000-0005-0000-0000-0000BD1C0000}"/>
    <cellStyle name="Style 25 8" xfId="7253" xr:uid="{00000000-0005-0000-0000-0000BE1C0000}"/>
    <cellStyle name="Style 25 9" xfId="7254" xr:uid="{00000000-0005-0000-0000-0000BF1C0000}"/>
    <cellStyle name="Style 26" xfId="9" xr:uid="{00000000-0005-0000-0000-0000C01C0000}"/>
    <cellStyle name="Style 26 2" xfId="7255" xr:uid="{00000000-0005-0000-0000-0000C11C0000}"/>
    <cellStyle name="Style 26 2 2" xfId="7256" xr:uid="{00000000-0005-0000-0000-0000C21C0000}"/>
    <cellStyle name="Style 26 3" xfId="7257" xr:uid="{00000000-0005-0000-0000-0000C31C0000}"/>
    <cellStyle name="Style 26 3 2" xfId="7258" xr:uid="{00000000-0005-0000-0000-0000C41C0000}"/>
    <cellStyle name="Style 26 4" xfId="7259" xr:uid="{00000000-0005-0000-0000-0000C51C0000}"/>
    <cellStyle name="Style 26 5" xfId="7260" xr:uid="{00000000-0005-0000-0000-0000C61C0000}"/>
    <cellStyle name="Style 27" xfId="10" xr:uid="{00000000-0005-0000-0000-0000C71C0000}"/>
    <cellStyle name="Style 27 2" xfId="7261" xr:uid="{00000000-0005-0000-0000-0000C81C0000}"/>
    <cellStyle name="Style 27 3" xfId="7262" xr:uid="{00000000-0005-0000-0000-0000C91C0000}"/>
    <cellStyle name="Style 27 4" xfId="7263" xr:uid="{00000000-0005-0000-0000-0000CA1C0000}"/>
    <cellStyle name="Style 27 5" xfId="7264" xr:uid="{00000000-0005-0000-0000-0000CB1C0000}"/>
    <cellStyle name="Style 28" xfId="11" xr:uid="{00000000-0005-0000-0000-0000CC1C0000}"/>
    <cellStyle name="Style 28 2" xfId="7265" xr:uid="{00000000-0005-0000-0000-0000CD1C0000}"/>
    <cellStyle name="Style 28 3" xfId="7266" xr:uid="{00000000-0005-0000-0000-0000CE1C0000}"/>
    <cellStyle name="Style 28 4" xfId="7267" xr:uid="{00000000-0005-0000-0000-0000CF1C0000}"/>
    <cellStyle name="Style 28 5" xfId="7268" xr:uid="{00000000-0005-0000-0000-0000D01C0000}"/>
    <cellStyle name="Style 29" xfId="12" xr:uid="{00000000-0005-0000-0000-0000D11C0000}"/>
    <cellStyle name="Style 29 10" xfId="7269" xr:uid="{00000000-0005-0000-0000-0000D21C0000}"/>
    <cellStyle name="Style 29 11" xfId="7270" xr:uid="{00000000-0005-0000-0000-0000D31C0000}"/>
    <cellStyle name="Style 29 12" xfId="7271" xr:uid="{00000000-0005-0000-0000-0000D41C0000}"/>
    <cellStyle name="Style 29 13" xfId="7272" xr:uid="{00000000-0005-0000-0000-0000D51C0000}"/>
    <cellStyle name="Style 29 14" xfId="7273" xr:uid="{00000000-0005-0000-0000-0000D61C0000}"/>
    <cellStyle name="Style 29 15" xfId="7274" xr:uid="{00000000-0005-0000-0000-0000D71C0000}"/>
    <cellStyle name="Style 29 16" xfId="7275" xr:uid="{00000000-0005-0000-0000-0000D81C0000}"/>
    <cellStyle name="Style 29 2" xfId="7276" xr:uid="{00000000-0005-0000-0000-0000D91C0000}"/>
    <cellStyle name="Style 29 3" xfId="7277" xr:uid="{00000000-0005-0000-0000-0000DA1C0000}"/>
    <cellStyle name="Style 29 4" xfId="7278" xr:uid="{00000000-0005-0000-0000-0000DB1C0000}"/>
    <cellStyle name="Style 29 5" xfId="7279" xr:uid="{00000000-0005-0000-0000-0000DC1C0000}"/>
    <cellStyle name="Style 29 6" xfId="7280" xr:uid="{00000000-0005-0000-0000-0000DD1C0000}"/>
    <cellStyle name="Style 29 7" xfId="7281" xr:uid="{00000000-0005-0000-0000-0000DE1C0000}"/>
    <cellStyle name="Style 29 8" xfId="7282" xr:uid="{00000000-0005-0000-0000-0000DF1C0000}"/>
    <cellStyle name="Style 29 9" xfId="7283" xr:uid="{00000000-0005-0000-0000-0000E01C0000}"/>
    <cellStyle name="Style 30" xfId="13" xr:uid="{00000000-0005-0000-0000-0000E11C0000}"/>
    <cellStyle name="Style 30 10" xfId="7284" xr:uid="{00000000-0005-0000-0000-0000E21C0000}"/>
    <cellStyle name="Style 30 11" xfId="7285" xr:uid="{00000000-0005-0000-0000-0000E31C0000}"/>
    <cellStyle name="Style 30 12" xfId="7286" xr:uid="{00000000-0005-0000-0000-0000E41C0000}"/>
    <cellStyle name="Style 30 13" xfId="7287" xr:uid="{00000000-0005-0000-0000-0000E51C0000}"/>
    <cellStyle name="Style 30 14" xfId="7288" xr:uid="{00000000-0005-0000-0000-0000E61C0000}"/>
    <cellStyle name="Style 30 15" xfId="7289" xr:uid="{00000000-0005-0000-0000-0000E71C0000}"/>
    <cellStyle name="Style 30 16" xfId="7290" xr:uid="{00000000-0005-0000-0000-0000E81C0000}"/>
    <cellStyle name="Style 30 2" xfId="7291" xr:uid="{00000000-0005-0000-0000-0000E91C0000}"/>
    <cellStyle name="Style 30 3" xfId="7292" xr:uid="{00000000-0005-0000-0000-0000EA1C0000}"/>
    <cellStyle name="Style 30 4" xfId="7293" xr:uid="{00000000-0005-0000-0000-0000EB1C0000}"/>
    <cellStyle name="Style 30 5" xfId="7294" xr:uid="{00000000-0005-0000-0000-0000EC1C0000}"/>
    <cellStyle name="Style 30 6" xfId="7295" xr:uid="{00000000-0005-0000-0000-0000ED1C0000}"/>
    <cellStyle name="Style 30 7" xfId="7296" xr:uid="{00000000-0005-0000-0000-0000EE1C0000}"/>
    <cellStyle name="Style 30 8" xfId="7297" xr:uid="{00000000-0005-0000-0000-0000EF1C0000}"/>
    <cellStyle name="Style 30 9" xfId="7298" xr:uid="{00000000-0005-0000-0000-0000F01C0000}"/>
    <cellStyle name="Style 31" xfId="14" xr:uid="{00000000-0005-0000-0000-0000F11C0000}"/>
    <cellStyle name="Style 31 2" xfId="7299" xr:uid="{00000000-0005-0000-0000-0000F21C0000}"/>
    <cellStyle name="Style 31 3" xfId="7300" xr:uid="{00000000-0005-0000-0000-0000F31C0000}"/>
    <cellStyle name="Style 31 4" xfId="7301" xr:uid="{00000000-0005-0000-0000-0000F41C0000}"/>
    <cellStyle name="Style 31 5" xfId="7302" xr:uid="{00000000-0005-0000-0000-0000F51C0000}"/>
    <cellStyle name="Style 32" xfId="15" xr:uid="{00000000-0005-0000-0000-0000F61C0000}"/>
    <cellStyle name="Style 32 2" xfId="31" xr:uid="{00000000-0005-0000-0000-0000F71C0000}"/>
    <cellStyle name="Style 32 3" xfId="7303" xr:uid="{00000000-0005-0000-0000-0000F81C0000}"/>
    <cellStyle name="Style 32 4" xfId="7304" xr:uid="{00000000-0005-0000-0000-0000F91C0000}"/>
    <cellStyle name="Style 32 5" xfId="7305" xr:uid="{00000000-0005-0000-0000-0000FA1C0000}"/>
    <cellStyle name="Style 32 6" xfId="7306" xr:uid="{00000000-0005-0000-0000-0000FB1C0000}"/>
    <cellStyle name="Style 32 7" xfId="7307" xr:uid="{00000000-0005-0000-0000-0000FC1C0000}"/>
    <cellStyle name="Style 33" xfId="16" xr:uid="{00000000-0005-0000-0000-0000FD1C0000}"/>
    <cellStyle name="Style 33 10" xfId="7308" xr:uid="{00000000-0005-0000-0000-0000FE1C0000}"/>
    <cellStyle name="Style 33 11" xfId="7309" xr:uid="{00000000-0005-0000-0000-0000FF1C0000}"/>
    <cellStyle name="Style 33 12" xfId="7310" xr:uid="{00000000-0005-0000-0000-0000001D0000}"/>
    <cellStyle name="Style 33 13" xfId="7311" xr:uid="{00000000-0005-0000-0000-0000011D0000}"/>
    <cellStyle name="Style 33 14" xfId="7312" xr:uid="{00000000-0005-0000-0000-0000021D0000}"/>
    <cellStyle name="Style 33 15" xfId="7313" xr:uid="{00000000-0005-0000-0000-0000031D0000}"/>
    <cellStyle name="Style 33 16" xfId="7314" xr:uid="{00000000-0005-0000-0000-0000041D0000}"/>
    <cellStyle name="Style 33 2" xfId="7315" xr:uid="{00000000-0005-0000-0000-0000051D0000}"/>
    <cellStyle name="Style 33 3" xfId="7316" xr:uid="{00000000-0005-0000-0000-0000061D0000}"/>
    <cellStyle name="Style 33 4" xfId="7317" xr:uid="{00000000-0005-0000-0000-0000071D0000}"/>
    <cellStyle name="Style 33 5" xfId="7318" xr:uid="{00000000-0005-0000-0000-0000081D0000}"/>
    <cellStyle name="Style 33 6" xfId="7319" xr:uid="{00000000-0005-0000-0000-0000091D0000}"/>
    <cellStyle name="Style 33 7" xfId="7320" xr:uid="{00000000-0005-0000-0000-00000A1D0000}"/>
    <cellStyle name="Style 33 8" xfId="7321" xr:uid="{00000000-0005-0000-0000-00000B1D0000}"/>
    <cellStyle name="Style 33 9" xfId="7322" xr:uid="{00000000-0005-0000-0000-00000C1D0000}"/>
    <cellStyle name="Style 34" xfId="17" xr:uid="{00000000-0005-0000-0000-00000D1D0000}"/>
    <cellStyle name="Style 34 10" xfId="7323" xr:uid="{00000000-0005-0000-0000-00000E1D0000}"/>
    <cellStyle name="Style 34 11" xfId="7324" xr:uid="{00000000-0005-0000-0000-00000F1D0000}"/>
    <cellStyle name="Style 34 12" xfId="7325" xr:uid="{00000000-0005-0000-0000-0000101D0000}"/>
    <cellStyle name="Style 34 13" xfId="7326" xr:uid="{00000000-0005-0000-0000-0000111D0000}"/>
    <cellStyle name="Style 34 14" xfId="7327" xr:uid="{00000000-0005-0000-0000-0000121D0000}"/>
    <cellStyle name="Style 34 15" xfId="7328" xr:uid="{00000000-0005-0000-0000-0000131D0000}"/>
    <cellStyle name="Style 34 16" xfId="7329" xr:uid="{00000000-0005-0000-0000-0000141D0000}"/>
    <cellStyle name="Style 34 2" xfId="7330" xr:uid="{00000000-0005-0000-0000-0000151D0000}"/>
    <cellStyle name="Style 34 3" xfId="7331" xr:uid="{00000000-0005-0000-0000-0000161D0000}"/>
    <cellStyle name="Style 34 4" xfId="7332" xr:uid="{00000000-0005-0000-0000-0000171D0000}"/>
    <cellStyle name="Style 34 5" xfId="7333" xr:uid="{00000000-0005-0000-0000-0000181D0000}"/>
    <cellStyle name="Style 34 6" xfId="7334" xr:uid="{00000000-0005-0000-0000-0000191D0000}"/>
    <cellStyle name="Style 34 7" xfId="7335" xr:uid="{00000000-0005-0000-0000-00001A1D0000}"/>
    <cellStyle name="Style 34 8" xfId="7336" xr:uid="{00000000-0005-0000-0000-00001B1D0000}"/>
    <cellStyle name="Style 34 9" xfId="7337" xr:uid="{00000000-0005-0000-0000-00001C1D0000}"/>
    <cellStyle name="Style 35" xfId="18" xr:uid="{00000000-0005-0000-0000-00001D1D0000}"/>
    <cellStyle name="Style 35 10" xfId="7338" xr:uid="{00000000-0005-0000-0000-00001E1D0000}"/>
    <cellStyle name="Style 35 11" xfId="7339" xr:uid="{00000000-0005-0000-0000-00001F1D0000}"/>
    <cellStyle name="Style 35 12" xfId="7340" xr:uid="{00000000-0005-0000-0000-0000201D0000}"/>
    <cellStyle name="Style 35 13" xfId="7341" xr:uid="{00000000-0005-0000-0000-0000211D0000}"/>
    <cellStyle name="Style 35 14" xfId="7342" xr:uid="{00000000-0005-0000-0000-0000221D0000}"/>
    <cellStyle name="Style 35 15" xfId="7343" xr:uid="{00000000-0005-0000-0000-0000231D0000}"/>
    <cellStyle name="Style 35 16" xfId="7344" xr:uid="{00000000-0005-0000-0000-0000241D0000}"/>
    <cellStyle name="Style 35 2" xfId="7345" xr:uid="{00000000-0005-0000-0000-0000251D0000}"/>
    <cellStyle name="Style 35 3" xfId="7346" xr:uid="{00000000-0005-0000-0000-0000261D0000}"/>
    <cellStyle name="Style 35 4" xfId="7347" xr:uid="{00000000-0005-0000-0000-0000271D0000}"/>
    <cellStyle name="Style 35 5" xfId="7348" xr:uid="{00000000-0005-0000-0000-0000281D0000}"/>
    <cellStyle name="Style 35 6" xfId="7349" xr:uid="{00000000-0005-0000-0000-0000291D0000}"/>
    <cellStyle name="Style 35 7" xfId="7350" xr:uid="{00000000-0005-0000-0000-00002A1D0000}"/>
    <cellStyle name="Style 35 8" xfId="7351" xr:uid="{00000000-0005-0000-0000-00002B1D0000}"/>
    <cellStyle name="Style 35 9" xfId="7352" xr:uid="{00000000-0005-0000-0000-00002C1D0000}"/>
    <cellStyle name="Style 36" xfId="19" xr:uid="{00000000-0005-0000-0000-00002D1D0000}"/>
    <cellStyle name="Style 36 10" xfId="7353" xr:uid="{00000000-0005-0000-0000-00002E1D0000}"/>
    <cellStyle name="Style 36 11" xfId="7354" xr:uid="{00000000-0005-0000-0000-00002F1D0000}"/>
    <cellStyle name="Style 36 12" xfId="7355" xr:uid="{00000000-0005-0000-0000-0000301D0000}"/>
    <cellStyle name="Style 36 13" xfId="7356" xr:uid="{00000000-0005-0000-0000-0000311D0000}"/>
    <cellStyle name="Style 36 14" xfId="7357" xr:uid="{00000000-0005-0000-0000-0000321D0000}"/>
    <cellStyle name="Style 36 15" xfId="7358" xr:uid="{00000000-0005-0000-0000-0000331D0000}"/>
    <cellStyle name="Style 36 16" xfId="7359" xr:uid="{00000000-0005-0000-0000-0000341D0000}"/>
    <cellStyle name="Style 36 2" xfId="7360" xr:uid="{00000000-0005-0000-0000-0000351D0000}"/>
    <cellStyle name="Style 36 3" xfId="7361" xr:uid="{00000000-0005-0000-0000-0000361D0000}"/>
    <cellStyle name="Style 36 4" xfId="7362" xr:uid="{00000000-0005-0000-0000-0000371D0000}"/>
    <cellStyle name="Style 36 5" xfId="7363" xr:uid="{00000000-0005-0000-0000-0000381D0000}"/>
    <cellStyle name="Style 36 6" xfId="7364" xr:uid="{00000000-0005-0000-0000-0000391D0000}"/>
    <cellStyle name="Style 36 7" xfId="7365" xr:uid="{00000000-0005-0000-0000-00003A1D0000}"/>
    <cellStyle name="Style 36 8" xfId="7366" xr:uid="{00000000-0005-0000-0000-00003B1D0000}"/>
    <cellStyle name="Style 36 9" xfId="7367" xr:uid="{00000000-0005-0000-0000-00003C1D0000}"/>
    <cellStyle name="Style 39" xfId="20" xr:uid="{00000000-0005-0000-0000-00003D1D0000}"/>
    <cellStyle name="Style 39 10" xfId="7368" xr:uid="{00000000-0005-0000-0000-00003E1D0000}"/>
    <cellStyle name="Style 39 11" xfId="7369" xr:uid="{00000000-0005-0000-0000-00003F1D0000}"/>
    <cellStyle name="Style 39 12" xfId="7370" xr:uid="{00000000-0005-0000-0000-0000401D0000}"/>
    <cellStyle name="Style 39 13" xfId="7371" xr:uid="{00000000-0005-0000-0000-0000411D0000}"/>
    <cellStyle name="Style 39 14" xfId="7372" xr:uid="{00000000-0005-0000-0000-0000421D0000}"/>
    <cellStyle name="Style 39 15" xfId="7373" xr:uid="{00000000-0005-0000-0000-0000431D0000}"/>
    <cellStyle name="Style 39 16" xfId="7374" xr:uid="{00000000-0005-0000-0000-0000441D0000}"/>
    <cellStyle name="Style 39 2" xfId="7375" xr:uid="{00000000-0005-0000-0000-0000451D0000}"/>
    <cellStyle name="Style 39 3" xfId="7376" xr:uid="{00000000-0005-0000-0000-0000461D0000}"/>
    <cellStyle name="Style 39 4" xfId="7377" xr:uid="{00000000-0005-0000-0000-0000471D0000}"/>
    <cellStyle name="Style 39 5" xfId="7378" xr:uid="{00000000-0005-0000-0000-0000481D0000}"/>
    <cellStyle name="Style 39 6" xfId="7379" xr:uid="{00000000-0005-0000-0000-0000491D0000}"/>
    <cellStyle name="Style 39 7" xfId="7380" xr:uid="{00000000-0005-0000-0000-00004A1D0000}"/>
    <cellStyle name="Style 39 8" xfId="7381" xr:uid="{00000000-0005-0000-0000-00004B1D0000}"/>
    <cellStyle name="Style 39 9" xfId="7382" xr:uid="{00000000-0005-0000-0000-00004C1D0000}"/>
    <cellStyle name="Table  - Style5" xfId="7383" xr:uid="{00000000-0005-0000-0000-00004D1D0000}"/>
    <cellStyle name="Table  - Style6" xfId="7384" xr:uid="{00000000-0005-0000-0000-00004E1D0000}"/>
    <cellStyle name="Text B &amp; U" xfId="7385" xr:uid="{00000000-0005-0000-0000-00004F1D0000}"/>
    <cellStyle name="Text STD 1" xfId="7386" xr:uid="{00000000-0005-0000-0000-0000501D0000}"/>
    <cellStyle name="Text STD 2" xfId="7387" xr:uid="{00000000-0005-0000-0000-0000511D0000}"/>
    <cellStyle name="Text STD 3" xfId="7388" xr:uid="{00000000-0005-0000-0000-0000521D0000}"/>
    <cellStyle name="Text Under 0" xfId="7389" xr:uid="{00000000-0005-0000-0000-0000531D0000}"/>
    <cellStyle name="Text Under 1" xfId="7390" xr:uid="{00000000-0005-0000-0000-0000541D0000}"/>
    <cellStyle name="Text Wrap" xfId="7391" xr:uid="{00000000-0005-0000-0000-0000551D0000}"/>
    <cellStyle name="Title  - Style1" xfId="7392" xr:uid="{00000000-0005-0000-0000-0000561D0000}"/>
    <cellStyle name="Title  - Style6" xfId="7393" xr:uid="{00000000-0005-0000-0000-0000571D0000}"/>
    <cellStyle name="Title 2" xfId="7394" xr:uid="{00000000-0005-0000-0000-0000581D0000}"/>
    <cellStyle name="Title 3" xfId="7395" xr:uid="{00000000-0005-0000-0000-0000591D0000}"/>
    <cellStyle name="Title 4" xfId="7396" xr:uid="{00000000-0005-0000-0000-00005A1D0000}"/>
    <cellStyle name="Total 2" xfId="7397" xr:uid="{00000000-0005-0000-0000-00005B1D0000}"/>
    <cellStyle name="Total 3" xfId="7398" xr:uid="{00000000-0005-0000-0000-00005C1D0000}"/>
    <cellStyle name="Total 4" xfId="7399" xr:uid="{00000000-0005-0000-0000-00005D1D0000}"/>
    <cellStyle name="Total 5" xfId="7400" xr:uid="{00000000-0005-0000-0000-00005E1D0000}"/>
    <cellStyle name="Total 6" xfId="7401" xr:uid="{00000000-0005-0000-0000-00005F1D0000}"/>
    <cellStyle name="TotCol - Style5" xfId="7402" xr:uid="{00000000-0005-0000-0000-0000601D0000}"/>
    <cellStyle name="TotCol - Style7" xfId="7403" xr:uid="{00000000-0005-0000-0000-0000611D0000}"/>
    <cellStyle name="TotRow - Style4" xfId="7404" xr:uid="{00000000-0005-0000-0000-0000621D0000}"/>
    <cellStyle name="TotRow - Style8" xfId="7405" xr:uid="{00000000-0005-0000-0000-0000631D0000}"/>
    <cellStyle name="Undefined" xfId="7406" xr:uid="{00000000-0005-0000-0000-0000641D0000}"/>
    <cellStyle name="UnDERLINED" xfId="7407" xr:uid="{00000000-0005-0000-0000-0000651D0000}"/>
    <cellStyle name="Warning Text 2" xfId="7408" xr:uid="{00000000-0005-0000-0000-0000661D0000}"/>
    <cellStyle name="Warning Text 3" xfId="7409" xr:uid="{00000000-0005-0000-0000-0000671D0000}"/>
    <cellStyle name="Warning Text 4" xfId="7410" xr:uid="{00000000-0005-0000-0000-0000681D0000}"/>
    <cellStyle name="Warning Text 5" xfId="7411" xr:uid="{00000000-0005-0000-0000-0000691D0000}"/>
    <cellStyle name="Warning Text 6" xfId="7412" xr:uid="{00000000-0005-0000-0000-00006A1D0000}"/>
  </cellStyles>
  <dxfs count="43">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ont>
        <b/>
        <i val="0"/>
      </font>
    </dxf>
    <dxf>
      <font>
        <b/>
        <i val="0"/>
      </font>
    </dxf>
    <dxf>
      <fill>
        <patternFill>
          <bgColor theme="5" tint="0.39994506668294322"/>
        </patternFill>
      </fill>
    </dxf>
    <dxf>
      <fill>
        <patternFill>
          <bgColor theme="5" tint="0.59996337778862885"/>
        </patternFill>
      </fill>
    </dxf>
    <dxf>
      <font>
        <b/>
        <i val="0"/>
      </font>
    </dxf>
    <dxf>
      <font>
        <b/>
        <i val="0"/>
      </font>
    </dxf>
    <dxf>
      <fill>
        <patternFill>
          <bgColor theme="5" tint="0.39994506668294322"/>
        </patternFill>
      </fill>
    </dxf>
    <dxf>
      <fill>
        <patternFill>
          <bgColor theme="5" tint="0.59996337778862885"/>
        </patternFill>
      </fill>
    </dxf>
    <dxf>
      <font>
        <b/>
        <i val="0"/>
      </font>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ont>
        <b/>
        <i val="0"/>
      </font>
    </dxf>
    <dxf>
      <font>
        <b/>
        <i val="0"/>
      </font>
    </dxf>
    <dxf>
      <font>
        <b/>
        <i val="0"/>
      </font>
    </dxf>
    <dxf>
      <font>
        <b/>
        <i val="0"/>
      </font>
    </dxf>
    <dxf>
      <fill>
        <patternFill>
          <bgColor theme="5" tint="0.39994506668294322"/>
        </patternFill>
      </fill>
    </dxf>
    <dxf>
      <fill>
        <patternFill>
          <bgColor theme="5" tint="0.59996337778862885"/>
        </patternFill>
      </fill>
    </dxf>
    <dxf>
      <font>
        <b/>
        <i val="0"/>
      </font>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ont>
        <b/>
        <i val="0"/>
      </font>
    </dxf>
    <dxf>
      <font>
        <b/>
        <i val="0"/>
      </font>
    </dxf>
    <dxf>
      <font>
        <b/>
        <i val="0"/>
      </font>
    </dxf>
    <dxf>
      <font>
        <b/>
        <i val="0"/>
      </font>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s>
  <tableStyles count="1" defaultTableStyle="TableStyleMedium9" defaultPivotStyle="PivotStyleLight16">
    <tableStyle name="Invisible" pivot="0" table="0" count="0" xr9:uid="{8E685015-5CE7-4231-94A4-180B1D3EBEDC}"/>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4.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022112410076"/>
          <c:y val="6.2769226713879966E-2"/>
          <c:w val="0.85642007779622897"/>
          <c:h val="0.82753564611116359"/>
        </c:manualLayout>
      </c:layout>
      <c:scatterChart>
        <c:scatterStyle val="lineMarker"/>
        <c:varyColors val="0"/>
        <c:ser>
          <c:idx val="0"/>
          <c:order val="0"/>
          <c:spPr>
            <a:ln w="28575">
              <a:noFill/>
            </a:ln>
          </c:spPr>
          <c:marker>
            <c:spPr>
              <a:solidFill>
                <a:schemeClr val="tx1"/>
              </a:solidFill>
              <a:ln>
                <a:solidFill>
                  <a:schemeClr val="tx1"/>
                </a:solidFill>
              </a:ln>
            </c:spPr>
          </c:marker>
          <c:trendline>
            <c:trendlineType val="linear"/>
            <c:dispRSqr val="1"/>
            <c:dispEq val="1"/>
            <c:trendlineLbl>
              <c:layout>
                <c:manualLayout>
                  <c:x val="3.9511190133491381E-3"/>
                  <c:y val="-0.32806845572875065"/>
                </c:manualLayout>
              </c:layout>
              <c:numFmt formatCode="General" sourceLinked="0"/>
            </c:trendlineLbl>
          </c:trendline>
          <c:xVal>
            <c:numRef>
              <c:f>'JCN-R5 Risk Premium'!$D$7:$D$131</c:f>
              <c:numCache>
                <c:formatCode>0.00%</c:formatCode>
                <c:ptCount val="125"/>
                <c:pt idx="0">
                  <c:v>7.8020624999999968E-2</c:v>
                </c:pt>
                <c:pt idx="1">
                  <c:v>7.8934374999999987E-2</c:v>
                </c:pt>
                <c:pt idx="2">
                  <c:v>7.4454461538461553E-2</c:v>
                </c:pt>
                <c:pt idx="3">
                  <c:v>7.5184696969696943E-2</c:v>
                </c:pt>
                <c:pt idx="4">
                  <c:v>7.0683968253968263E-2</c:v>
                </c:pt>
                <c:pt idx="5">
                  <c:v>6.8553230769230741E-2</c:v>
                </c:pt>
                <c:pt idx="6">
                  <c:v>6.3142727272727309E-2</c:v>
                </c:pt>
                <c:pt idx="7">
                  <c:v>6.1389999999999986E-2</c:v>
                </c:pt>
                <c:pt idx="8">
                  <c:v>6.5745156249999992E-2</c:v>
                </c:pt>
                <c:pt idx="9">
                  <c:v>7.3526307692307669E-2</c:v>
                </c:pt>
                <c:pt idx="10">
                  <c:v>7.5847727272727289E-2</c:v>
                </c:pt>
                <c:pt idx="11">
                  <c:v>7.9568461538461532E-2</c:v>
                </c:pt>
                <c:pt idx="12">
                  <c:v>7.6257230769230799E-2</c:v>
                </c:pt>
                <c:pt idx="13">
                  <c:v>6.9425846153846171E-2</c:v>
                </c:pt>
                <c:pt idx="14">
                  <c:v>6.7118615384615374E-2</c:v>
                </c:pt>
                <c:pt idx="15">
                  <c:v>6.2348153846153817E-2</c:v>
                </c:pt>
                <c:pt idx="16">
                  <c:v>6.2925692307692321E-2</c:v>
                </c:pt>
                <c:pt idx="17">
                  <c:v>6.9183230769230789E-2</c:v>
                </c:pt>
                <c:pt idx="18">
                  <c:v>6.9644696969696968E-2</c:v>
                </c:pt>
                <c:pt idx="19">
                  <c:v>6.6189999999999999E-2</c:v>
                </c:pt>
                <c:pt idx="20">
                  <c:v>6.8133281250000011E-2</c:v>
                </c:pt>
                <c:pt idx="21">
                  <c:v>6.9324153846153841E-2</c:v>
                </c:pt>
                <c:pt idx="22">
                  <c:v>6.5281666666666668E-2</c:v>
                </c:pt>
                <c:pt idx="23">
                  <c:v>6.1372272727272741E-2</c:v>
                </c:pt>
                <c:pt idx="24">
                  <c:v>5.8820156250000019E-2</c:v>
                </c:pt>
                <c:pt idx="25">
                  <c:v>5.8462461538461553E-2</c:v>
                </c:pt>
                <c:pt idx="26">
                  <c:v>5.4731969696969689E-2</c:v>
                </c:pt>
                <c:pt idx="27">
                  <c:v>5.1047272727272747E-2</c:v>
                </c:pt>
                <c:pt idx="28">
                  <c:v>5.3729687500000019E-2</c:v>
                </c:pt>
                <c:pt idx="29">
                  <c:v>5.794030769230768E-2</c:v>
                </c:pt>
                <c:pt idx="30">
                  <c:v>6.0375606060606074E-2</c:v>
                </c:pt>
                <c:pt idx="31">
                  <c:v>6.2528484848484861E-2</c:v>
                </c:pt>
                <c:pt idx="32">
                  <c:v>6.2912615384615386E-2</c:v>
                </c:pt>
                <c:pt idx="33">
                  <c:v>5.9723230769230765E-2</c:v>
                </c:pt>
                <c:pt idx="34">
                  <c:v>5.7871875000000017E-2</c:v>
                </c:pt>
                <c:pt idx="35">
                  <c:v>5.686107692307691E-2</c:v>
                </c:pt>
                <c:pt idx="36">
                  <c:v>5.4425937500000014E-2</c:v>
                </c:pt>
                <c:pt idx="37">
                  <c:v>5.699338461538464E-2</c:v>
                </c:pt>
                <c:pt idx="38">
                  <c:v>5.5225625000000021E-2</c:v>
                </c:pt>
                <c:pt idx="39">
                  <c:v>5.2970909090909089E-2</c:v>
                </c:pt>
                <c:pt idx="40">
                  <c:v>5.5132187499999999E-2</c:v>
                </c:pt>
                <c:pt idx="41">
                  <c:v>5.6129153846153849E-2</c:v>
                </c:pt>
                <c:pt idx="42">
                  <c:v>5.0848590909090899E-2</c:v>
                </c:pt>
                <c:pt idx="43">
                  <c:v>4.9307318181818195E-2</c:v>
                </c:pt>
                <c:pt idx="44">
                  <c:v>4.8490953125E-2</c:v>
                </c:pt>
                <c:pt idx="45">
                  <c:v>4.5979046153846168E-2</c:v>
                </c:pt>
                <c:pt idx="46">
                  <c:v>5.1104863636363636E-2</c:v>
                </c:pt>
                <c:pt idx="47">
                  <c:v>5.1142196969696976E-2</c:v>
                </c:pt>
                <c:pt idx="48">
                  <c:v>4.8753138461538476E-2</c:v>
                </c:pt>
                <c:pt idx="49">
                  <c:v>5.3192861538461533E-2</c:v>
                </c:pt>
                <c:pt idx="50">
                  <c:v>5.0588015151515148E-2</c:v>
                </c:pt>
                <c:pt idx="51">
                  <c:v>4.864845454545455E-2</c:v>
                </c:pt>
                <c:pt idx="52">
                  <c:v>4.6927312499999985E-2</c:v>
                </c:pt>
                <c:pt idx="53">
                  <c:v>4.4650938461538468E-2</c:v>
                </c:pt>
                <c:pt idx="54">
                  <c:v>4.4381742424242414E-2</c:v>
                </c:pt>
                <c:pt idx="55">
                  <c:v>4.6829078125E-2</c:v>
                </c:pt>
                <c:pt idx="56">
                  <c:v>4.633183076923076E-2</c:v>
                </c:pt>
                <c:pt idx="57">
                  <c:v>5.1406507692307687E-2</c:v>
                </c:pt>
                <c:pt idx="58">
                  <c:v>4.9925692307692303E-2</c:v>
                </c:pt>
                <c:pt idx="59">
                  <c:v>4.739560000000001E-2</c:v>
                </c:pt>
                <c:pt idx="60">
                  <c:v>4.7964107692307696E-2</c:v>
                </c:pt>
                <c:pt idx="61">
                  <c:v>4.9891384615384615E-2</c:v>
                </c:pt>
                <c:pt idx="62">
                  <c:v>4.9470430769230793E-2</c:v>
                </c:pt>
                <c:pt idx="63">
                  <c:v>4.6137848484848476E-2</c:v>
                </c:pt>
                <c:pt idx="64">
                  <c:v>4.4057984615384606E-2</c:v>
                </c:pt>
                <c:pt idx="65">
                  <c:v>4.5697861538461525E-2</c:v>
                </c:pt>
                <c:pt idx="66">
                  <c:v>4.4448575757575763E-2</c:v>
                </c:pt>
                <c:pt idx="67">
                  <c:v>3.648545454545455E-2</c:v>
                </c:pt>
                <c:pt idx="68">
                  <c:v>3.4371828125000004E-2</c:v>
                </c:pt>
                <c:pt idx="69">
                  <c:v>4.1675338461538453E-2</c:v>
                </c:pt>
                <c:pt idx="70">
                  <c:v>4.3207924242424235E-2</c:v>
                </c:pt>
                <c:pt idx="71">
                  <c:v>4.3368999999999998E-2</c:v>
                </c:pt>
                <c:pt idx="72">
                  <c:v>4.6233281250000008E-2</c:v>
                </c:pt>
                <c:pt idx="73">
                  <c:v>4.3635553846153849E-2</c:v>
                </c:pt>
                <c:pt idx="74">
                  <c:v>3.855463636363636E-2</c:v>
                </c:pt>
                <c:pt idx="75">
                  <c:v>4.1662787878787896E-2</c:v>
                </c:pt>
                <c:pt idx="76">
                  <c:v>4.5583796874999978E-2</c:v>
                </c:pt>
                <c:pt idx="77">
                  <c:v>4.3380446153846154E-2</c:v>
                </c:pt>
                <c:pt idx="78">
                  <c:v>3.692825757575758E-2</c:v>
                </c:pt>
                <c:pt idx="79">
                  <c:v>3.0392815384615392E-2</c:v>
                </c:pt>
                <c:pt idx="80">
                  <c:v>3.1351338461538467E-2</c:v>
                </c:pt>
                <c:pt idx="81">
                  <c:v>2.9340830769230764E-2</c:v>
                </c:pt>
                <c:pt idx="82">
                  <c:v>2.7412938461538462E-2</c:v>
                </c:pt>
                <c:pt idx="83">
                  <c:v>2.8642166666666666E-2</c:v>
                </c:pt>
                <c:pt idx="84">
                  <c:v>3.1295609374999998E-2</c:v>
                </c:pt>
                <c:pt idx="85">
                  <c:v>3.1398800000000004E-2</c:v>
                </c:pt>
                <c:pt idx="86">
                  <c:v>3.7113621212121202E-2</c:v>
                </c:pt>
                <c:pt idx="87">
                  <c:v>3.7872272727272713E-2</c:v>
                </c:pt>
                <c:pt idx="88">
                  <c:v>3.6892906249999989E-2</c:v>
                </c:pt>
                <c:pt idx="89">
                  <c:v>3.4420169230769224E-2</c:v>
                </c:pt>
                <c:pt idx="90">
                  <c:v>3.2637651515151515E-2</c:v>
                </c:pt>
                <c:pt idx="91">
                  <c:v>2.9634439393939404E-2</c:v>
                </c:pt>
                <c:pt idx="92">
                  <c:v>2.5536187500000005E-2</c:v>
                </c:pt>
                <c:pt idx="93">
                  <c:v>2.8846923076923076E-2</c:v>
                </c:pt>
                <c:pt idx="94">
                  <c:v>2.9591227272727273E-2</c:v>
                </c:pt>
                <c:pt idx="95">
                  <c:v>2.9592590909090898E-2</c:v>
                </c:pt>
                <c:pt idx="96">
                  <c:v>2.7197200000000001E-2</c:v>
                </c:pt>
                <c:pt idx="97">
                  <c:v>2.5666046153846152E-2</c:v>
                </c:pt>
                <c:pt idx="98">
                  <c:v>2.2773333333333333E-2</c:v>
                </c:pt>
                <c:pt idx="99">
                  <c:v>2.8326507692307684E-2</c:v>
                </c:pt>
                <c:pt idx="100">
                  <c:v>3.0435492307692304E-2</c:v>
                </c:pt>
                <c:pt idx="101">
                  <c:v>2.8955353846153841E-2</c:v>
                </c:pt>
                <c:pt idx="102">
                  <c:v>2.8157476923076918E-2</c:v>
                </c:pt>
                <c:pt idx="103">
                  <c:v>2.8170630769230768E-2</c:v>
                </c:pt>
                <c:pt idx="104">
                  <c:v>3.0233969230769233E-2</c:v>
                </c:pt>
                <c:pt idx="105">
                  <c:v>3.0863630769230772E-2</c:v>
                </c:pt>
                <c:pt idx="106">
                  <c:v>3.0584523076923074E-2</c:v>
                </c:pt>
                <c:pt idx="107">
                  <c:v>3.270189393939394E-2</c:v>
                </c:pt>
                <c:pt idx="108">
                  <c:v>3.0102703124999998E-2</c:v>
                </c:pt>
                <c:pt idx="109">
                  <c:v>2.7823599999999997E-2</c:v>
                </c:pt>
                <c:pt idx="110">
                  <c:v>2.2855318181818182E-2</c:v>
                </c:pt>
                <c:pt idx="111">
                  <c:v>2.2538393939393941E-2</c:v>
                </c:pt>
                <c:pt idx="112">
                  <c:v>1.8880323076923073E-2</c:v>
                </c:pt>
                <c:pt idx="113">
                  <c:v>1.3756846153846161E-2</c:v>
                </c:pt>
                <c:pt idx="114">
                  <c:v>1.3650969696969693E-2</c:v>
                </c:pt>
                <c:pt idx="115">
                  <c:v>1.6167287878787885E-2</c:v>
                </c:pt>
                <c:pt idx="116">
                  <c:v>2.0693546875000003E-2</c:v>
                </c:pt>
                <c:pt idx="117">
                  <c:v>2.2536384615384621E-2</c:v>
                </c:pt>
                <c:pt idx="118">
                  <c:v>1.9311075757575756E-2</c:v>
                </c:pt>
                <c:pt idx="119">
                  <c:v>1.943701515151515E-2</c:v>
                </c:pt>
                <c:pt idx="120">
                  <c:v>2.2523281249999996E-2</c:v>
                </c:pt>
                <c:pt idx="121">
                  <c:v>3.0324123076923084E-2</c:v>
                </c:pt>
                <c:pt idx="122">
                  <c:v>3.2550939393939403E-2</c:v>
                </c:pt>
                <c:pt idx="123">
                  <c:v>3.8797984615384619E-2</c:v>
                </c:pt>
                <c:pt idx="124">
                  <c:v>3.7428369230769219E-2</c:v>
                </c:pt>
              </c:numCache>
            </c:numRef>
          </c:xVal>
          <c:yVal>
            <c:numRef>
              <c:f>'JCN-R5 Risk Premium'!$E$7:$E$131</c:f>
              <c:numCache>
                <c:formatCode>0.00%</c:formatCode>
                <c:ptCount val="125"/>
                <c:pt idx="0">
                  <c:v>4.5789375000000049E-2</c:v>
                </c:pt>
                <c:pt idx="1">
                  <c:v>3.9340625000000032E-2</c:v>
                </c:pt>
                <c:pt idx="2">
                  <c:v>4.5858038461538436E-2</c:v>
                </c:pt>
                <c:pt idx="3">
                  <c:v>4.6221969696969734E-2</c:v>
                </c:pt>
                <c:pt idx="4">
                  <c:v>4.7673174603174592E-2</c:v>
                </c:pt>
                <c:pt idx="5">
                  <c:v>4.7857880341880349E-2</c:v>
                </c:pt>
                <c:pt idx="6">
                  <c:v>4.8373939393939358E-2</c:v>
                </c:pt>
                <c:pt idx="7">
                  <c:v>4.9026666666666677E-2</c:v>
                </c:pt>
                <c:pt idx="8">
                  <c:v>4.4924843750000013E-2</c:v>
                </c:pt>
                <c:pt idx="9">
                  <c:v>3.7773692307692328E-2</c:v>
                </c:pt>
                <c:pt idx="10">
                  <c:v>5.1652272727272713E-2</c:v>
                </c:pt>
                <c:pt idx="11">
                  <c:v>3.2814871794871789E-2</c:v>
                </c:pt>
                <c:pt idx="12">
                  <c:v>4.3355269230769197E-2</c:v>
                </c:pt>
                <c:pt idx="13">
                  <c:v>4.3736653846153828E-2</c:v>
                </c:pt>
                <c:pt idx="14">
                  <c:v>4.6581384615384622E-2</c:v>
                </c:pt>
                <c:pt idx="15">
                  <c:v>5.3494703296703319E-2</c:v>
                </c:pt>
                <c:pt idx="16">
                  <c:v>5.1674307692307686E-2</c:v>
                </c:pt>
                <c:pt idx="17">
                  <c:v>4.5405658119658118E-2</c:v>
                </c:pt>
                <c:pt idx="18">
                  <c:v>3.7355303030303044E-2</c:v>
                </c:pt>
                <c:pt idx="19">
                  <c:v>4.9409999999999996E-2</c:v>
                </c:pt>
                <c:pt idx="20">
                  <c:v>4.2666718749999999E-2</c:v>
                </c:pt>
                <c:pt idx="21">
                  <c:v>4.6842512820512841E-2</c:v>
                </c:pt>
                <c:pt idx="22">
                  <c:v>5.4718333333333327E-2</c:v>
                </c:pt>
                <c:pt idx="23">
                  <c:v>4.9227727272727263E-2</c:v>
                </c:pt>
                <c:pt idx="24">
                  <c:v>5.430484374999997E-2</c:v>
                </c:pt>
                <c:pt idx="25">
                  <c:v>6.3537538461538451E-2</c:v>
                </c:pt>
                <c:pt idx="26">
                  <c:v>6.1768030303030318E-2</c:v>
                </c:pt>
                <c:pt idx="27">
                  <c:v>7.1952727272727252E-2</c:v>
                </c:pt>
                <c:pt idx="28">
                  <c:v>5.027031249999999E-2</c:v>
                </c:pt>
                <c:pt idx="29">
                  <c:v>5.1459692307692317E-2</c:v>
                </c:pt>
                <c:pt idx="30">
                  <c:v>4.7124393939393924E-2</c:v>
                </c:pt>
                <c:pt idx="31">
                  <c:v>4.847151515151514E-2</c:v>
                </c:pt>
                <c:pt idx="32">
                  <c:v>4.9212384615384616E-2</c:v>
                </c:pt>
                <c:pt idx="33">
                  <c:v>5.0276769230769236E-2</c:v>
                </c:pt>
                <c:pt idx="34">
                  <c:v>5.8928124999999984E-2</c:v>
                </c:pt>
                <c:pt idx="35">
                  <c:v>6.8138923076923097E-2</c:v>
                </c:pt>
                <c:pt idx="36">
                  <c:v>5.932406249999999E-2</c:v>
                </c:pt>
                <c:pt idx="37">
                  <c:v>5.300661538461536E-2</c:v>
                </c:pt>
                <c:pt idx="38">
                  <c:v>5.2331517857142816E-2</c:v>
                </c:pt>
                <c:pt idx="39">
                  <c:v>6.696242424242424E-2</c:v>
                </c:pt>
                <c:pt idx="40">
                  <c:v>4.5367812500000007E-2</c:v>
                </c:pt>
                <c:pt idx="41">
                  <c:v>5.7920846153846149E-2</c:v>
                </c:pt>
                <c:pt idx="42">
                  <c:v>6.5651409090909107E-2</c:v>
                </c:pt>
                <c:pt idx="43">
                  <c:v>6.6359348484848452E-2</c:v>
                </c:pt>
                <c:pt idx="44">
                  <c:v>6.8709046874999999E-2</c:v>
                </c:pt>
                <c:pt idx="45">
                  <c:v>6.5645953846153821E-2</c:v>
                </c:pt>
                <c:pt idx="46">
                  <c:v>5.389513636363636E-2</c:v>
                </c:pt>
                <c:pt idx="47">
                  <c:v>6.2257803030303011E-2</c:v>
                </c:pt>
                <c:pt idx="48">
                  <c:v>6.1246861538461511E-2</c:v>
                </c:pt>
                <c:pt idx="49">
                  <c:v>5.3192852747252745E-2</c:v>
                </c:pt>
                <c:pt idx="50">
                  <c:v>5.6911984848484851E-2</c:v>
                </c:pt>
                <c:pt idx="51">
                  <c:v>6.3791545454545462E-2</c:v>
                </c:pt>
                <c:pt idx="52">
                  <c:v>5.9322687500000013E-2</c:v>
                </c:pt>
                <c:pt idx="53">
                  <c:v>5.8474061538461526E-2</c:v>
                </c:pt>
                <c:pt idx="54">
                  <c:v>6.6451590909090918E-2</c:v>
                </c:pt>
                <c:pt idx="55">
                  <c:v>5.9483421875000005E-2</c:v>
                </c:pt>
                <c:pt idx="56">
                  <c:v>6.0618169230769244E-2</c:v>
                </c:pt>
                <c:pt idx="57">
                  <c:v>5.6468492307692297E-2</c:v>
                </c:pt>
                <c:pt idx="58">
                  <c:v>5.3540974358974362E-2</c:v>
                </c:pt>
                <c:pt idx="59">
                  <c:v>5.9104399999999988E-2</c:v>
                </c:pt>
                <c:pt idx="60">
                  <c:v>5.7952558974358963E-2</c:v>
                </c:pt>
                <c:pt idx="61">
                  <c:v>5.3358615384615379E-2</c:v>
                </c:pt>
                <c:pt idx="62">
                  <c:v>5.4529569230769216E-2</c:v>
                </c:pt>
                <c:pt idx="63">
                  <c:v>6.0362151515151521E-2</c:v>
                </c:pt>
                <c:pt idx="64">
                  <c:v>6.2092015384615389E-2</c:v>
                </c:pt>
                <c:pt idx="65">
                  <c:v>5.9664638461538473E-2</c:v>
                </c:pt>
                <c:pt idx="66">
                  <c:v>5.9818090909090911E-2</c:v>
                </c:pt>
                <c:pt idx="67">
                  <c:v>6.7389545454545452E-2</c:v>
                </c:pt>
                <c:pt idx="68">
                  <c:v>7.3148171874999987E-2</c:v>
                </c:pt>
                <c:pt idx="69">
                  <c:v>6.5824661538461546E-2</c:v>
                </c:pt>
                <c:pt idx="70">
                  <c:v>6.1792075757575761E-2</c:v>
                </c:pt>
                <c:pt idx="71">
                  <c:v>6.2551000000000023E-2</c:v>
                </c:pt>
                <c:pt idx="72">
                  <c:v>5.9691718749999997E-2</c:v>
                </c:pt>
                <c:pt idx="73">
                  <c:v>5.8164446153846153E-2</c:v>
                </c:pt>
                <c:pt idx="74">
                  <c:v>6.5478696969696965E-2</c:v>
                </c:pt>
                <c:pt idx="75">
                  <c:v>6.212387878787877E-2</c:v>
                </c:pt>
                <c:pt idx="76">
                  <c:v>5.5332869791666676E-2</c:v>
                </c:pt>
                <c:pt idx="77">
                  <c:v>5.9248125274725276E-2</c:v>
                </c:pt>
                <c:pt idx="78">
                  <c:v>6.8788409090909081E-2</c:v>
                </c:pt>
                <c:pt idx="79">
                  <c:v>7.3484962393162379E-2</c:v>
                </c:pt>
                <c:pt idx="80">
                  <c:v>7.1677232967032975E-2</c:v>
                </c:pt>
                <c:pt idx="81">
                  <c:v>7.0159169230769244E-2</c:v>
                </c:pt>
                <c:pt idx="82">
                  <c:v>7.1587061538461547E-2</c:v>
                </c:pt>
                <c:pt idx="83">
                  <c:v>7.2993127450980425E-2</c:v>
                </c:pt>
                <c:pt idx="84">
                  <c:v>6.7204390624999999E-2</c:v>
                </c:pt>
                <c:pt idx="85">
                  <c:v>6.7201199999999989E-2</c:v>
                </c:pt>
                <c:pt idx="86">
                  <c:v>6.4086378787878789E-2</c:v>
                </c:pt>
                <c:pt idx="87">
                  <c:v>6.1796477272727274E-2</c:v>
                </c:pt>
                <c:pt idx="88">
                  <c:v>6.165709375000001E-2</c:v>
                </c:pt>
                <c:pt idx="89">
                  <c:v>6.6579830769230783E-2</c:v>
                </c:pt>
                <c:pt idx="90">
                  <c:v>6.6362348484848482E-2</c:v>
                </c:pt>
                <c:pt idx="91">
                  <c:v>6.9805560606060593E-2</c:v>
                </c:pt>
                <c:pt idx="92">
                  <c:v>7.0838812500000001E-2</c:v>
                </c:pt>
                <c:pt idx="93">
                  <c:v>6.9419743589743579E-2</c:v>
                </c:pt>
                <c:pt idx="94">
                  <c:v>6.4408772727272731E-2</c:v>
                </c:pt>
                <c:pt idx="95">
                  <c:v>6.9032409090909089E-2</c:v>
                </c:pt>
                <c:pt idx="96">
                  <c:v>6.9802799999999984E-2</c:v>
                </c:pt>
                <c:pt idx="97">
                  <c:v>6.9133953846153853E-2</c:v>
                </c:pt>
                <c:pt idx="98">
                  <c:v>7.4576666666666652E-2</c:v>
                </c:pt>
                <c:pt idx="99">
                  <c:v>6.9993492307692307E-2</c:v>
                </c:pt>
                <c:pt idx="100">
                  <c:v>6.6747841025641019E-2</c:v>
                </c:pt>
                <c:pt idx="101">
                  <c:v>6.7473217582417575E-2</c:v>
                </c:pt>
                <c:pt idx="102">
                  <c:v>7.1842523076923084E-2</c:v>
                </c:pt>
                <c:pt idx="103">
                  <c:v>7.0893654945054937E-2</c:v>
                </c:pt>
                <c:pt idx="104">
                  <c:v>6.6649364102564099E-2</c:v>
                </c:pt>
                <c:pt idx="105">
                  <c:v>6.6611369230769213E-2</c:v>
                </c:pt>
                <c:pt idx="106">
                  <c:v>6.627547692307692E-2</c:v>
                </c:pt>
                <c:pt idx="107">
                  <c:v>6.2523106060606071E-2</c:v>
                </c:pt>
                <c:pt idx="108">
                  <c:v>6.706396354166666E-2</c:v>
                </c:pt>
                <c:pt idx="109">
                  <c:v>6.7938899999999997E-2</c:v>
                </c:pt>
                <c:pt idx="110">
                  <c:v>7.2444681818181811E-2</c:v>
                </c:pt>
                <c:pt idx="111">
                  <c:v>7.6336606060606049E-2</c:v>
                </c:pt>
                <c:pt idx="112">
                  <c:v>7.8305391208791209E-2</c:v>
                </c:pt>
                <c:pt idx="113">
                  <c:v>8.1993153846153827E-2</c:v>
                </c:pt>
                <c:pt idx="114">
                  <c:v>7.9349030303030296E-2</c:v>
                </c:pt>
                <c:pt idx="115">
                  <c:v>7.9432712121212112E-2</c:v>
                </c:pt>
                <c:pt idx="116">
                  <c:v>7.3806453125000004E-2</c:v>
                </c:pt>
                <c:pt idx="117">
                  <c:v>7.2146948717948703E-2</c:v>
                </c:pt>
                <c:pt idx="118">
                  <c:v>7.3428924242424254E-2</c:v>
                </c:pt>
                <c:pt idx="119">
                  <c:v>7.7296318181818188E-2</c:v>
                </c:pt>
                <c:pt idx="120">
                  <c:v>7.1976718750000016E-2</c:v>
                </c:pt>
                <c:pt idx="121">
                  <c:v>6.4675876923076914E-2</c:v>
                </c:pt>
                <c:pt idx="122">
                  <c:v>5.8849060606060592E-2</c:v>
                </c:pt>
                <c:pt idx="123">
                  <c:v>5.987534871794873E-2</c:v>
                </c:pt>
                <c:pt idx="124">
                  <c:v>5.9738297435897446E-2</c:v>
                </c:pt>
              </c:numCache>
            </c:numRef>
          </c:yVal>
          <c:smooth val="0"/>
          <c:extLst>
            <c:ext xmlns:c16="http://schemas.microsoft.com/office/drawing/2014/chart" uri="{C3380CC4-5D6E-409C-BE32-E72D297353CC}">
              <c16:uniqueId val="{00000001-213A-48DA-BD13-84DDAF445033}"/>
            </c:ext>
          </c:extLst>
        </c:ser>
        <c:dLbls>
          <c:showLegendKey val="0"/>
          <c:showVal val="0"/>
          <c:showCatName val="0"/>
          <c:showSerName val="0"/>
          <c:showPercent val="0"/>
          <c:showBubbleSize val="0"/>
        </c:dLbls>
        <c:axId val="562882664"/>
        <c:axId val="562883056"/>
      </c:scatterChart>
      <c:valAx>
        <c:axId val="562882664"/>
        <c:scaling>
          <c:orientation val="minMax"/>
          <c:max val="8.0000000000000016E-2"/>
          <c:min val="2.0000000000000004E-2"/>
        </c:scaling>
        <c:delete val="0"/>
        <c:axPos val="b"/>
        <c:title>
          <c:tx>
            <c:rich>
              <a:bodyPr/>
              <a:lstStyle/>
              <a:p>
                <a:pPr>
                  <a:defRPr/>
                </a:pPr>
                <a:r>
                  <a:rPr lang="en-US"/>
                  <a:t>U.S. Government 30-year Treasury Yield</a:t>
                </a:r>
              </a:p>
            </c:rich>
          </c:tx>
          <c:overlay val="0"/>
        </c:title>
        <c:numFmt formatCode="0.00%" sourceLinked="1"/>
        <c:majorTickMark val="out"/>
        <c:minorTickMark val="none"/>
        <c:tickLblPos val="nextTo"/>
        <c:crossAx val="562883056"/>
        <c:crosses val="autoZero"/>
        <c:crossBetween val="midCat"/>
      </c:valAx>
      <c:valAx>
        <c:axId val="562883056"/>
        <c:scaling>
          <c:orientation val="minMax"/>
          <c:max val="8.0000000000000043E-2"/>
          <c:min val="2.0000000000000011E-2"/>
        </c:scaling>
        <c:delete val="0"/>
        <c:axPos val="l"/>
        <c:majorGridlines/>
        <c:title>
          <c:tx>
            <c:rich>
              <a:bodyPr rot="-5400000" vert="horz"/>
              <a:lstStyle/>
              <a:p>
                <a:pPr>
                  <a:defRPr/>
                </a:pPr>
                <a:r>
                  <a:rPr lang="en-US"/>
                  <a:t>Risk Premium</a:t>
                </a:r>
              </a:p>
            </c:rich>
          </c:tx>
          <c:layout>
            <c:manualLayout>
              <c:xMode val="edge"/>
              <c:yMode val="edge"/>
              <c:x val="1.6867310930061753E-2"/>
              <c:y val="0.37302878268338169"/>
            </c:manualLayout>
          </c:layout>
          <c:overlay val="0"/>
        </c:title>
        <c:numFmt formatCode="0.00%" sourceLinked="1"/>
        <c:majorTickMark val="out"/>
        <c:minorTickMark val="none"/>
        <c:tickLblPos val="nextTo"/>
        <c:crossAx val="562882664"/>
        <c:crosses val="autoZero"/>
        <c:crossBetween val="midCat"/>
      </c:valAx>
    </c:plotArea>
    <c:plotVisOnly val="1"/>
    <c:dispBlanksAs val="gap"/>
    <c:showDLblsOverMax val="0"/>
  </c:chart>
  <c:txPr>
    <a:bodyPr/>
    <a:lstStyle/>
    <a:p>
      <a:pPr>
        <a:defRPr sz="800" baseline="0">
          <a:latin typeface="Arial" pitchFamily="34" charset="0"/>
        </a:defRPr>
      </a:pPr>
      <a:endParaRPr lang="en-US"/>
    </a:p>
  </c:txPr>
  <c:printSettings>
    <c:headerFooter/>
    <c:pageMargins b="0.75000000000000422" l="0.70000000000000062" r="0.70000000000000062" t="0.750000000000004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33617</xdr:colOff>
      <xdr:row>4</xdr:row>
      <xdr:rowOff>68356</xdr:rowOff>
    </xdr:from>
    <xdr:to>
      <xdr:col>12</xdr:col>
      <xdr:colOff>691627</xdr:colOff>
      <xdr:row>23</xdr:row>
      <xdr:rowOff>68356</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ARTAGE\Plan%20et%20controle\Partage\PAD_CT\2001%2004\PMGI01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eneral-Offices-GO\INCTAX\PROVIS\Old%20Link%20Fi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ceadata\FINANC\AFUDC\AFUDC%202002\AFUDC2002%20Forecast%20All%20Cos%20Act.%20thru%20M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ANC\AFUDC\AFUDC%202002\AFUDC2002%20Forecast%20All%20Cos%20Act.%20thru%20M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AFS1\CEAData\FINANC\AFUDC\AFUDC%202002\AFUDC2002%20Forecast%20All%20Cos%20Act.%20thru%20Ma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AFS1\CEAData\General%20Ledger%20Accounting\ADI%20Vouchers\Amanda's%20ADI%20Vouchers\FY2013\January%202013\Uploaded\010-109%20MTM%20Jan-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t"/>
      <sheetName val="almg"/>
      <sheetName val="lt"/>
      <sheetName val="hyp"/>
      <sheetName val="heures"/>
      <sheetName val="gwh.m"/>
      <sheetName val="rép.m"/>
      <sheetName val="mw.m"/>
      <sheetName val="sommaire"/>
      <sheetName val="valid"/>
      <sheetName val="comp"/>
      <sheetName val="sorti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Link File"/>
      <sheetName val="DATABASE"/>
      <sheetName val="Sheet1"/>
      <sheetName val="Prior Period"/>
      <sheetName val="#REF"/>
      <sheetName val="CIAC Detail by Month"/>
      <sheetName val="METERS_&amp;_TRANSFORMERS"/>
      <sheetName val="JAN"/>
      <sheetName val="YTD"/>
      <sheetName val="APRIL"/>
      <sheetName val="FEDERAL"/>
      <sheetName val="purch software &lt;25k"/>
      <sheetName val="summary 98_1"/>
      <sheetName val="14802"/>
      <sheetName val="purch software expensed"/>
      <sheetName val="Headings"/>
      <sheetName val="Update Dates"/>
      <sheetName val="PARTNERSHIP RECAP"/>
      <sheetName val="Electric - FY1997"/>
      <sheetName val="Non-Statutory Deferred Taxes"/>
      <sheetName val="ADFIT Activity   {A}"/>
      <sheetName val="Adj. 2"/>
      <sheetName val="YE DEFN"/>
      <sheetName val="100144-Am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BneLog"/>
      <sheetName val="G"/>
      <sheetName val="Sheet1 (2)"/>
      <sheetName val="with formulas"/>
      <sheetName val="Oct 14 Swaps"/>
      <sheetName val="Jun 17 Swaps"/>
      <sheetName val="T Lock"/>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5DFA8-AF18-4C51-91FF-45A20EDA4161}">
  <dimension ref="A1"/>
  <sheetViews>
    <sheetView workbookViewId="0"/>
  </sheetViews>
  <sheetFormatPr defaultRowHeight="12.5"/>
  <sheetData>
    <row r="1" spans="1:1">
      <c r="A1" t="s">
        <v>0</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72B7-2111-426C-A39D-FDE719DE4275}">
  <sheetPr>
    <pageSetUpPr fitToPage="1"/>
  </sheetPr>
  <dimension ref="A1:T28"/>
  <sheetViews>
    <sheetView view="pageBreakPreview" topLeftCell="A4" zoomScale="85" zoomScaleNormal="100" zoomScaleSheetLayoutView="85" workbookViewId="0"/>
  </sheetViews>
  <sheetFormatPr defaultRowHeight="12.5"/>
  <cols>
    <col min="1" max="1" width="33.7265625" customWidth="1"/>
    <col min="2" max="2" width="6.26953125" bestFit="1" customWidth="1"/>
    <col min="3" max="6" width="9.81640625" customWidth="1"/>
    <col min="7" max="17" width="9.6328125" customWidth="1"/>
    <col min="18" max="18" width="11.26953125" bestFit="1" customWidth="1"/>
    <col min="19" max="19" width="2.7265625" customWidth="1"/>
    <col min="20" max="20" width="14" customWidth="1"/>
  </cols>
  <sheetData>
    <row r="1" spans="1:20">
      <c r="D1" s="6"/>
      <c r="E1" s="6"/>
      <c r="F1" s="6"/>
    </row>
    <row r="2" spans="1:20">
      <c r="A2" s="7" t="s">
        <v>1236</v>
      </c>
      <c r="B2" s="3"/>
      <c r="C2" s="3"/>
      <c r="D2" s="3"/>
      <c r="E2" s="3"/>
      <c r="F2" s="3"/>
      <c r="G2" s="3"/>
      <c r="H2" s="3"/>
      <c r="I2" s="3"/>
      <c r="J2" s="3"/>
      <c r="K2" s="3"/>
      <c r="L2" s="3"/>
      <c r="M2" s="3"/>
      <c r="N2" s="3"/>
      <c r="O2" s="3"/>
      <c r="P2" s="3"/>
      <c r="Q2" s="3"/>
      <c r="R2" s="3"/>
      <c r="S2" s="3"/>
      <c r="T2" s="3"/>
    </row>
    <row r="3" spans="1:20">
      <c r="A3" s="7"/>
      <c r="B3" s="3"/>
      <c r="C3" s="3"/>
      <c r="D3" s="3"/>
      <c r="E3" s="3"/>
      <c r="F3" s="3"/>
      <c r="G3" s="3"/>
      <c r="H3" s="3"/>
      <c r="I3" s="3"/>
      <c r="J3" s="3"/>
      <c r="K3" s="3"/>
      <c r="L3" s="3"/>
      <c r="M3" s="3"/>
      <c r="N3" s="3"/>
      <c r="O3" s="3"/>
      <c r="P3" s="3"/>
      <c r="Q3" s="3"/>
      <c r="R3" s="3"/>
      <c r="S3" s="3"/>
      <c r="T3" s="3"/>
    </row>
    <row r="4" spans="1:20" ht="13">
      <c r="A4" s="192" t="s">
        <v>2</v>
      </c>
      <c r="B4" s="195" t="s">
        <v>14</v>
      </c>
      <c r="C4" s="183" t="s">
        <v>1246</v>
      </c>
      <c r="D4" s="184"/>
      <c r="E4" s="184"/>
      <c r="F4" s="184"/>
      <c r="G4" s="184"/>
      <c r="H4" s="184"/>
      <c r="I4" s="184"/>
      <c r="J4" s="184"/>
      <c r="K4" s="184"/>
      <c r="L4" s="184"/>
      <c r="M4" s="184"/>
      <c r="N4" s="184"/>
      <c r="O4" s="184"/>
      <c r="P4" s="184"/>
      <c r="Q4" s="185"/>
      <c r="R4" s="198" t="s">
        <v>1257</v>
      </c>
      <c r="S4" s="189"/>
      <c r="T4" s="186" t="s">
        <v>1250</v>
      </c>
    </row>
    <row r="5" spans="1:20" ht="25.5" customHeight="1">
      <c r="A5" s="193"/>
      <c r="B5" s="196"/>
      <c r="C5" s="208" t="s">
        <v>1255</v>
      </c>
      <c r="D5" s="208"/>
      <c r="E5" s="208"/>
      <c r="F5" s="208"/>
      <c r="G5" s="201" t="s">
        <v>1239</v>
      </c>
      <c r="H5" s="202"/>
      <c r="I5" s="202"/>
      <c r="J5" s="202"/>
      <c r="K5" s="202"/>
      <c r="L5" s="202"/>
      <c r="M5" s="203"/>
      <c r="N5" s="201" t="s">
        <v>1245</v>
      </c>
      <c r="O5" s="202"/>
      <c r="P5" s="202"/>
      <c r="Q5" s="203"/>
      <c r="R5" s="199"/>
      <c r="S5" s="190"/>
      <c r="T5" s="187"/>
    </row>
    <row r="6" spans="1:20" ht="12.75" customHeight="1">
      <c r="A6" s="193"/>
      <c r="B6" s="196"/>
      <c r="C6" s="208"/>
      <c r="D6" s="208"/>
      <c r="E6" s="208"/>
      <c r="F6" s="208"/>
      <c r="G6" s="209" t="s">
        <v>1240</v>
      </c>
      <c r="H6" s="209"/>
      <c r="I6" s="209"/>
      <c r="J6" s="209" t="s">
        <v>1241</v>
      </c>
      <c r="K6" s="209"/>
      <c r="L6" s="209"/>
      <c r="M6" s="204" t="s">
        <v>1208</v>
      </c>
      <c r="N6" s="206" t="str">
        <f>J7</f>
        <v>Current Yield</v>
      </c>
      <c r="O6" s="206" t="str">
        <f>K7</f>
        <v>Near-Term Projected Yield</v>
      </c>
      <c r="P6" s="206" t="str">
        <f>L7</f>
        <v>Long-Term Projected Yield</v>
      </c>
      <c r="Q6" s="204" t="s">
        <v>1208</v>
      </c>
      <c r="R6" s="199"/>
      <c r="S6" s="190"/>
      <c r="T6" s="187"/>
    </row>
    <row r="7" spans="1:20" ht="38.25" customHeight="1">
      <c r="A7" s="194"/>
      <c r="B7" s="197"/>
      <c r="C7" s="164" t="s">
        <v>1247</v>
      </c>
      <c r="D7" s="164" t="s">
        <v>1248</v>
      </c>
      <c r="E7" s="164" t="s">
        <v>1249</v>
      </c>
      <c r="F7" s="170" t="s">
        <v>1208</v>
      </c>
      <c r="G7" s="164" t="s">
        <v>1242</v>
      </c>
      <c r="H7" s="164" t="s">
        <v>1243</v>
      </c>
      <c r="I7" s="164" t="s">
        <v>1244</v>
      </c>
      <c r="J7" s="164" t="str">
        <f>G7</f>
        <v>Current Yield</v>
      </c>
      <c r="K7" s="164" t="str">
        <f>H7</f>
        <v>Near-Term Projected Yield</v>
      </c>
      <c r="L7" s="164" t="str">
        <f>I7</f>
        <v>Long-Term Projected Yield</v>
      </c>
      <c r="M7" s="205"/>
      <c r="N7" s="207"/>
      <c r="O7" s="207"/>
      <c r="P7" s="207"/>
      <c r="Q7" s="205"/>
      <c r="R7" s="200"/>
      <c r="S7" s="191"/>
      <c r="T7" s="188"/>
    </row>
    <row r="9" spans="1:20">
      <c r="A9" s="165" t="str">
        <f>'JCN-R2 Constant DCF'!A81</f>
        <v>ALLETE, Inc.</v>
      </c>
      <c r="B9" s="166" t="str">
        <f>'JCN-R2 Constant DCF'!B81</f>
        <v>ALE</v>
      </c>
      <c r="C9" s="167">
        <f>_xlfn.XLOOKUP($B9,'JCN-R2 Constant DCF'!$B$7:$B$20,'JCN-R2 Constant DCF'!$L$7:$L$20)</f>
        <v>0.11846662168385651</v>
      </c>
      <c r="D9" s="167">
        <f>_xlfn.XLOOKUP($B9,'JCN-R2 Constant DCF'!$B$44:$B$57,'JCN-R2 Constant DCF'!$L$44:$L$57)</f>
        <v>0.11766989723779447</v>
      </c>
      <c r="E9" s="167">
        <f>_xlfn.XLOOKUP($B9,'JCN-R2 Constant DCF'!$B$81:$B$94,'JCN-R2 Constant DCF'!$L$81:$L$94)</f>
        <v>0.11975738013139003</v>
      </c>
      <c r="F9" s="167">
        <f t="shared" ref="F9:F22" si="0">AVERAGE(C9:E9)</f>
        <v>0.11863129968434701</v>
      </c>
      <c r="G9" s="167">
        <f>'JCN-R4 CAPM 2'!I9</f>
        <v>0.11359089906287992</v>
      </c>
      <c r="H9" s="167">
        <f>'JCN-R4 CAPM 2'!I39</f>
        <v>0.11356423239621326</v>
      </c>
      <c r="I9" s="167">
        <f>'JCN-R4 CAPM 2'!I69</f>
        <v>0.11368423239621325</v>
      </c>
      <c r="J9" s="167">
        <f>'JCN-R4 CAPM 2'!R9</f>
        <v>0.10779921056197694</v>
      </c>
      <c r="K9" s="167">
        <f>'JCN-R4 CAPM 2'!R39</f>
        <v>0.10775413913704773</v>
      </c>
      <c r="L9" s="167">
        <f>'JCN-R4 CAPM 2'!R69</f>
        <v>0.10795696054922921</v>
      </c>
      <c r="M9" s="167">
        <f>AVERAGE(G9:L9)</f>
        <v>0.11072494568392673</v>
      </c>
      <c r="N9" s="167">
        <f>'JCN-R5 Risk Premium'!$M$51</f>
        <v>0.10275587014040646</v>
      </c>
      <c r="O9" s="167">
        <f>'JCN-R5 Risk Premium'!$M$52</f>
        <v>0.10263932431158317</v>
      </c>
      <c r="P9" s="167">
        <f>'JCN-R5 Risk Premium'!$M$53</f>
        <v>0.10316378054128794</v>
      </c>
      <c r="Q9" s="167">
        <f>AVERAGE(N9:P9)</f>
        <v>0.10285299166442585</v>
      </c>
      <c r="R9" s="167">
        <f>_xlfn.XLOOKUP($B9,'JCN-R6 Expected Earnings'!$C$7:$C$20,'JCN-R6 Expected Earnings'!$M$7:$M$20)</f>
        <v>9.1807511872367076E-2</v>
      </c>
      <c r="S9" s="167"/>
      <c r="T9" s="167">
        <f t="shared" ref="T9:T22" si="1">AVERAGE(F9,M9,Q9)</f>
        <v>0.11073641234423319</v>
      </c>
    </row>
    <row r="10" spans="1:20">
      <c r="A10" s="9" t="str">
        <f>'JCN-R2 Constant DCF'!A82</f>
        <v>Alliant Energy Corporation</v>
      </c>
      <c r="B10" s="79" t="str">
        <f>'JCN-R2 Constant DCF'!B82</f>
        <v>LNT</v>
      </c>
      <c r="C10" s="14">
        <f>_xlfn.XLOOKUP($B10,'JCN-R2 Constant DCF'!$B$7:$B$20,'JCN-R2 Constant DCF'!$L$7:$L$20)</f>
        <v>9.6294084714313138E-2</v>
      </c>
      <c r="D10" s="14">
        <f>_xlfn.XLOOKUP($B10,'JCN-R2 Constant DCF'!$B$44:$B$57,'JCN-R2 Constant DCF'!$L$44:$L$57)</f>
        <v>9.5110505378384169E-2</v>
      </c>
      <c r="E10" s="14">
        <f>_xlfn.XLOOKUP($B10,'JCN-R2 Constant DCF'!$B$81:$B$94,'JCN-R2 Constant DCF'!$L$81:$L$94)</f>
        <v>9.4064705882352939E-2</v>
      </c>
      <c r="F10" s="14">
        <f t="shared" si="0"/>
        <v>9.5156431991683402E-2</v>
      </c>
      <c r="G10" s="14">
        <f>'JCN-R4 CAPM 2'!I10</f>
        <v>0.10939510837420141</v>
      </c>
      <c r="H10" s="14">
        <f>'JCN-R4 CAPM 2'!I40</f>
        <v>0.1093551083742014</v>
      </c>
      <c r="I10" s="14">
        <f>'JCN-R4 CAPM 2'!I70</f>
        <v>0.10953510837420141</v>
      </c>
      <c r="J10" s="14">
        <f>'JCN-R4 CAPM 2'!R10</f>
        <v>0.10501709912367135</v>
      </c>
      <c r="K10" s="14">
        <f>'JCN-R4 CAPM 2'!R40</f>
        <v>0.1049631867383774</v>
      </c>
      <c r="L10" s="14">
        <f>'JCN-R4 CAPM 2'!R70</f>
        <v>0.10520579247220024</v>
      </c>
      <c r="M10" s="14">
        <f t="shared" ref="M10:M22" si="2">AVERAGE(G10:L10)</f>
        <v>0.10724523390947553</v>
      </c>
      <c r="N10" s="14">
        <f>'JCN-R5 Risk Premium'!$M$51</f>
        <v>0.10275587014040646</v>
      </c>
      <c r="O10" s="14">
        <f>'JCN-R5 Risk Premium'!$M$52</f>
        <v>0.10263932431158317</v>
      </c>
      <c r="P10" s="14">
        <f>'JCN-R5 Risk Premium'!$M$53</f>
        <v>0.10316378054128794</v>
      </c>
      <c r="Q10" s="14">
        <f t="shared" ref="Q10:Q22" si="3">AVERAGE(N10:P10)</f>
        <v>0.10285299166442585</v>
      </c>
      <c r="R10" s="14">
        <f>_xlfn.XLOOKUP($B10,'JCN-R6 Expected Earnings'!$C$7:$C$20,'JCN-R6 Expected Earnings'!$M$7:$M$20)</f>
        <v>0.12320098145576169</v>
      </c>
      <c r="S10" s="14"/>
      <c r="T10" s="14">
        <f t="shared" si="1"/>
        <v>0.10175155252186159</v>
      </c>
    </row>
    <row r="11" spans="1:20">
      <c r="A11" s="9" t="str">
        <f>'JCN-R2 Constant DCF'!A83</f>
        <v>Ameren Corporation</v>
      </c>
      <c r="B11" s="79" t="str">
        <f>'JCN-R2 Constant DCF'!B83</f>
        <v>AEE</v>
      </c>
      <c r="C11" s="14">
        <f>_xlfn.XLOOKUP($B11,'JCN-R2 Constant DCF'!$B$7:$B$20,'JCN-R2 Constant DCF'!$L$7:$L$20)</f>
        <v>9.7981149432579684E-2</v>
      </c>
      <c r="D11" s="14">
        <f>_xlfn.XLOOKUP($B11,'JCN-R2 Constant DCF'!$B$44:$B$57,'JCN-R2 Constant DCF'!$L$44:$L$57)</f>
        <v>9.7112885841029728E-2</v>
      </c>
      <c r="E11" s="14">
        <f>_xlfn.XLOOKUP($B11,'JCN-R2 Constant DCF'!$B$81:$B$94,'JCN-R2 Constant DCF'!$L$81:$L$94)</f>
        <v>9.6954894712796447E-2</v>
      </c>
      <c r="F11" s="14">
        <f t="shared" si="0"/>
        <v>9.7349643328801957E-2</v>
      </c>
      <c r="G11" s="14">
        <f>'JCN-R4 CAPM 2'!I11</f>
        <v>0.10939510837420141</v>
      </c>
      <c r="H11" s="14">
        <f>'JCN-R4 CAPM 2'!I41</f>
        <v>0.1093551083742014</v>
      </c>
      <c r="I11" s="14">
        <f>'JCN-R4 CAPM 2'!I71</f>
        <v>0.10953510837420141</v>
      </c>
      <c r="J11" s="14">
        <f>'JCN-R4 CAPM 2'!R11</f>
        <v>0.10215843228072208</v>
      </c>
      <c r="K11" s="14">
        <f>'JCN-R4 CAPM 2'!R41</f>
        <v>0.10209543565821656</v>
      </c>
      <c r="L11" s="14">
        <f>'JCN-R4 CAPM 2'!R71</f>
        <v>0.1023789204594914</v>
      </c>
      <c r="M11" s="14">
        <f t="shared" si="2"/>
        <v>0.10581968558683903</v>
      </c>
      <c r="N11" s="14">
        <f>'JCN-R5 Risk Premium'!$M$51</f>
        <v>0.10275587014040646</v>
      </c>
      <c r="O11" s="14">
        <f>'JCN-R5 Risk Premium'!$M$52</f>
        <v>0.10263932431158317</v>
      </c>
      <c r="P11" s="14">
        <f>'JCN-R5 Risk Premium'!$M$53</f>
        <v>0.10316378054128794</v>
      </c>
      <c r="Q11" s="14">
        <f t="shared" si="3"/>
        <v>0.10285299166442585</v>
      </c>
      <c r="R11" s="14">
        <f>_xlfn.XLOOKUP($B11,'JCN-R6 Expected Earnings'!$C$7:$C$20,'JCN-R6 Expected Earnings'!$M$7:$M$20)</f>
        <v>0.10295614936222784</v>
      </c>
      <c r="S11" s="14"/>
      <c r="T11" s="14">
        <f t="shared" si="1"/>
        <v>0.10200744019335561</v>
      </c>
    </row>
    <row r="12" spans="1:20">
      <c r="A12" s="9" t="str">
        <f>'JCN-R2 Constant DCF'!A84</f>
        <v>American Electric Power Company, Inc.</v>
      </c>
      <c r="B12" s="79" t="str">
        <f>'JCN-R2 Constant DCF'!B84</f>
        <v>AEP</v>
      </c>
      <c r="C12" s="14">
        <f>_xlfn.XLOOKUP($B12,'JCN-R2 Constant DCF'!$B$7:$B$20,'JCN-R2 Constant DCF'!$L$7:$L$20)</f>
        <v>9.7715008022395702E-2</v>
      </c>
      <c r="D12" s="14">
        <f>_xlfn.XLOOKUP($B12,'JCN-R2 Constant DCF'!$B$44:$B$57,'JCN-R2 Constant DCF'!$L$44:$L$57)</f>
        <v>9.6380255893481634E-2</v>
      </c>
      <c r="E12" s="14">
        <f>_xlfn.XLOOKUP($B12,'JCN-R2 Constant DCF'!$B$81:$B$94,'JCN-R2 Constant DCF'!$L$81:$L$94)</f>
        <v>9.5987798762555032E-2</v>
      </c>
      <c r="F12" s="14">
        <f t="shared" si="0"/>
        <v>9.6694354226144127E-2</v>
      </c>
      <c r="G12" s="14">
        <f>'JCN-R4 CAPM 2'!I12</f>
        <v>0.10100352699684437</v>
      </c>
      <c r="H12" s="14">
        <f>'JCN-R4 CAPM 2'!I42</f>
        <v>0.10093686033017771</v>
      </c>
      <c r="I12" s="14">
        <f>'JCN-R4 CAPM 2'!I72</f>
        <v>0.10123686033017772</v>
      </c>
      <c r="J12" s="14">
        <f>'JCN-R4 CAPM 2'!R12</f>
        <v>0.10216269518238616</v>
      </c>
      <c r="K12" s="14">
        <f>'JCN-R4 CAPM 2'!R42</f>
        <v>0.10209971210647843</v>
      </c>
      <c r="L12" s="14">
        <f>'JCN-R4 CAPM 2'!R72</f>
        <v>0.10238313594806325</v>
      </c>
      <c r="M12" s="14">
        <f t="shared" si="2"/>
        <v>0.10163713181568794</v>
      </c>
      <c r="N12" s="14">
        <f>'JCN-R5 Risk Premium'!$M$51</f>
        <v>0.10275587014040646</v>
      </c>
      <c r="O12" s="14">
        <f>'JCN-R5 Risk Premium'!$M$52</f>
        <v>0.10263932431158317</v>
      </c>
      <c r="P12" s="14">
        <f>'JCN-R5 Risk Premium'!$M$53</f>
        <v>0.10316378054128794</v>
      </c>
      <c r="Q12" s="14">
        <f t="shared" si="3"/>
        <v>0.10285299166442585</v>
      </c>
      <c r="R12" s="14">
        <f>_xlfn.XLOOKUP($B12,'JCN-R6 Expected Earnings'!$C$7:$C$20,'JCN-R6 Expected Earnings'!$M$7:$M$20)</f>
        <v>0.11317941687849579</v>
      </c>
      <c r="S12" s="14"/>
      <c r="T12" s="14">
        <f t="shared" si="1"/>
        <v>0.10039482590208597</v>
      </c>
    </row>
    <row r="13" spans="1:20">
      <c r="A13" s="9" t="str">
        <f>'JCN-R2 Constant DCF'!A85</f>
        <v>Edison International</v>
      </c>
      <c r="B13" s="79" t="str">
        <f>'JCN-R2 Constant DCF'!B85</f>
        <v>EIX</v>
      </c>
      <c r="C13" s="14">
        <f>_xlfn.XLOOKUP($B13,'JCN-R2 Constant DCF'!$B$7:$B$20,'JCN-R2 Constant DCF'!$L$7:$L$20)</f>
        <v>0.13215592187156169</v>
      </c>
      <c r="D13" s="14">
        <f>_xlfn.XLOOKUP($B13,'JCN-R2 Constant DCF'!$B$44:$B$57,'JCN-R2 Constant DCF'!$L$44:$L$57)</f>
        <v>0.13275504827823351</v>
      </c>
      <c r="E13" s="14">
        <f>_xlfn.XLOOKUP($B13,'JCN-R2 Constant DCF'!$B$81:$B$94,'JCN-R2 Constant DCF'!$L$81:$L$94)</f>
        <v>0.133903731916588</v>
      </c>
      <c r="F13" s="14">
        <f t="shared" si="0"/>
        <v>0.13293823402212773</v>
      </c>
      <c r="G13" s="14">
        <f>'JCN-R4 CAPM 2'!I13</f>
        <v>0.11778668975155843</v>
      </c>
      <c r="H13" s="14">
        <f>'JCN-R4 CAPM 2'!I43</f>
        <v>0.1177733564182251</v>
      </c>
      <c r="I13" s="14">
        <f>'JCN-R4 CAPM 2'!I73</f>
        <v>0.11783335641822509</v>
      </c>
      <c r="J13" s="14">
        <f>'JCN-R4 CAPM 2'!R13</f>
        <v>0.1088674836264604</v>
      </c>
      <c r="K13" s="14">
        <f>'JCN-R4 CAPM 2'!R43</f>
        <v>0.10882580694686446</v>
      </c>
      <c r="L13" s="14">
        <f>'JCN-R4 CAPM 2'!R73</f>
        <v>0.10901335200504619</v>
      </c>
      <c r="M13" s="14">
        <f t="shared" si="2"/>
        <v>0.11335000752772995</v>
      </c>
      <c r="N13" s="14">
        <f>'JCN-R5 Risk Premium'!$M$51</f>
        <v>0.10275587014040646</v>
      </c>
      <c r="O13" s="14">
        <f>'JCN-R5 Risk Premium'!$M$52</f>
        <v>0.10263932431158317</v>
      </c>
      <c r="P13" s="14">
        <f>'JCN-R5 Risk Premium'!$M$53</f>
        <v>0.10316378054128794</v>
      </c>
      <c r="Q13" s="14">
        <f t="shared" si="3"/>
        <v>0.10285299166442585</v>
      </c>
      <c r="R13" s="14">
        <f>_xlfn.XLOOKUP($B13,'JCN-R6 Expected Earnings'!$C$7:$C$20,'JCN-R6 Expected Earnings'!$M$7:$M$20)</f>
        <v>0.13438410706817588</v>
      </c>
      <c r="S13" s="14"/>
      <c r="T13" s="14">
        <f t="shared" si="1"/>
        <v>0.11638041107142784</v>
      </c>
    </row>
    <row r="14" spans="1:20">
      <c r="A14" s="9" t="str">
        <f>'JCN-R2 Constant DCF'!A86</f>
        <v>Entergy Corporation</v>
      </c>
      <c r="B14" s="79" t="str">
        <f>'JCN-R2 Constant DCF'!B86</f>
        <v>ETR</v>
      </c>
      <c r="C14" s="14">
        <f>_xlfn.XLOOKUP($B14,'JCN-R2 Constant DCF'!$B$7:$B$20,'JCN-R2 Constant DCF'!$L$7:$L$20)</f>
        <v>8.5456113193805222E-2</v>
      </c>
      <c r="D14" s="14">
        <f>_xlfn.XLOOKUP($B14,'JCN-R2 Constant DCF'!$B$44:$B$57,'JCN-R2 Constant DCF'!$L$44:$L$57)</f>
        <v>8.3853649729558291E-2</v>
      </c>
      <c r="E14" s="14">
        <f>_xlfn.XLOOKUP($B14,'JCN-R2 Constant DCF'!$B$81:$B$94,'JCN-R2 Constant DCF'!$L$81:$L$94)</f>
        <v>8.336334190413712E-2</v>
      </c>
      <c r="F14" s="14">
        <f t="shared" si="0"/>
        <v>8.4224368275833558E-2</v>
      </c>
      <c r="G14" s="14">
        <f>'JCN-R4 CAPM 2'!I14</f>
        <v>0.11778668975155843</v>
      </c>
      <c r="H14" s="14">
        <f>'JCN-R4 CAPM 2'!I44</f>
        <v>0.1177733564182251</v>
      </c>
      <c r="I14" s="14">
        <f>'JCN-R4 CAPM 2'!I74</f>
        <v>0.11783335641822509</v>
      </c>
      <c r="J14" s="14">
        <f>'JCN-R4 CAPM 2'!R14</f>
        <v>0.10979607918079567</v>
      </c>
      <c r="K14" s="14">
        <f>'JCN-R4 CAPM 2'!R44</f>
        <v>0.1097573533810163</v>
      </c>
      <c r="L14" s="14">
        <f>'JCN-R4 CAPM 2'!R74</f>
        <v>0.10993161948002345</v>
      </c>
      <c r="M14" s="14">
        <f t="shared" si="2"/>
        <v>0.11381307577164068</v>
      </c>
      <c r="N14" s="14">
        <f>'JCN-R5 Risk Premium'!$M$51</f>
        <v>0.10275587014040646</v>
      </c>
      <c r="O14" s="14">
        <f>'JCN-R5 Risk Premium'!$M$52</f>
        <v>0.10263932431158317</v>
      </c>
      <c r="P14" s="14">
        <f>'JCN-R5 Risk Premium'!$M$53</f>
        <v>0.10316378054128794</v>
      </c>
      <c r="Q14" s="14">
        <f t="shared" si="3"/>
        <v>0.10285299166442585</v>
      </c>
      <c r="R14" s="14">
        <f>_xlfn.XLOOKUP($B14,'JCN-R6 Expected Earnings'!$C$7:$C$20,'JCN-R6 Expected Earnings'!$M$7:$M$20)</f>
        <v>9.2598381794779583E-2</v>
      </c>
      <c r="S14" s="14"/>
      <c r="T14" s="14">
        <f t="shared" si="1"/>
        <v>0.10029681190396671</v>
      </c>
    </row>
    <row r="15" spans="1:20">
      <c r="A15" s="9" t="str">
        <f>'JCN-R2 Constant DCF'!A87</f>
        <v xml:space="preserve">Evergy, Inc. </v>
      </c>
      <c r="B15" s="79" t="str">
        <f>'JCN-R2 Constant DCF'!B87</f>
        <v>EVRG</v>
      </c>
      <c r="C15" s="14">
        <f>_xlfn.XLOOKUP($B15,'JCN-R2 Constant DCF'!$B$7:$B$20,'JCN-R2 Constant DCF'!$L$7:$L$20)</f>
        <v>9.3437417536787692E-2</v>
      </c>
      <c r="D15" s="14">
        <f>_xlfn.XLOOKUP($B15,'JCN-R2 Constant DCF'!$B$44:$B$57,'JCN-R2 Constant DCF'!$L$44:$L$57)</f>
        <v>9.249874296120314E-2</v>
      </c>
      <c r="E15" s="14">
        <f>_xlfn.XLOOKUP($B15,'JCN-R2 Constant DCF'!$B$81:$B$94,'JCN-R2 Constant DCF'!$L$81:$L$94)</f>
        <v>9.1341318804620861E-2</v>
      </c>
      <c r="F15" s="14">
        <f t="shared" si="0"/>
        <v>9.2425826434203898E-2</v>
      </c>
      <c r="G15" s="14">
        <f>'JCN-R4 CAPM 2'!I15</f>
        <v>0.11359089906287992</v>
      </c>
      <c r="H15" s="14">
        <f>'JCN-R4 CAPM 2'!I45</f>
        <v>0.11356423239621326</v>
      </c>
      <c r="I15" s="14">
        <f>'JCN-R4 CAPM 2'!I75</f>
        <v>0.11368423239621325</v>
      </c>
      <c r="J15" s="14">
        <f>'JCN-R4 CAPM 2'!R15</f>
        <v>0.10418222909448493</v>
      </c>
      <c r="K15" s="14">
        <f>'JCN-R4 CAPM 2'!R45</f>
        <v>0.10412566366922422</v>
      </c>
      <c r="L15" s="14">
        <f>'JCN-R4 CAPM 2'!R75</f>
        <v>0.10438020808289741</v>
      </c>
      <c r="M15" s="14">
        <f t="shared" si="2"/>
        <v>0.10892124411698551</v>
      </c>
      <c r="N15" s="14">
        <f>'JCN-R5 Risk Premium'!$M$51</f>
        <v>0.10275587014040646</v>
      </c>
      <c r="O15" s="14">
        <f>'JCN-R5 Risk Premium'!$M$52</f>
        <v>0.10263932431158317</v>
      </c>
      <c r="P15" s="14">
        <f>'JCN-R5 Risk Premium'!$M$53</f>
        <v>0.10316378054128794</v>
      </c>
      <c r="Q15" s="14">
        <f t="shared" si="3"/>
        <v>0.10285299166442585</v>
      </c>
      <c r="R15" s="14">
        <f>_xlfn.XLOOKUP($B15,'JCN-R6 Expected Earnings'!$C$7:$C$20,'JCN-R6 Expected Earnings'!$M$7:$M$20)</f>
        <v>0.10141629058913754</v>
      </c>
      <c r="S15" s="14"/>
      <c r="T15" s="14">
        <f t="shared" si="1"/>
        <v>0.10140002073853842</v>
      </c>
    </row>
    <row r="16" spans="1:20">
      <c r="A16" s="9" t="str">
        <f>'JCN-R2 Constant DCF'!A88</f>
        <v>Hawaiian Electric Industries, Inc.</v>
      </c>
      <c r="B16" s="79" t="str">
        <f>'JCN-R2 Constant DCF'!B88</f>
        <v>HE</v>
      </c>
      <c r="C16" s="14">
        <f>_xlfn.XLOOKUP($B16,'JCN-R2 Constant DCF'!$B$7:$B$20,'JCN-R2 Constant DCF'!$L$7:$L$20)</f>
        <v>6.7325731220203577E-2</v>
      </c>
      <c r="D16" s="14">
        <f>_xlfn.XLOOKUP($B16,'JCN-R2 Constant DCF'!$B$44:$B$57,'JCN-R2 Constant DCF'!$L$44:$L$57)</f>
        <v>6.5615696071517723E-2</v>
      </c>
      <c r="E16" s="14">
        <f>_xlfn.XLOOKUP($B16,'JCN-R2 Constant DCF'!$B$81:$B$94,'JCN-R2 Constant DCF'!$L$81:$L$94)</f>
        <v>6.6424121359989818E-2</v>
      </c>
      <c r="F16" s="14">
        <f t="shared" si="0"/>
        <v>6.6455182883903716E-2</v>
      </c>
      <c r="G16" s="14">
        <f>'JCN-R4 CAPM 2'!I16</f>
        <v>0.10939510837420141</v>
      </c>
      <c r="H16" s="14">
        <f>'JCN-R4 CAPM 2'!I46</f>
        <v>0.1093551083742014</v>
      </c>
      <c r="I16" s="14">
        <f>'JCN-R4 CAPM 2'!I76</f>
        <v>0.10953510837420141</v>
      </c>
      <c r="J16" s="14">
        <f>'JCN-R4 CAPM 2'!R16</f>
        <v>9.8074993403056115E-2</v>
      </c>
      <c r="K16" s="14">
        <f>'JCN-R4 CAPM 2'!R46</f>
        <v>9.7999020477454929E-2</v>
      </c>
      <c r="L16" s="14">
        <f>'JCN-R4 CAPM 2'!R76</f>
        <v>9.8340898642660241E-2</v>
      </c>
      <c r="M16" s="14">
        <f t="shared" si="2"/>
        <v>0.10378337294096258</v>
      </c>
      <c r="N16" s="14">
        <f>'JCN-R5 Risk Premium'!$M$51</f>
        <v>0.10275587014040646</v>
      </c>
      <c r="O16" s="14">
        <f>'JCN-R5 Risk Premium'!$M$52</f>
        <v>0.10263932431158317</v>
      </c>
      <c r="P16" s="14">
        <f>'JCN-R5 Risk Premium'!$M$53</f>
        <v>0.10316378054128794</v>
      </c>
      <c r="Q16" s="14">
        <f t="shared" si="3"/>
        <v>0.10285299166442585</v>
      </c>
      <c r="R16" s="14">
        <f>_xlfn.XLOOKUP($B16,'JCN-R6 Expected Earnings'!$C$7:$C$20,'JCN-R6 Expected Earnings'!$M$7:$M$20)</f>
        <v>0.12761754275459378</v>
      </c>
      <c r="S16" s="14"/>
      <c r="T16" s="14">
        <f t="shared" si="1"/>
        <v>9.1030515829764055E-2</v>
      </c>
    </row>
    <row r="17" spans="1:20">
      <c r="A17" s="9" t="str">
        <f>'JCN-R2 Constant DCF'!A89</f>
        <v>IDACORP, Inc.</v>
      </c>
      <c r="B17" s="79" t="str">
        <f>'JCN-R2 Constant DCF'!B89</f>
        <v>IDA</v>
      </c>
      <c r="C17" s="14">
        <f>_xlfn.XLOOKUP($B17,'JCN-R2 Constant DCF'!$B$7:$B$20,'JCN-R2 Constant DCF'!$L$7:$L$20)</f>
        <v>6.5763808934545698E-2</v>
      </c>
      <c r="D17" s="14">
        <f>_xlfn.XLOOKUP($B17,'JCN-R2 Constant DCF'!$B$44:$B$57,'JCN-R2 Constant DCF'!$L$44:$L$57)</f>
        <v>6.5370042305242126E-2</v>
      </c>
      <c r="E17" s="14">
        <f>_xlfn.XLOOKUP($B17,'JCN-R2 Constant DCF'!$B$81:$B$94,'JCN-R2 Constant DCF'!$L$81:$L$94)</f>
        <v>6.5361502667596966E-2</v>
      </c>
      <c r="F17" s="14">
        <f t="shared" si="0"/>
        <v>6.5498451302461597E-2</v>
      </c>
      <c r="G17" s="14">
        <f>'JCN-R4 CAPM 2'!I17</f>
        <v>0.1051993176855229</v>
      </c>
      <c r="H17" s="14">
        <f>'JCN-R4 CAPM 2'!I47</f>
        <v>0.10514598435218957</v>
      </c>
      <c r="I17" s="14">
        <f>'JCN-R4 CAPM 2'!I77</f>
        <v>0.10538598435218957</v>
      </c>
      <c r="J17" s="14">
        <f>'JCN-R4 CAPM 2'!R17</f>
        <v>0.10532760539127273</v>
      </c>
      <c r="K17" s="14">
        <f>'JCN-R4 CAPM 2'!R47</f>
        <v>0.10527467972907227</v>
      </c>
      <c r="L17" s="14">
        <f>'JCN-R4 CAPM 2'!R77</f>
        <v>0.10551284520897436</v>
      </c>
      <c r="M17" s="14">
        <f t="shared" si="2"/>
        <v>0.10530773611987021</v>
      </c>
      <c r="N17" s="14">
        <f>'JCN-R5 Risk Premium'!$M$51</f>
        <v>0.10275587014040646</v>
      </c>
      <c r="O17" s="14">
        <f>'JCN-R5 Risk Premium'!$M$52</f>
        <v>0.10263932431158317</v>
      </c>
      <c r="P17" s="14">
        <f>'JCN-R5 Risk Premium'!$M$53</f>
        <v>0.10316378054128794</v>
      </c>
      <c r="Q17" s="14">
        <f t="shared" si="3"/>
        <v>0.10285299166442585</v>
      </c>
      <c r="R17" s="14">
        <f>_xlfn.XLOOKUP($B17,'JCN-R6 Expected Earnings'!$C$7:$C$20,'JCN-R6 Expected Earnings'!$M$7:$M$20)</f>
        <v>9.7258124907091681E-2</v>
      </c>
      <c r="S17" s="14"/>
      <c r="T17" s="14">
        <f t="shared" si="1"/>
        <v>9.1219726362252548E-2</v>
      </c>
    </row>
    <row r="18" spans="1:20">
      <c r="A18" s="9" t="str">
        <f>'JCN-R2 Constant DCF'!A90</f>
        <v>NextEra Energy, Inc.</v>
      </c>
      <c r="B18" s="79" t="str">
        <f>'JCN-R2 Constant DCF'!B90</f>
        <v>NEE</v>
      </c>
      <c r="C18" s="14">
        <f>_xlfn.XLOOKUP($B18,'JCN-R2 Constant DCF'!$B$7:$B$20,'JCN-R2 Constant DCF'!$L$7:$L$20)</f>
        <v>0.12644028996566198</v>
      </c>
      <c r="D18" s="14">
        <f>_xlfn.XLOOKUP($B18,'JCN-R2 Constant DCF'!$B$44:$B$57,'JCN-R2 Constant DCF'!$L$44:$L$57)</f>
        <v>0.12475849556220274</v>
      </c>
      <c r="E18" s="14">
        <f>_xlfn.XLOOKUP($B18,'JCN-R2 Constant DCF'!$B$81:$B$94,'JCN-R2 Constant DCF'!$L$81:$L$94)</f>
        <v>0.12426403954414392</v>
      </c>
      <c r="F18" s="14">
        <f t="shared" si="0"/>
        <v>0.12515427502400289</v>
      </c>
      <c r="G18" s="14">
        <f>'JCN-R4 CAPM 2'!I18</f>
        <v>0.11778668975155843</v>
      </c>
      <c r="H18" s="14">
        <f>'JCN-R4 CAPM 2'!I48</f>
        <v>0.1177733564182251</v>
      </c>
      <c r="I18" s="14">
        <f>'JCN-R4 CAPM 2'!I78</f>
        <v>0.11783335641822509</v>
      </c>
      <c r="J18" s="14">
        <f>'JCN-R4 CAPM 2'!R18</f>
        <v>0.10689697312022561</v>
      </c>
      <c r="K18" s="14">
        <f>'JCN-R4 CAPM 2'!R48</f>
        <v>0.1068490345759739</v>
      </c>
      <c r="L18" s="14">
        <f>'JCN-R4 CAPM 2'!R78</f>
        <v>0.10706475802510662</v>
      </c>
      <c r="M18" s="14">
        <f t="shared" si="2"/>
        <v>0.1123673613848858</v>
      </c>
      <c r="N18" s="14">
        <f>'JCN-R5 Risk Premium'!$M$51</f>
        <v>0.10275587014040646</v>
      </c>
      <c r="O18" s="14">
        <f>'JCN-R5 Risk Premium'!$M$52</f>
        <v>0.10263932431158317</v>
      </c>
      <c r="P18" s="14">
        <f>'JCN-R5 Risk Premium'!$M$53</f>
        <v>0.10316378054128794</v>
      </c>
      <c r="Q18" s="14">
        <f t="shared" si="3"/>
        <v>0.10285299166442585</v>
      </c>
      <c r="R18" s="14">
        <f>_xlfn.XLOOKUP($B18,'JCN-R6 Expected Earnings'!$C$7:$C$20,'JCN-R6 Expected Earnings'!$M$7:$M$20)</f>
        <v>0.15146034560659055</v>
      </c>
      <c r="S18" s="14"/>
      <c r="T18" s="14">
        <f t="shared" si="1"/>
        <v>0.11345820935777151</v>
      </c>
    </row>
    <row r="19" spans="1:20">
      <c r="A19" s="9" t="str">
        <f>'JCN-R2 Constant DCF'!A91</f>
        <v>OGE Energy Corp.</v>
      </c>
      <c r="B19" s="79" t="str">
        <f>'JCN-R2 Constant DCF'!B91</f>
        <v>OGE</v>
      </c>
      <c r="C19" s="14">
        <f>_xlfn.XLOOKUP($B19,'JCN-R2 Constant DCF'!$B$7:$B$20,'JCN-R2 Constant DCF'!$L$7:$L$20)</f>
        <v>0.13132314450418492</v>
      </c>
      <c r="D19" s="14">
        <f>_xlfn.XLOOKUP($B19,'JCN-R2 Constant DCF'!$B$44:$B$57,'JCN-R2 Constant DCF'!$L$44:$L$57)</f>
        <v>0.12856214487791431</v>
      </c>
      <c r="E19" s="14">
        <f>_xlfn.XLOOKUP($B19,'JCN-R2 Constant DCF'!$B$81:$B$94,'JCN-R2 Constant DCF'!$L$81:$L$94)</f>
        <v>0.12816228565758991</v>
      </c>
      <c r="F19" s="14">
        <f t="shared" si="0"/>
        <v>0.12934919167989636</v>
      </c>
      <c r="G19" s="14">
        <f>'JCN-R4 CAPM 2'!I19</f>
        <v>0.12198248044023693</v>
      </c>
      <c r="H19" s="14">
        <f>'JCN-R4 CAPM 2'!I49</f>
        <v>0.12198248044023695</v>
      </c>
      <c r="I19" s="14">
        <f>'JCN-R4 CAPM 2'!I79</f>
        <v>0.12198248044023696</v>
      </c>
      <c r="J19" s="14">
        <f>'JCN-R4 CAPM 2'!R19</f>
        <v>0.11529952311851563</v>
      </c>
      <c r="K19" s="14">
        <f>'JCN-R4 CAPM 2'!R49</f>
        <v>0.11527828609688265</v>
      </c>
      <c r="L19" s="14">
        <f>'JCN-R4 CAPM 2'!R79</f>
        <v>0.11537385269423109</v>
      </c>
      <c r="M19" s="14">
        <f t="shared" si="2"/>
        <v>0.11864985053839001</v>
      </c>
      <c r="N19" s="14">
        <f>'JCN-R5 Risk Premium'!$M$51</f>
        <v>0.10275587014040646</v>
      </c>
      <c r="O19" s="14">
        <f>'JCN-R5 Risk Premium'!$M$52</f>
        <v>0.10263932431158317</v>
      </c>
      <c r="P19" s="14">
        <f>'JCN-R5 Risk Premium'!$M$53</f>
        <v>0.10316378054128794</v>
      </c>
      <c r="Q19" s="14">
        <f t="shared" si="3"/>
        <v>0.10285299166442585</v>
      </c>
      <c r="R19" s="14">
        <f>_xlfn.XLOOKUP($B19,'JCN-R6 Expected Earnings'!$C$7:$C$20,'JCN-R6 Expected Earnings'!$M$7:$M$20)</f>
        <v>0.13117703309687795</v>
      </c>
      <c r="S19" s="14"/>
      <c r="T19" s="14">
        <f t="shared" si="1"/>
        <v>0.11695067796090408</v>
      </c>
    </row>
    <row r="20" spans="1:20">
      <c r="A20" s="9" t="str">
        <f>'JCN-R2 Constant DCF'!A92</f>
        <v>Portland General Electric Company</v>
      </c>
      <c r="B20" s="79" t="str">
        <f>'JCN-R2 Constant DCF'!B92</f>
        <v>POR</v>
      </c>
      <c r="C20" s="14">
        <f>_xlfn.XLOOKUP($B20,'JCN-R2 Constant DCF'!$B$7:$B$20,'JCN-R2 Constant DCF'!$L$7:$L$20)</f>
        <v>8.9897722761422938E-2</v>
      </c>
      <c r="D20" s="14">
        <f>_xlfn.XLOOKUP($B20,'JCN-R2 Constant DCF'!$B$44:$B$57,'JCN-R2 Constant DCF'!$L$44:$L$57)</f>
        <v>8.9571383765629981E-2</v>
      </c>
      <c r="E20" s="14">
        <f>_xlfn.XLOOKUP($B20,'JCN-R2 Constant DCF'!$B$81:$B$94,'JCN-R2 Constant DCF'!$L$81:$L$94)</f>
        <v>8.9271395184271435E-2</v>
      </c>
      <c r="F20" s="14">
        <f t="shared" si="0"/>
        <v>8.9580167237108113E-2</v>
      </c>
      <c r="G20" s="14">
        <f>'JCN-R4 CAPM 2'!I20</f>
        <v>0.10939510837420141</v>
      </c>
      <c r="H20" s="14">
        <f>'JCN-R4 CAPM 2'!I50</f>
        <v>0.1093551083742014</v>
      </c>
      <c r="I20" s="14">
        <f>'JCN-R4 CAPM 2'!I80</f>
        <v>0.10953510837420141</v>
      </c>
      <c r="J20" s="14">
        <f>'JCN-R4 CAPM 2'!R20</f>
        <v>0.10422183552884637</v>
      </c>
      <c r="K20" s="14">
        <f>'JCN-R4 CAPM 2'!R50</f>
        <v>0.10416539596443782</v>
      </c>
      <c r="L20" s="14">
        <f>'JCN-R4 CAPM 2'!R80</f>
        <v>0.10441937400427637</v>
      </c>
      <c r="M20" s="14">
        <f t="shared" si="2"/>
        <v>0.10684865510336079</v>
      </c>
      <c r="N20" s="14">
        <f>'JCN-R5 Risk Premium'!$M$51</f>
        <v>0.10275587014040646</v>
      </c>
      <c r="O20" s="14">
        <f>'JCN-R5 Risk Premium'!$M$52</f>
        <v>0.10263932431158317</v>
      </c>
      <c r="P20" s="14">
        <f>'JCN-R5 Risk Premium'!$M$53</f>
        <v>0.10316378054128794</v>
      </c>
      <c r="Q20" s="14">
        <f t="shared" si="3"/>
        <v>0.10285299166442585</v>
      </c>
      <c r="R20" s="14">
        <f>_xlfn.XLOOKUP($B20,'JCN-R6 Expected Earnings'!$C$7:$C$20,'JCN-R6 Expected Earnings'!$M$7:$M$20)</f>
        <v>9.8001538398449203E-2</v>
      </c>
      <c r="S20" s="14"/>
      <c r="T20" s="14">
        <f t="shared" si="1"/>
        <v>9.9760604668298239E-2</v>
      </c>
    </row>
    <row r="21" spans="1:20">
      <c r="A21" s="9" t="s">
        <v>1212</v>
      </c>
      <c r="B21" s="79" t="s">
        <v>467</v>
      </c>
      <c r="C21" s="14">
        <f>_xlfn.XLOOKUP($B21,'JCN-R2 Constant DCF'!$B$7:$B$20,'JCN-R2 Constant DCF'!$L$7:$L$20)</f>
        <v>0.10166844362930344</v>
      </c>
      <c r="D21" s="14">
        <f>_xlfn.XLOOKUP($B21,'JCN-R2 Constant DCF'!$B$44:$B$57,'JCN-R2 Constant DCF'!$L$44:$L$57)</f>
        <v>0.1006035519622242</v>
      </c>
      <c r="E21" s="14">
        <f>_xlfn.XLOOKUP($B21,'JCN-R2 Constant DCF'!$B$81:$B$94,'JCN-R2 Constant DCF'!$L$81:$L$94)</f>
        <v>9.9374063101488178E-2</v>
      </c>
      <c r="F21" s="14">
        <f t="shared" si="0"/>
        <v>0.10054868623100527</v>
      </c>
      <c r="G21" s="14">
        <f>'JCN-R4 CAPM 2'!I21</f>
        <v>0.11359089906287992</v>
      </c>
      <c r="H21" s="14">
        <f>'JCN-R4 CAPM 2'!I51</f>
        <v>0.11356423239621326</v>
      </c>
      <c r="I21" s="14">
        <f>'JCN-R4 CAPM 2'!I81</f>
        <v>0.11368423239621325</v>
      </c>
      <c r="J21" s="14">
        <f>'JCN-R4 CAPM 2'!R21</f>
        <v>0.10338578458594799</v>
      </c>
      <c r="K21" s="14">
        <f>'JCN-R4 CAPM 2'!R51</f>
        <v>0.10332668822887926</v>
      </c>
      <c r="L21" s="14">
        <f>'JCN-R4 CAPM 2'!R81</f>
        <v>0.1035926218356886</v>
      </c>
      <c r="M21" s="14">
        <f t="shared" si="2"/>
        <v>0.10852407641763706</v>
      </c>
      <c r="N21" s="14">
        <f>'JCN-R5 Risk Premium'!$M$51</f>
        <v>0.10275587014040646</v>
      </c>
      <c r="O21" s="14">
        <f>'JCN-R5 Risk Premium'!$M$52</f>
        <v>0.10263932431158317</v>
      </c>
      <c r="P21" s="14">
        <f>'JCN-R5 Risk Premium'!$M$53</f>
        <v>0.10316378054128794</v>
      </c>
      <c r="Q21" s="14">
        <f t="shared" si="3"/>
        <v>0.10285299166442585</v>
      </c>
      <c r="R21" s="14">
        <f>_xlfn.XLOOKUP($B21,'JCN-R6 Expected Earnings'!$C$7:$C$20,'JCN-R6 Expected Earnings'!$M$7:$M$20)</f>
        <v>0.14755872772084899</v>
      </c>
      <c r="S21" s="14"/>
      <c r="T21" s="14">
        <f t="shared" si="1"/>
        <v>0.10397525143768939</v>
      </c>
    </row>
    <row r="22" spans="1:20">
      <c r="A22" s="93" t="str">
        <f>'JCN-R2 Constant DCF'!A94</f>
        <v>Xcel Energy Inc.</v>
      </c>
      <c r="B22" s="168" t="str">
        <f>'JCN-R2 Constant DCF'!B94</f>
        <v>XEL</v>
      </c>
      <c r="C22" s="169">
        <f>_xlfn.XLOOKUP($B22,'JCN-R2 Constant DCF'!$B$7:$B$20,'JCN-R2 Constant DCF'!$L$7:$L$20)</f>
        <v>9.606300947345231E-2</v>
      </c>
      <c r="D22" s="169">
        <f>_xlfn.XLOOKUP($B22,'JCN-R2 Constant DCF'!$B$44:$B$57,'JCN-R2 Constant DCF'!$L$44:$L$57)</f>
        <v>9.4771378759687663E-2</v>
      </c>
      <c r="E22" s="169">
        <f>_xlfn.XLOOKUP($B22,'JCN-R2 Constant DCF'!$B$81:$B$94,'JCN-R2 Constant DCF'!$L$81:$L$94)</f>
        <v>9.4473128890146557E-2</v>
      </c>
      <c r="F22" s="169">
        <f t="shared" si="0"/>
        <v>9.5102505707762172E-2</v>
      </c>
      <c r="G22" s="169">
        <f>'JCN-R4 CAPM 2'!I22</f>
        <v>0.1051993176855229</v>
      </c>
      <c r="H22" s="169">
        <f>'JCN-R4 CAPM 2'!I52</f>
        <v>0.10514598435218957</v>
      </c>
      <c r="I22" s="169">
        <f>'JCN-R4 CAPM 2'!I82</f>
        <v>0.10538598435218957</v>
      </c>
      <c r="J22" s="169">
        <f>'JCN-R4 CAPM 2'!R22</f>
        <v>0.10092523728598621</v>
      </c>
      <c r="K22" s="169">
        <f>'JCN-R4 CAPM 2'!R52</f>
        <v>0.10085832183121525</v>
      </c>
      <c r="L22" s="169">
        <f>'JCN-R4 CAPM 2'!R82</f>
        <v>0.10115944137768457</v>
      </c>
      <c r="M22" s="169">
        <f t="shared" si="2"/>
        <v>0.10311238114746468</v>
      </c>
      <c r="N22" s="169">
        <f>'JCN-R5 Risk Premium'!$M$51</f>
        <v>0.10275587014040646</v>
      </c>
      <c r="O22" s="169">
        <f>'JCN-R5 Risk Premium'!$M$52</f>
        <v>0.10263932431158317</v>
      </c>
      <c r="P22" s="169">
        <f>'JCN-R5 Risk Premium'!$M$53</f>
        <v>0.10316378054128794</v>
      </c>
      <c r="Q22" s="169">
        <f t="shared" si="3"/>
        <v>0.10285299166442585</v>
      </c>
      <c r="R22" s="169">
        <f>_xlfn.XLOOKUP($B22,'JCN-R6 Expected Earnings'!$C$7:$C$20,'JCN-R6 Expected Earnings'!$M$7:$M$20)</f>
        <v>0.11307080745908356</v>
      </c>
      <c r="S22" s="169"/>
      <c r="T22" s="169">
        <f t="shared" si="1"/>
        <v>0.10035595950655091</v>
      </c>
    </row>
    <row r="23" spans="1:20">
      <c r="A23" s="9"/>
      <c r="B23" s="1"/>
      <c r="D23" s="160"/>
      <c r="E23" s="160"/>
      <c r="F23" s="160"/>
      <c r="G23" s="160"/>
      <c r="H23" s="160"/>
      <c r="I23" s="160"/>
      <c r="J23" s="160"/>
      <c r="K23" s="160"/>
      <c r="L23" s="160"/>
      <c r="M23" s="160"/>
      <c r="N23" s="160"/>
      <c r="O23" s="160"/>
      <c r="P23" s="160"/>
      <c r="Q23" s="160"/>
      <c r="R23" s="160"/>
      <c r="S23" s="160"/>
      <c r="T23" s="160"/>
    </row>
    <row r="24" spans="1:20" ht="13" thickBot="1">
      <c r="A24" s="159" t="s">
        <v>1237</v>
      </c>
      <c r="B24" s="161"/>
      <c r="C24" s="95">
        <f>MIN(C9:C22)</f>
        <v>6.5763808934545698E-2</v>
      </c>
      <c r="D24" s="95">
        <f>MIN(D9:D22)</f>
        <v>6.5370042305242126E-2</v>
      </c>
      <c r="E24" s="95">
        <f>MIN(E9:E22)</f>
        <v>6.5361502667596966E-2</v>
      </c>
      <c r="F24" s="95">
        <f>MIN(F9:F22)</f>
        <v>6.5498451302461597E-2</v>
      </c>
      <c r="G24" s="95">
        <f>MIN(G9:G22)</f>
        <v>0.10100352699684437</v>
      </c>
      <c r="H24" s="95">
        <f t="shared" ref="H24:I24" si="4">MIN(H9:H22)</f>
        <v>0.10093686033017771</v>
      </c>
      <c r="I24" s="95">
        <f t="shared" si="4"/>
        <v>0.10123686033017772</v>
      </c>
      <c r="J24" s="95">
        <f>MIN(J9:J22)</f>
        <v>9.8074993403056115E-2</v>
      </c>
      <c r="K24" s="95">
        <f t="shared" ref="K24:M24" si="5">MIN(K9:K22)</f>
        <v>9.7999020477454929E-2</v>
      </c>
      <c r="L24" s="95">
        <f t="shared" si="5"/>
        <v>9.8340898642660241E-2</v>
      </c>
      <c r="M24" s="95">
        <f t="shared" si="5"/>
        <v>0.10163713181568794</v>
      </c>
      <c r="N24" s="95"/>
      <c r="O24" s="95"/>
      <c r="P24" s="95"/>
      <c r="Q24" s="95"/>
      <c r="R24" s="95">
        <f>MIN(R9:R22)</f>
        <v>9.1807511872367076E-2</v>
      </c>
      <c r="S24" s="95"/>
      <c r="T24" s="95"/>
    </row>
    <row r="25" spans="1:20">
      <c r="A25" s="9" t="s">
        <v>1197</v>
      </c>
      <c r="B25" s="1"/>
      <c r="C25" s="10">
        <f>MEDIAN(C9:C22)</f>
        <v>9.7004546368354427E-2</v>
      </c>
      <c r="D25" s="10">
        <f>MEDIAN(D9:D22)</f>
        <v>9.5745380635932908E-2</v>
      </c>
      <c r="E25" s="10">
        <f>MEDIAN(E9:E22)</f>
        <v>9.5230463826350795E-2</v>
      </c>
      <c r="F25" s="10">
        <f>MEDIAN(F9:F22)</f>
        <v>9.5925393108913765E-2</v>
      </c>
      <c r="G25" s="10">
        <f>MEDIAN(G9:G22)</f>
        <v>0.11149300371854066</v>
      </c>
      <c r="H25" s="10">
        <f t="shared" ref="H25:I25" si="6">MEDIAN(H9:H22)</f>
        <v>0.11145967038520732</v>
      </c>
      <c r="I25" s="10">
        <f t="shared" si="6"/>
        <v>0.11160967038520733</v>
      </c>
      <c r="J25" s="10">
        <f>MEDIAN(J9:J22)</f>
        <v>0.10461946732625886</v>
      </c>
      <c r="K25" s="10">
        <f t="shared" ref="K25:P25" si="7">MEDIAN(K9:K22)</f>
        <v>0.1045642913514076</v>
      </c>
      <c r="L25" s="10">
        <f t="shared" si="7"/>
        <v>0.1048125832382383</v>
      </c>
      <c r="M25" s="10">
        <f t="shared" si="7"/>
        <v>0.1078846551635563</v>
      </c>
      <c r="N25" s="10">
        <f t="shared" si="7"/>
        <v>0.10275587014040646</v>
      </c>
      <c r="O25" s="10">
        <f t="shared" si="7"/>
        <v>0.10263932431158317</v>
      </c>
      <c r="P25" s="10">
        <f t="shared" si="7"/>
        <v>0.10316378054128794</v>
      </c>
      <c r="Q25" s="10">
        <f>MEDIAN(Q9:Q22)</f>
        <v>0.10285299166442585</v>
      </c>
      <c r="R25" s="10">
        <f>MEDIAN(R9:R22)</f>
        <v>0.11312511216878968</v>
      </c>
      <c r="S25" s="10"/>
      <c r="T25" s="10">
        <f>AVERAGE(F25,M25,Q25)</f>
        <v>0.10222101331229864</v>
      </c>
    </row>
    <row r="26" spans="1:20" ht="13" thickBot="1">
      <c r="A26" s="65" t="s">
        <v>1040</v>
      </c>
      <c r="B26" s="60"/>
      <c r="C26" s="162">
        <f t="shared" ref="C26:Q26" si="8">AVERAGE(C9:C22)</f>
        <v>9.9999176210291016E-2</v>
      </c>
      <c r="D26" s="162">
        <f t="shared" si="8"/>
        <v>9.8902405616007424E-2</v>
      </c>
      <c r="E26" s="162">
        <f t="shared" si="8"/>
        <v>9.8764550608547649E-2</v>
      </c>
      <c r="F26" s="162">
        <f>AVERAGE(F9:F22)</f>
        <v>9.9222044144948701E-2</v>
      </c>
      <c r="G26" s="162">
        <f>AVERAGE(G9:G22)</f>
        <v>0.11179270305344625</v>
      </c>
      <c r="H26" s="162">
        <f t="shared" ref="H26:I26" si="9">AVERAGE(H9:H22)</f>
        <v>0.11176032210106532</v>
      </c>
      <c r="I26" s="162">
        <f t="shared" si="9"/>
        <v>0.11190603638677961</v>
      </c>
      <c r="J26" s="162">
        <f t="shared" si="8"/>
        <v>0.1052939415345963</v>
      </c>
      <c r="K26" s="162">
        <f t="shared" ref="K26:P26" si="10">AVERAGE(K9:K22)</f>
        <v>0.10524090889579581</v>
      </c>
      <c r="L26" s="162">
        <f t="shared" si="10"/>
        <v>0.1054795557703981</v>
      </c>
      <c r="M26" s="162">
        <f t="shared" si="10"/>
        <v>0.10857891129034687</v>
      </c>
      <c r="N26" s="162">
        <f t="shared" si="10"/>
        <v>0.10275587014040648</v>
      </c>
      <c r="O26" s="162">
        <f t="shared" si="10"/>
        <v>0.10263932431158314</v>
      </c>
      <c r="P26" s="162">
        <f t="shared" si="10"/>
        <v>0.10316378054128794</v>
      </c>
      <c r="Q26" s="162">
        <f t="shared" si="8"/>
        <v>0.10285299166442585</v>
      </c>
      <c r="R26" s="162">
        <f>AVERAGE(R9:R22)</f>
        <v>0.11612049706889152</v>
      </c>
      <c r="S26" s="162"/>
      <c r="T26" s="162">
        <f>AVERAGE(F26,M26,Q26)</f>
        <v>0.10355131569990715</v>
      </c>
    </row>
    <row r="27" spans="1:20">
      <c r="A27" s="93" t="s">
        <v>1238</v>
      </c>
      <c r="B27" s="96"/>
      <c r="C27" s="163">
        <f t="shared" ref="C27:J27" si="11">MAX(C9:C22)</f>
        <v>0.13215592187156169</v>
      </c>
      <c r="D27" s="163">
        <f t="shared" si="11"/>
        <v>0.13275504827823351</v>
      </c>
      <c r="E27" s="163">
        <f t="shared" si="11"/>
        <v>0.133903731916588</v>
      </c>
      <c r="F27" s="163">
        <f>MAX(F9:F22)</f>
        <v>0.13293823402212773</v>
      </c>
      <c r="G27" s="163">
        <f t="shared" si="11"/>
        <v>0.12198248044023693</v>
      </c>
      <c r="H27" s="163">
        <f t="shared" ref="H27:I27" si="12">MAX(H9:H22)</f>
        <v>0.12198248044023695</v>
      </c>
      <c r="I27" s="163">
        <f t="shared" si="12"/>
        <v>0.12198248044023696</v>
      </c>
      <c r="J27" s="163">
        <f t="shared" si="11"/>
        <v>0.11529952311851563</v>
      </c>
      <c r="K27" s="163">
        <f t="shared" ref="K27:M27" si="13">MAX(K9:K22)</f>
        <v>0.11527828609688265</v>
      </c>
      <c r="L27" s="163">
        <f t="shared" si="13"/>
        <v>0.11537385269423109</v>
      </c>
      <c r="M27" s="163">
        <f t="shared" si="13"/>
        <v>0.11864985053839001</v>
      </c>
      <c r="N27" s="163"/>
      <c r="O27" s="163"/>
      <c r="P27" s="163"/>
      <c r="Q27" s="163"/>
      <c r="R27" s="163">
        <f>MAX(R9:R22)</f>
        <v>0.15146034560659055</v>
      </c>
      <c r="S27" s="163"/>
      <c r="T27" s="163"/>
    </row>
    <row r="28" spans="1:20">
      <c r="A28" s="9"/>
      <c r="C28" s="10"/>
      <c r="D28" s="10"/>
      <c r="E28" s="10"/>
      <c r="F28" s="10"/>
      <c r="G28" s="10"/>
      <c r="H28" s="10"/>
      <c r="I28" s="10"/>
      <c r="J28" s="10"/>
      <c r="K28" s="10"/>
      <c r="L28" s="10"/>
      <c r="M28" s="10"/>
      <c r="N28" s="10"/>
      <c r="O28" s="10"/>
      <c r="P28" s="10"/>
      <c r="Q28" s="10"/>
      <c r="R28" s="10"/>
      <c r="S28" s="10"/>
      <c r="T28" s="10"/>
    </row>
  </sheetData>
  <mergeCells count="16">
    <mergeCell ref="C4:Q4"/>
    <mergeCell ref="T4:T7"/>
    <mergeCell ref="S4:S7"/>
    <mergeCell ref="A4:A7"/>
    <mergeCell ref="B4:B7"/>
    <mergeCell ref="R4:R7"/>
    <mergeCell ref="N5:Q5"/>
    <mergeCell ref="Q6:Q7"/>
    <mergeCell ref="N6:N7"/>
    <mergeCell ref="O6:O7"/>
    <mergeCell ref="P6:P7"/>
    <mergeCell ref="C5:F6"/>
    <mergeCell ref="G5:M5"/>
    <mergeCell ref="G6:I6"/>
    <mergeCell ref="J6:L6"/>
    <mergeCell ref="M6:M7"/>
  </mergeCells>
  <conditionalFormatting sqref="A9:B25 A24:A28">
    <cfRule type="expression" dxfId="42" priority="1">
      <formula>"(blank)"</formula>
    </cfRule>
    <cfRule type="expression" dxfId="41" priority="2">
      <formula>#REF!</formula>
    </cfRule>
  </conditionalFormatting>
  <printOptions horizontalCentered="1"/>
  <pageMargins left="0.45" right="0.45" top="0.75" bottom="0.75" header="0.3" footer="0.3"/>
  <pageSetup scale="61" orientation="landscape" useFirstPageNumber="1" r:id="rId1"/>
  <headerFooter scaleWithDoc="0">
    <oddHeader>&amp;RRebuttal Attachment JCN-R1
Page &amp;P of 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110"/>
  <sheetViews>
    <sheetView view="pageBreakPreview" zoomScale="85" zoomScaleNormal="100" zoomScaleSheetLayoutView="85" workbookViewId="0"/>
  </sheetViews>
  <sheetFormatPr defaultRowHeight="12.5"/>
  <cols>
    <col min="1" max="1" width="32.7265625" customWidth="1"/>
    <col min="2" max="7" width="10.7265625" customWidth="1"/>
    <col min="8" max="8" width="10.7265625" style="175" customWidth="1"/>
    <col min="9" max="13" width="10.7265625" customWidth="1"/>
  </cols>
  <sheetData>
    <row r="1" spans="1:13">
      <c r="M1" s="6"/>
    </row>
    <row r="2" spans="1:13">
      <c r="A2" s="3" t="s">
        <v>43</v>
      </c>
      <c r="B2" s="3"/>
      <c r="C2" s="3"/>
      <c r="D2" s="3"/>
      <c r="E2" s="3"/>
      <c r="F2" s="3"/>
      <c r="G2" s="3"/>
      <c r="H2" s="176"/>
      <c r="I2" s="3"/>
      <c r="J2" s="3"/>
      <c r="K2" s="3"/>
      <c r="L2" s="3"/>
      <c r="M2" s="3"/>
    </row>
    <row r="4" spans="1:13" ht="13" thickBot="1">
      <c r="C4" s="1" t="s">
        <v>4</v>
      </c>
      <c r="D4" s="15" t="s">
        <v>5</v>
      </c>
      <c r="E4" s="15" t="s">
        <v>6</v>
      </c>
      <c r="F4" s="15" t="s">
        <v>7</v>
      </c>
      <c r="G4" s="1" t="s">
        <v>8</v>
      </c>
      <c r="H4" s="177" t="s">
        <v>9</v>
      </c>
      <c r="I4" s="1" t="s">
        <v>10</v>
      </c>
      <c r="J4" s="1" t="s">
        <v>11</v>
      </c>
      <c r="K4" s="1" t="s">
        <v>12</v>
      </c>
      <c r="L4" s="1" t="s">
        <v>13</v>
      </c>
      <c r="M4" s="1" t="s">
        <v>44</v>
      </c>
    </row>
    <row r="5" spans="1:13" ht="50">
      <c r="A5" s="90" t="s">
        <v>2</v>
      </c>
      <c r="B5" s="106" t="s">
        <v>14</v>
      </c>
      <c r="C5" s="91" t="s">
        <v>45</v>
      </c>
      <c r="D5" s="90" t="s">
        <v>46</v>
      </c>
      <c r="E5" s="91" t="s">
        <v>47</v>
      </c>
      <c r="F5" s="91" t="s">
        <v>48</v>
      </c>
      <c r="G5" s="91" t="s">
        <v>49</v>
      </c>
      <c r="H5" s="178" t="s">
        <v>50</v>
      </c>
      <c r="I5" s="94" t="s">
        <v>51</v>
      </c>
      <c r="J5" s="94" t="s">
        <v>52</v>
      </c>
      <c r="K5" s="91" t="s">
        <v>53</v>
      </c>
      <c r="L5" s="91" t="s">
        <v>54</v>
      </c>
      <c r="M5" s="91" t="s">
        <v>55</v>
      </c>
    </row>
    <row r="7" spans="1:13">
      <c r="A7" s="9" t="s">
        <v>15</v>
      </c>
      <c r="B7" s="79" t="s">
        <v>16</v>
      </c>
      <c r="C7" s="171">
        <v>2.71</v>
      </c>
      <c r="D7" s="171">
        <v>62.246000000000009</v>
      </c>
      <c r="E7" s="172">
        <f t="shared" ref="E7:E10" si="0">C7/D7</f>
        <v>4.3536934100183139E-2</v>
      </c>
      <c r="F7" s="172">
        <f>E7*(1+(0.5*J7))</f>
        <v>4.5133288350523187E-2</v>
      </c>
      <c r="G7" s="173">
        <v>0.06</v>
      </c>
      <c r="H7" s="89">
        <v>8.6999999999999994E-2</v>
      </c>
      <c r="I7" s="173">
        <v>7.2999999999999995E-2</v>
      </c>
      <c r="J7" s="172">
        <f>AVERAGE(G7:I7)</f>
        <v>7.333333333333332E-2</v>
      </c>
      <c r="K7" s="172">
        <f>E7*(1+(0.5*MIN(G7:I7)))+MIN(G7:I7)</f>
        <v>0.10484304212318862</v>
      </c>
      <c r="L7" s="172">
        <f>J7+F7</f>
        <v>0.11846662168385651</v>
      </c>
      <c r="M7" s="172">
        <f t="shared" ref="M7" si="1">E7*(1+(0.5*MAX(G7:I7)))+MAX(G7:I7)</f>
        <v>0.13243079073354111</v>
      </c>
    </row>
    <row r="8" spans="1:13">
      <c r="A8" s="9" t="s">
        <v>17</v>
      </c>
      <c r="B8" s="79" t="s">
        <v>18</v>
      </c>
      <c r="C8" s="171">
        <v>1.81</v>
      </c>
      <c r="D8" s="171">
        <v>52.096666666666664</v>
      </c>
      <c r="E8" s="172">
        <f t="shared" si="0"/>
        <v>3.4743105764924183E-2</v>
      </c>
      <c r="F8" s="172">
        <f t="shared" ref="F8:F10" si="2">E8*(1+(0.5*J8))</f>
        <v>3.579408471431314E-2</v>
      </c>
      <c r="G8" s="173">
        <v>6.5000000000000002E-2</v>
      </c>
      <c r="H8" s="89">
        <v>5.5500000000000001E-2</v>
      </c>
      <c r="I8" s="173">
        <v>6.0999999999999999E-2</v>
      </c>
      <c r="J8" s="172">
        <f t="shared" ref="J8:J20" si="3">AVERAGE(G8:I8)</f>
        <v>6.0499999999999998E-2</v>
      </c>
      <c r="K8" s="172">
        <f t="shared" ref="K8:K20" si="4">E8*(1+(0.5*MIN(G8:I8)))+MIN(G8:I8)</f>
        <v>9.1207226949900827E-2</v>
      </c>
      <c r="L8" s="172">
        <f t="shared" ref="L8:L20" si="5">J8+F8</f>
        <v>9.6294084714313138E-2</v>
      </c>
      <c r="M8" s="172">
        <f t="shared" ref="M8:M20" si="6">E8*(1+(0.5*MAX(G8:I8)))+MAX(G8:I8)</f>
        <v>0.10087225670228422</v>
      </c>
    </row>
    <row r="9" spans="1:13">
      <c r="A9" s="9" t="s">
        <v>19</v>
      </c>
      <c r="B9" s="79" t="s">
        <v>20</v>
      </c>
      <c r="C9" s="171">
        <v>2.52</v>
      </c>
      <c r="D9" s="171">
        <v>84.064666666666682</v>
      </c>
      <c r="E9" s="172">
        <f t="shared" si="0"/>
        <v>2.9976922527895185E-2</v>
      </c>
      <c r="F9" s="172">
        <f t="shared" si="2"/>
        <v>3.0981149432579676E-2</v>
      </c>
      <c r="G9" s="173">
        <v>6.5000000000000002E-2</v>
      </c>
      <c r="H9" s="89">
        <v>6.7000000000000004E-2</v>
      </c>
      <c r="I9" s="173">
        <v>6.9000000000000006E-2</v>
      </c>
      <c r="J9" s="172">
        <f t="shared" si="3"/>
        <v>6.7000000000000004E-2</v>
      </c>
      <c r="K9" s="172">
        <f t="shared" si="4"/>
        <v>9.595117251005178E-2</v>
      </c>
      <c r="L9" s="172">
        <f t="shared" si="5"/>
        <v>9.7981149432579684E-2</v>
      </c>
      <c r="M9" s="172">
        <f t="shared" si="6"/>
        <v>0.10001112635510757</v>
      </c>
    </row>
    <row r="10" spans="1:13">
      <c r="A10" s="9" t="s">
        <v>21</v>
      </c>
      <c r="B10" s="79" t="s">
        <v>22</v>
      </c>
      <c r="C10" s="171">
        <v>3.32</v>
      </c>
      <c r="D10" s="171">
        <v>89.540999999999983</v>
      </c>
      <c r="E10" s="172">
        <f t="shared" si="0"/>
        <v>3.707798662065423E-2</v>
      </c>
      <c r="F10" s="172">
        <f t="shared" si="2"/>
        <v>3.8181674689062375E-2</v>
      </c>
      <c r="G10" s="173">
        <v>0.06</v>
      </c>
      <c r="H10" s="89">
        <v>5.7599999999999998E-2</v>
      </c>
      <c r="I10" s="173">
        <v>6.0999999999999999E-2</v>
      </c>
      <c r="J10" s="172">
        <f t="shared" si="3"/>
        <v>5.9533333333333327E-2</v>
      </c>
      <c r="K10" s="172">
        <f t="shared" si="4"/>
        <v>9.574583263532907E-2</v>
      </c>
      <c r="L10" s="172">
        <f t="shared" si="5"/>
        <v>9.7715008022395702E-2</v>
      </c>
      <c r="M10" s="172">
        <f t="shared" si="6"/>
        <v>9.920886521258418E-2</v>
      </c>
    </row>
    <row r="11" spans="1:13">
      <c r="A11" s="9" t="s">
        <v>24</v>
      </c>
      <c r="B11" s="79" t="s">
        <v>25</v>
      </c>
      <c r="C11" s="171">
        <v>2.95</v>
      </c>
      <c r="D11" s="171">
        <v>67.660666666666671</v>
      </c>
      <c r="E11" s="62">
        <f t="shared" ref="E11:E20" si="7">C11/D11</f>
        <v>4.3599925116512797E-2</v>
      </c>
      <c r="F11" s="62">
        <f t="shared" ref="F11:F20" si="8">E11*(1+(0.5*J11))</f>
        <v>4.5489255204895024E-2</v>
      </c>
      <c r="G11" s="89">
        <v>0.16</v>
      </c>
      <c r="H11" s="89">
        <v>7.0000000000000007E-2</v>
      </c>
      <c r="I11" s="89">
        <v>0.03</v>
      </c>
      <c r="J11" s="62">
        <f t="shared" si="3"/>
        <v>8.666666666666667E-2</v>
      </c>
      <c r="K11" s="62">
        <f t="shared" si="4"/>
        <v>7.4253923993260473E-2</v>
      </c>
      <c r="L11" s="62">
        <f t="shared" si="5"/>
        <v>0.13215592187156169</v>
      </c>
      <c r="M11" s="62">
        <f t="shared" si="6"/>
        <v>0.20708791912583382</v>
      </c>
    </row>
    <row r="12" spans="1:13">
      <c r="A12" s="9" t="s">
        <v>26</v>
      </c>
      <c r="B12" s="79" t="s">
        <v>27</v>
      </c>
      <c r="C12" s="171">
        <v>4.28</v>
      </c>
      <c r="D12" s="171">
        <v>104.65433333333331</v>
      </c>
      <c r="E12" s="172">
        <f t="shared" si="7"/>
        <v>4.0896538764121901E-2</v>
      </c>
      <c r="F12" s="172">
        <f t="shared" si="8"/>
        <v>4.1789446527138563E-2</v>
      </c>
      <c r="G12" s="173">
        <v>5.0000000000000001E-3</v>
      </c>
      <c r="H12" s="89">
        <v>6.6000000000000003E-2</v>
      </c>
      <c r="I12" s="173">
        <v>0.06</v>
      </c>
      <c r="J12" s="172">
        <f t="shared" si="3"/>
        <v>4.3666666666666666E-2</v>
      </c>
      <c r="K12" s="172">
        <f t="shared" si="4"/>
        <v>4.59987801110322E-2</v>
      </c>
      <c r="L12" s="62">
        <f t="shared" si="5"/>
        <v>8.5456113193805222E-2</v>
      </c>
      <c r="M12" s="172">
        <f t="shared" si="6"/>
        <v>0.10824612454333793</v>
      </c>
    </row>
    <row r="13" spans="1:13">
      <c r="A13" s="9" t="s">
        <v>28</v>
      </c>
      <c r="B13" s="79" t="s">
        <v>29</v>
      </c>
      <c r="C13" s="171">
        <v>2.4500000000000002</v>
      </c>
      <c r="D13" s="171">
        <v>59.538333333333334</v>
      </c>
      <c r="E13" s="172">
        <f t="shared" si="7"/>
        <v>4.1149959409903986E-2</v>
      </c>
      <c r="F13" s="172">
        <f t="shared" si="8"/>
        <v>4.220408420345436E-2</v>
      </c>
      <c r="G13" s="173">
        <v>7.4999999999999997E-2</v>
      </c>
      <c r="H13" s="89">
        <v>2.6700000000000002E-2</v>
      </c>
      <c r="I13" s="173">
        <v>5.1999999999999998E-2</v>
      </c>
      <c r="J13" s="172">
        <f t="shared" si="3"/>
        <v>5.1233333333333332E-2</v>
      </c>
      <c r="K13" s="172">
        <f t="shared" si="4"/>
        <v>6.8399311368026211E-2</v>
      </c>
      <c r="L13" s="62">
        <f t="shared" si="5"/>
        <v>9.3437417536787692E-2</v>
      </c>
      <c r="M13" s="172">
        <f t="shared" si="6"/>
        <v>0.11769308288777539</v>
      </c>
    </row>
    <row r="14" spans="1:13">
      <c r="A14" s="9" t="s">
        <v>30</v>
      </c>
      <c r="B14" s="79" t="s">
        <v>31</v>
      </c>
      <c r="C14" s="171">
        <v>1.44</v>
      </c>
      <c r="D14" s="171">
        <v>38.805</v>
      </c>
      <c r="E14" s="172">
        <f t="shared" si="7"/>
        <v>3.7108620023192887E-2</v>
      </c>
      <c r="F14" s="172">
        <f t="shared" si="8"/>
        <v>3.765906455353691E-2</v>
      </c>
      <c r="G14" s="173">
        <v>4.4999999999999998E-2</v>
      </c>
      <c r="H14" s="89">
        <v>1.2999999999999999E-2</v>
      </c>
      <c r="I14" s="173">
        <v>3.1E-2</v>
      </c>
      <c r="J14" s="172">
        <f t="shared" si="3"/>
        <v>2.9666666666666664E-2</v>
      </c>
      <c r="K14" s="172">
        <f t="shared" si="4"/>
        <v>5.0349826053343635E-2</v>
      </c>
      <c r="L14" s="62">
        <f t="shared" si="5"/>
        <v>6.7325731220203577E-2</v>
      </c>
      <c r="M14" s="172">
        <f t="shared" si="6"/>
        <v>8.2943563973714718E-2</v>
      </c>
    </row>
    <row r="15" spans="1:13">
      <c r="A15" s="9" t="s">
        <v>32</v>
      </c>
      <c r="B15" s="79" t="s">
        <v>33</v>
      </c>
      <c r="C15" s="171">
        <v>3.16</v>
      </c>
      <c r="D15" s="171">
        <v>104.51566666666669</v>
      </c>
      <c r="E15" s="172">
        <f t="shared" si="7"/>
        <v>3.0234701655573161E-2</v>
      </c>
      <c r="F15" s="172">
        <f t="shared" si="8"/>
        <v>3.0763808934545694E-2</v>
      </c>
      <c r="G15" s="173">
        <v>4.4999999999999998E-2</v>
      </c>
      <c r="H15" s="89">
        <v>0.03</v>
      </c>
      <c r="I15" s="173">
        <v>0.03</v>
      </c>
      <c r="J15" s="172">
        <f t="shared" si="3"/>
        <v>3.4999999999999996E-2</v>
      </c>
      <c r="K15" s="172">
        <f t="shared" si="4"/>
        <v>6.0688222180406759E-2</v>
      </c>
      <c r="L15" s="62">
        <f t="shared" si="5"/>
        <v>6.5763808934545698E-2</v>
      </c>
      <c r="M15" s="172">
        <f t="shared" si="6"/>
        <v>7.5914982442823548E-2</v>
      </c>
    </row>
    <row r="16" spans="1:13">
      <c r="A16" s="9" t="s">
        <v>57</v>
      </c>
      <c r="B16" s="79" t="s">
        <v>34</v>
      </c>
      <c r="C16" s="171">
        <v>1.87</v>
      </c>
      <c r="D16" s="171">
        <v>74.26166666666667</v>
      </c>
      <c r="E16" s="172">
        <f t="shared" si="7"/>
        <v>2.5181228538725679E-2</v>
      </c>
      <c r="F16" s="172">
        <f t="shared" si="8"/>
        <v>2.6440289965661962E-2</v>
      </c>
      <c r="G16" s="173">
        <v>0.1</v>
      </c>
      <c r="H16" s="89">
        <v>0.11</v>
      </c>
      <c r="I16" s="173">
        <v>0.09</v>
      </c>
      <c r="J16" s="172">
        <f t="shared" si="3"/>
        <v>0.10000000000000002</v>
      </c>
      <c r="K16" s="172">
        <f t="shared" si="4"/>
        <v>0.11631438382296833</v>
      </c>
      <c r="L16" s="62">
        <f t="shared" si="5"/>
        <v>0.12644028996566198</v>
      </c>
      <c r="M16" s="172">
        <f t="shared" si="6"/>
        <v>0.13656619610835558</v>
      </c>
    </row>
    <row r="17" spans="1:13">
      <c r="A17" s="9" t="s">
        <v>35</v>
      </c>
      <c r="B17" s="79" t="s">
        <v>36</v>
      </c>
      <c r="C17" s="171">
        <v>1.6564000000000001</v>
      </c>
      <c r="D17" s="171">
        <v>36.082000000000001</v>
      </c>
      <c r="E17" s="172">
        <f t="shared" si="7"/>
        <v>4.5906546200321495E-2</v>
      </c>
      <c r="F17" s="172">
        <f t="shared" si="8"/>
        <v>4.7823144504184914E-2</v>
      </c>
      <c r="G17" s="173">
        <v>6.5000000000000002E-2</v>
      </c>
      <c r="H17" s="89" t="s">
        <v>1299</v>
      </c>
      <c r="I17" s="173">
        <v>0.10199999999999999</v>
      </c>
      <c r="J17" s="172">
        <f t="shared" si="3"/>
        <v>8.3499999999999991E-2</v>
      </c>
      <c r="K17" s="172">
        <f t="shared" si="4"/>
        <v>0.11239850895183195</v>
      </c>
      <c r="L17" s="62">
        <f t="shared" si="5"/>
        <v>0.13132314450418492</v>
      </c>
      <c r="M17" s="172">
        <f t="shared" si="6"/>
        <v>0.15024778005653788</v>
      </c>
    </row>
    <row r="18" spans="1:13">
      <c r="A18" s="9" t="s">
        <v>37</v>
      </c>
      <c r="B18" s="79" t="s">
        <v>38</v>
      </c>
      <c r="C18" s="171">
        <v>1.81</v>
      </c>
      <c r="D18" s="171">
        <v>47.635666666666651</v>
      </c>
      <c r="E18" s="172">
        <f t="shared" si="7"/>
        <v>3.7996739138040837E-2</v>
      </c>
      <c r="F18" s="172">
        <f t="shared" si="8"/>
        <v>3.8964389428089614E-2</v>
      </c>
      <c r="G18" s="173">
        <v>0.05</v>
      </c>
      <c r="H18" s="89">
        <v>4.1799999999999997E-2</v>
      </c>
      <c r="I18" s="173">
        <v>6.0999999999999999E-2</v>
      </c>
      <c r="J18" s="172">
        <f t="shared" si="3"/>
        <v>5.093333333333333E-2</v>
      </c>
      <c r="K18" s="172">
        <f t="shared" si="4"/>
        <v>8.0590870986025881E-2</v>
      </c>
      <c r="L18" s="62">
        <f t="shared" si="5"/>
        <v>8.9897722761422938E-2</v>
      </c>
      <c r="M18" s="172">
        <f t="shared" si="6"/>
        <v>0.10015563968175109</v>
      </c>
    </row>
    <row r="19" spans="1:13">
      <c r="A19" s="9" t="s">
        <v>1212</v>
      </c>
      <c r="B19" s="79" t="s">
        <v>467</v>
      </c>
      <c r="C19" s="171">
        <v>2.72</v>
      </c>
      <c r="D19" s="171">
        <v>66.155333333333317</v>
      </c>
      <c r="E19" s="172">
        <f t="shared" si="7"/>
        <v>4.1115354771094306E-2</v>
      </c>
      <c r="F19" s="172">
        <f t="shared" si="8"/>
        <v>4.2335110295970105E-2</v>
      </c>
      <c r="G19" s="173">
        <v>6.5000000000000002E-2</v>
      </c>
      <c r="H19" s="89">
        <v>7.2999999999999995E-2</v>
      </c>
      <c r="I19" s="173">
        <v>0.04</v>
      </c>
      <c r="J19" s="172">
        <f t="shared" si="3"/>
        <v>5.9333333333333342E-2</v>
      </c>
      <c r="K19" s="172">
        <f t="shared" si="4"/>
        <v>8.1937661866516187E-2</v>
      </c>
      <c r="L19" s="172">
        <f>J19+F19</f>
        <v>0.10166844362930344</v>
      </c>
      <c r="M19" s="172">
        <f t="shared" si="6"/>
        <v>0.11561606522023923</v>
      </c>
    </row>
    <row r="20" spans="1:13">
      <c r="A20" s="9" t="s">
        <v>39</v>
      </c>
      <c r="B20" s="79" t="s">
        <v>40</v>
      </c>
      <c r="C20" s="171">
        <v>2.08</v>
      </c>
      <c r="D20" s="171">
        <v>65.563333333333333</v>
      </c>
      <c r="E20" s="172">
        <f t="shared" si="7"/>
        <v>3.1725049570389956E-2</v>
      </c>
      <c r="F20" s="172">
        <f t="shared" si="8"/>
        <v>3.2729676140118971E-2</v>
      </c>
      <c r="G20" s="173">
        <v>0.06</v>
      </c>
      <c r="H20" s="89">
        <v>6.4000000000000001E-2</v>
      </c>
      <c r="I20" s="173">
        <v>6.6000000000000003E-2</v>
      </c>
      <c r="J20" s="172">
        <f t="shared" si="3"/>
        <v>6.3333333333333339E-2</v>
      </c>
      <c r="K20" s="172">
        <f t="shared" si="4"/>
        <v>9.2676801057501645E-2</v>
      </c>
      <c r="L20" s="172">
        <f t="shared" si="5"/>
        <v>9.606300947345231E-2</v>
      </c>
      <c r="M20" s="62">
        <f t="shared" si="6"/>
        <v>9.8771976206212822E-2</v>
      </c>
    </row>
    <row r="21" spans="1:13" ht="13" thickBot="1">
      <c r="A21" s="65"/>
      <c r="B21" s="66"/>
      <c r="C21" s="68"/>
      <c r="D21" s="69"/>
      <c r="E21" s="67"/>
      <c r="F21" s="67"/>
      <c r="G21" s="67"/>
      <c r="H21" s="179"/>
      <c r="I21" s="67"/>
      <c r="J21" s="67"/>
      <c r="K21" s="67"/>
      <c r="L21" s="67"/>
      <c r="M21" s="67"/>
    </row>
    <row r="22" spans="1:13">
      <c r="A22" s="9" t="s">
        <v>3</v>
      </c>
      <c r="C22" t="s">
        <v>1</v>
      </c>
      <c r="D22" s="2" t="s">
        <v>1</v>
      </c>
      <c r="E22" s="5">
        <f t="shared" ref="E22:M22" si="9">AVERAGE(E7:E20)</f>
        <v>3.7160686585823832E-2</v>
      </c>
      <c r="F22" s="5">
        <f t="shared" si="9"/>
        <v>3.830631906743389E-2</v>
      </c>
      <c r="G22" s="5">
        <f t="shared" si="9"/>
        <v>6.5714285714285725E-2</v>
      </c>
      <c r="H22" s="180">
        <f t="shared" si="9"/>
        <v>5.8584615384615374E-2</v>
      </c>
      <c r="I22" s="5">
        <f t="shared" si="9"/>
        <v>5.9000000000000004E-2</v>
      </c>
      <c r="J22" s="5">
        <f t="shared" si="9"/>
        <v>6.1692857142857153E-2</v>
      </c>
      <c r="K22" s="5">
        <f t="shared" si="9"/>
        <v>8.3668254614955972E-2</v>
      </c>
      <c r="L22" s="5">
        <f t="shared" si="9"/>
        <v>9.9999176210291016E-2</v>
      </c>
      <c r="M22" s="5">
        <f t="shared" si="9"/>
        <v>0.11612616923214993</v>
      </c>
    </row>
    <row r="23" spans="1:13">
      <c r="J23" s="80"/>
      <c r="K23" s="10"/>
      <c r="L23" s="10"/>
      <c r="M23" s="10"/>
    </row>
    <row r="24" spans="1:13">
      <c r="A24" s="107" t="s">
        <v>58</v>
      </c>
    </row>
    <row r="25" spans="1:13">
      <c r="A25" s="9" t="s">
        <v>42</v>
      </c>
    </row>
    <row r="26" spans="1:13">
      <c r="A26" s="9" t="s">
        <v>1277</v>
      </c>
    </row>
    <row r="27" spans="1:13">
      <c r="A27" s="9" t="s">
        <v>59</v>
      </c>
    </row>
    <row r="28" spans="1:13">
      <c r="A28" s="9" t="s">
        <v>60</v>
      </c>
    </row>
    <row r="29" spans="1:13">
      <c r="A29" s="9" t="s">
        <v>61</v>
      </c>
    </row>
    <row r="30" spans="1:13">
      <c r="A30" s="9" t="s">
        <v>62</v>
      </c>
    </row>
    <row r="31" spans="1:13">
      <c r="A31" s="9" t="s">
        <v>63</v>
      </c>
    </row>
    <row r="32" spans="1:13">
      <c r="A32" s="12" t="s">
        <v>64</v>
      </c>
    </row>
    <row r="33" spans="1:13">
      <c r="A33" s="9" t="s">
        <v>65</v>
      </c>
    </row>
    <row r="34" spans="1:13">
      <c r="A34" s="9" t="s">
        <v>66</v>
      </c>
    </row>
    <row r="35" spans="1:13">
      <c r="A35" s="9" t="s">
        <v>67</v>
      </c>
    </row>
    <row r="36" spans="1:13">
      <c r="A36" s="11"/>
    </row>
    <row r="39" spans="1:13">
      <c r="A39" s="7" t="s">
        <v>68</v>
      </c>
      <c r="B39" s="3"/>
      <c r="C39" s="3"/>
      <c r="D39" s="3"/>
      <c r="E39" s="3"/>
      <c r="F39" s="3"/>
      <c r="G39" s="3"/>
      <c r="H39" s="176"/>
      <c r="I39" s="3"/>
      <c r="J39" s="3"/>
      <c r="K39" s="3"/>
      <c r="L39" s="3"/>
      <c r="M39" s="3"/>
    </row>
    <row r="41" spans="1:13" ht="13" thickBot="1">
      <c r="C41" s="1" t="s">
        <v>4</v>
      </c>
      <c r="D41" s="15" t="s">
        <v>5</v>
      </c>
      <c r="E41" s="15" t="s">
        <v>6</v>
      </c>
      <c r="F41" s="15" t="s">
        <v>7</v>
      </c>
      <c r="G41" s="1" t="s">
        <v>8</v>
      </c>
      <c r="H41" s="177" t="s">
        <v>9</v>
      </c>
      <c r="I41" s="1" t="s">
        <v>10</v>
      </c>
      <c r="J41" s="1" t="s">
        <v>11</v>
      </c>
      <c r="K41" s="1" t="s">
        <v>12</v>
      </c>
      <c r="L41" s="1" t="s">
        <v>13</v>
      </c>
      <c r="M41" s="1" t="s">
        <v>44</v>
      </c>
    </row>
    <row r="42" spans="1:13" ht="50">
      <c r="A42" s="90" t="s">
        <v>2</v>
      </c>
      <c r="B42" s="105"/>
      <c r="C42" s="91" t="s">
        <v>45</v>
      </c>
      <c r="D42" s="90" t="s">
        <v>46</v>
      </c>
      <c r="E42" s="91" t="s">
        <v>47</v>
      </c>
      <c r="F42" s="91" t="s">
        <v>48</v>
      </c>
      <c r="G42" s="91" t="s">
        <v>49</v>
      </c>
      <c r="H42" s="178" t="s">
        <v>50</v>
      </c>
      <c r="I42" s="94" t="s">
        <v>51</v>
      </c>
      <c r="J42" s="94" t="s">
        <v>52</v>
      </c>
      <c r="K42" s="91" t="s">
        <v>53</v>
      </c>
      <c r="L42" s="91" t="s">
        <v>54</v>
      </c>
      <c r="M42" s="91" t="s">
        <v>55</v>
      </c>
    </row>
    <row r="44" spans="1:13">
      <c r="A44" s="9" t="str">
        <f t="shared" ref="A44:C57" si="10">A7</f>
        <v>ALLETE, Inc.</v>
      </c>
      <c r="B44" s="13" t="str">
        <f t="shared" si="10"/>
        <v>ALE</v>
      </c>
      <c r="C44" s="4">
        <f t="shared" si="10"/>
        <v>2.71</v>
      </c>
      <c r="D44" s="4">
        <v>63.36455555555554</v>
      </c>
      <c r="E44" s="14">
        <f t="shared" ref="E44" si="11">C44/D44</f>
        <v>4.2768389618451266E-2</v>
      </c>
      <c r="F44" s="14">
        <f t="shared" ref="F44" si="12">E44*(1+(0.5*J44))</f>
        <v>4.4336563904461147E-2</v>
      </c>
      <c r="G44" s="173">
        <f>G7</f>
        <v>0.06</v>
      </c>
      <c r="H44" s="173">
        <f t="shared" ref="H44:I44" si="13">H7</f>
        <v>8.6999999999999994E-2</v>
      </c>
      <c r="I44" s="173">
        <f t="shared" si="13"/>
        <v>7.2999999999999995E-2</v>
      </c>
      <c r="J44" s="14">
        <f t="shared" ref="J44" si="14">AVERAGE(G44:I44)</f>
        <v>7.333333333333332E-2</v>
      </c>
      <c r="K44" s="14">
        <f t="shared" ref="K44" si="15">E44*(1+(0.5*MIN(G44:I44)))+MIN(G44:I44)</f>
        <v>0.1040514413070048</v>
      </c>
      <c r="L44" s="14">
        <f>J44+F44</f>
        <v>0.11766989723779447</v>
      </c>
      <c r="M44" s="14">
        <f t="shared" ref="M44" si="16">E44*(1+(0.5*MAX(G44:I44)))+MAX(G44:I44)</f>
        <v>0.13162881456685388</v>
      </c>
    </row>
    <row r="45" spans="1:13">
      <c r="A45" s="9" t="str">
        <f t="shared" si="10"/>
        <v>Alliant Energy Corporation</v>
      </c>
      <c r="B45" s="13" t="str">
        <f t="shared" si="10"/>
        <v>LNT</v>
      </c>
      <c r="C45" s="4">
        <f t="shared" si="10"/>
        <v>1.81</v>
      </c>
      <c r="D45" s="4">
        <v>53.878222222222242</v>
      </c>
      <c r="E45" s="14">
        <f t="shared" ref="E45:E47" si="17">C45/D45</f>
        <v>3.359427845511688E-2</v>
      </c>
      <c r="F45" s="14">
        <f t="shared" ref="F45:F47" si="18">E45*(1+(0.5*J45))</f>
        <v>3.4610505378384171E-2</v>
      </c>
      <c r="G45" s="173">
        <f t="shared" ref="G45:I45" si="19">G8</f>
        <v>6.5000000000000002E-2</v>
      </c>
      <c r="H45" s="173">
        <f t="shared" si="19"/>
        <v>5.5500000000000001E-2</v>
      </c>
      <c r="I45" s="173">
        <f t="shared" si="19"/>
        <v>6.0999999999999999E-2</v>
      </c>
      <c r="J45" s="14">
        <f t="shared" ref="J45:J47" si="20">AVERAGE(G45:I45)</f>
        <v>6.0499999999999998E-2</v>
      </c>
      <c r="K45" s="14">
        <f t="shared" ref="K45:K47" si="21">E45*(1+(0.5*MIN(G45:I45)))+MIN(G45:I45)</f>
        <v>9.002651968224637E-2</v>
      </c>
      <c r="L45" s="14">
        <f t="shared" ref="L45:L47" si="22">J45+F45</f>
        <v>9.5110505378384169E-2</v>
      </c>
      <c r="M45" s="14">
        <f t="shared" ref="M45:M47" si="23">E45*(1+(0.5*MAX(G45:I45)))+MAX(G45:I45)</f>
        <v>9.9686092504908175E-2</v>
      </c>
    </row>
    <row r="46" spans="1:13">
      <c r="A46" s="9" t="str">
        <f t="shared" si="10"/>
        <v>Ameren Corporation</v>
      </c>
      <c r="B46" s="13" t="str">
        <f t="shared" si="10"/>
        <v>AEE</v>
      </c>
      <c r="C46" s="4">
        <f t="shared" si="10"/>
        <v>2.52</v>
      </c>
      <c r="D46" s="4">
        <v>86.488555555555507</v>
      </c>
      <c r="E46" s="14">
        <f t="shared" si="17"/>
        <v>2.91368029424574E-2</v>
      </c>
      <c r="F46" s="14">
        <f t="shared" si="18"/>
        <v>3.0112885841029724E-2</v>
      </c>
      <c r="G46" s="173">
        <f t="shared" ref="G46:I46" si="24">G9</f>
        <v>6.5000000000000002E-2</v>
      </c>
      <c r="H46" s="173">
        <f t="shared" si="24"/>
        <v>6.7000000000000004E-2</v>
      </c>
      <c r="I46" s="173">
        <f t="shared" si="24"/>
        <v>6.9000000000000006E-2</v>
      </c>
      <c r="J46" s="14">
        <f t="shared" si="20"/>
        <v>6.7000000000000004E-2</v>
      </c>
      <c r="K46" s="14">
        <f t="shared" si="21"/>
        <v>9.5083749038087265E-2</v>
      </c>
      <c r="L46" s="14">
        <f t="shared" si="22"/>
        <v>9.7112885841029728E-2</v>
      </c>
      <c r="M46" s="14">
        <f t="shared" si="23"/>
        <v>9.9142022643972177E-2</v>
      </c>
    </row>
    <row r="47" spans="1:13">
      <c r="A47" s="9" t="str">
        <f t="shared" si="10"/>
        <v>American Electric Power Company, Inc.</v>
      </c>
      <c r="B47" s="13" t="str">
        <f t="shared" si="10"/>
        <v>AEP</v>
      </c>
      <c r="C47" s="4">
        <f t="shared" si="10"/>
        <v>3.32</v>
      </c>
      <c r="D47" s="4">
        <v>92.784555555555542</v>
      </c>
      <c r="E47" s="14">
        <f t="shared" si="17"/>
        <v>3.578181713671217E-2</v>
      </c>
      <c r="F47" s="14">
        <f t="shared" si="18"/>
        <v>3.6846922560148307E-2</v>
      </c>
      <c r="G47" s="173">
        <f t="shared" ref="G47:I47" si="25">G10</f>
        <v>0.06</v>
      </c>
      <c r="H47" s="173">
        <f t="shared" si="25"/>
        <v>5.7599999999999998E-2</v>
      </c>
      <c r="I47" s="173">
        <f t="shared" si="25"/>
        <v>6.0999999999999999E-2</v>
      </c>
      <c r="J47" s="14">
        <f t="shared" si="20"/>
        <v>5.9533333333333327E-2</v>
      </c>
      <c r="K47" s="14">
        <f t="shared" si="21"/>
        <v>9.4412333470249479E-2</v>
      </c>
      <c r="L47" s="14">
        <f t="shared" si="22"/>
        <v>9.6380255893481634E-2</v>
      </c>
      <c r="M47" s="14">
        <f t="shared" si="23"/>
        <v>9.7873162559381888E-2</v>
      </c>
    </row>
    <row r="48" spans="1:13">
      <c r="A48" s="9" t="str">
        <f t="shared" si="10"/>
        <v>Edison International</v>
      </c>
      <c r="B48" s="13" t="str">
        <f t="shared" si="10"/>
        <v>EIX</v>
      </c>
      <c r="C48" s="4">
        <f t="shared" si="10"/>
        <v>2.95</v>
      </c>
      <c r="D48" s="4">
        <v>66.781111111111088</v>
      </c>
      <c r="E48" s="14">
        <f t="shared" ref="E48:E57" si="26">C48/D48</f>
        <v>4.4174167678818051E-2</v>
      </c>
      <c r="F48" s="14">
        <f t="shared" ref="F48:F57" si="27">E48*(1+(0.5*J48))</f>
        <v>4.6088381611566837E-2</v>
      </c>
      <c r="G48" s="173">
        <f t="shared" ref="G48:I48" si="28">G11</f>
        <v>0.16</v>
      </c>
      <c r="H48" s="173">
        <f t="shared" si="28"/>
        <v>7.0000000000000007E-2</v>
      </c>
      <c r="I48" s="173">
        <f t="shared" si="28"/>
        <v>0.03</v>
      </c>
      <c r="J48" s="14">
        <f t="shared" ref="J48:J57" si="29">AVERAGE(G48:I48)</f>
        <v>8.666666666666667E-2</v>
      </c>
      <c r="K48" s="14">
        <f t="shared" ref="K48:K57" si="30">E48*(1+(0.5*MIN(G48:I48)))+MIN(G48:I48)</f>
        <v>7.4836780194000307E-2</v>
      </c>
      <c r="L48" s="14">
        <f t="shared" ref="L48:L57" si="31">J48+F48</f>
        <v>0.13275504827823351</v>
      </c>
      <c r="M48" s="14">
        <f t="shared" ref="M48:M57" si="32">E48*(1+(0.5*MAX(G48:I48)))+MAX(G48:I48)</f>
        <v>0.20770810109312349</v>
      </c>
    </row>
    <row r="49" spans="1:13">
      <c r="A49" s="9" t="str">
        <f t="shared" si="10"/>
        <v>Entergy Corporation</v>
      </c>
      <c r="B49" s="13" t="str">
        <f t="shared" si="10"/>
        <v>ETR</v>
      </c>
      <c r="C49" s="4">
        <f t="shared" si="10"/>
        <v>4.28</v>
      </c>
      <c r="D49" s="4">
        <v>108.82744444444441</v>
      </c>
      <c r="E49" s="14">
        <f t="shared" si="26"/>
        <v>3.9328314855219336E-2</v>
      </c>
      <c r="F49" s="14">
        <f t="shared" si="27"/>
        <v>4.0186983062891625E-2</v>
      </c>
      <c r="G49" s="173">
        <f t="shared" ref="G49:I49" si="33">G12</f>
        <v>5.0000000000000001E-3</v>
      </c>
      <c r="H49" s="173">
        <f t="shared" si="33"/>
        <v>6.6000000000000003E-2</v>
      </c>
      <c r="I49" s="173">
        <f t="shared" si="33"/>
        <v>0.06</v>
      </c>
      <c r="J49" s="14">
        <f t="shared" si="29"/>
        <v>4.3666666666666666E-2</v>
      </c>
      <c r="K49" s="14">
        <f t="shared" si="30"/>
        <v>4.4426635642357382E-2</v>
      </c>
      <c r="L49" s="14">
        <f t="shared" si="31"/>
        <v>8.3853649729558291E-2</v>
      </c>
      <c r="M49" s="14">
        <f t="shared" si="32"/>
        <v>0.10662614924544157</v>
      </c>
    </row>
    <row r="50" spans="1:13">
      <c r="A50" s="9" t="str">
        <f t="shared" si="10"/>
        <v xml:space="preserve">Evergy, Inc. </v>
      </c>
      <c r="B50" s="13" t="str">
        <f t="shared" si="10"/>
        <v>EVRG</v>
      </c>
      <c r="C50" s="4">
        <f t="shared" si="10"/>
        <v>2.4500000000000002</v>
      </c>
      <c r="D50" s="4">
        <v>60.892666666666649</v>
      </c>
      <c r="E50" s="14">
        <f t="shared" si="26"/>
        <v>4.023472996200967E-2</v>
      </c>
      <c r="F50" s="14">
        <f t="shared" si="27"/>
        <v>4.1265409627869815E-2</v>
      </c>
      <c r="G50" s="173">
        <f t="shared" ref="G50:I50" si="34">G13</f>
        <v>7.4999999999999997E-2</v>
      </c>
      <c r="H50" s="173">
        <f t="shared" si="34"/>
        <v>2.6700000000000002E-2</v>
      </c>
      <c r="I50" s="173">
        <f t="shared" si="34"/>
        <v>5.1999999999999998E-2</v>
      </c>
      <c r="J50" s="14">
        <f t="shared" si="29"/>
        <v>5.1233333333333332E-2</v>
      </c>
      <c r="K50" s="14">
        <f t="shared" si="30"/>
        <v>6.7471863607002497E-2</v>
      </c>
      <c r="L50" s="14">
        <f t="shared" si="31"/>
        <v>9.249874296120314E-2</v>
      </c>
      <c r="M50" s="14">
        <f t="shared" si="32"/>
        <v>0.11674353233558504</v>
      </c>
    </row>
    <row r="51" spans="1:13">
      <c r="A51" s="9" t="str">
        <f t="shared" si="10"/>
        <v>Hawaiian Electric Industries, Inc.</v>
      </c>
      <c r="B51" s="13" t="str">
        <f t="shared" si="10"/>
        <v>HE</v>
      </c>
      <c r="C51" s="4">
        <f t="shared" si="10"/>
        <v>1.44</v>
      </c>
      <c r="D51" s="4">
        <v>40.650888888888879</v>
      </c>
      <c r="E51" s="14">
        <f t="shared" si="26"/>
        <v>3.5423579640188274E-2</v>
      </c>
      <c r="F51" s="14">
        <f t="shared" si="27"/>
        <v>3.5949029404851063E-2</v>
      </c>
      <c r="G51" s="173">
        <f t="shared" ref="G51:I51" si="35">G14</f>
        <v>4.4999999999999998E-2</v>
      </c>
      <c r="H51" s="173">
        <f t="shared" si="35"/>
        <v>1.2999999999999999E-2</v>
      </c>
      <c r="I51" s="173">
        <f t="shared" si="35"/>
        <v>3.1E-2</v>
      </c>
      <c r="J51" s="14">
        <f t="shared" si="29"/>
        <v>2.9666666666666664E-2</v>
      </c>
      <c r="K51" s="14">
        <f t="shared" si="30"/>
        <v>4.8653832907849491E-2</v>
      </c>
      <c r="L51" s="14">
        <f t="shared" si="31"/>
        <v>6.5615696071517723E-2</v>
      </c>
      <c r="M51" s="14">
        <f t="shared" si="32"/>
        <v>8.1220610182092506E-2</v>
      </c>
    </row>
    <row r="52" spans="1:13">
      <c r="A52" s="9" t="str">
        <f t="shared" si="10"/>
        <v>IDACORP, Inc.</v>
      </c>
      <c r="B52" s="13" t="str">
        <f t="shared" si="10"/>
        <v>IDA</v>
      </c>
      <c r="C52" s="4">
        <f t="shared" si="10"/>
        <v>3.16</v>
      </c>
      <c r="D52" s="4">
        <v>105.87077777777779</v>
      </c>
      <c r="E52" s="14">
        <f t="shared" si="26"/>
        <v>2.9847707425299394E-2</v>
      </c>
      <c r="F52" s="14">
        <f t="shared" si="27"/>
        <v>3.0370042305242137E-2</v>
      </c>
      <c r="G52" s="173">
        <f t="shared" ref="G52:I52" si="36">G15</f>
        <v>4.4999999999999998E-2</v>
      </c>
      <c r="H52" s="173">
        <f t="shared" si="36"/>
        <v>0.03</v>
      </c>
      <c r="I52" s="173">
        <f t="shared" si="36"/>
        <v>0.03</v>
      </c>
      <c r="J52" s="14">
        <f t="shared" si="29"/>
        <v>3.4999999999999996E-2</v>
      </c>
      <c r="K52" s="14">
        <f t="shared" si="30"/>
        <v>6.0295423036678883E-2</v>
      </c>
      <c r="L52" s="14">
        <f t="shared" si="31"/>
        <v>6.5370042305242126E-2</v>
      </c>
      <c r="M52" s="14">
        <f t="shared" si="32"/>
        <v>7.5519280842368627E-2</v>
      </c>
    </row>
    <row r="53" spans="1:13">
      <c r="A53" s="9" t="str">
        <f t="shared" si="10"/>
        <v>NextEra Energy, Inc.</v>
      </c>
      <c r="B53" s="13" t="str">
        <f t="shared" si="10"/>
        <v>NEE</v>
      </c>
      <c r="C53" s="4">
        <f t="shared" si="10"/>
        <v>1.87</v>
      </c>
      <c r="D53" s="4">
        <v>79.306111111111122</v>
      </c>
      <c r="E53" s="14">
        <f t="shared" ref="E53" si="37">C53/D53</f>
        <v>2.3579519583050206E-2</v>
      </c>
      <c r="F53" s="14">
        <f t="shared" ref="F53" si="38">E53*(1+(0.5*J53))</f>
        <v>2.4758495562202717E-2</v>
      </c>
      <c r="G53" s="173">
        <f t="shared" ref="G53:I53" si="39">G16</f>
        <v>0.1</v>
      </c>
      <c r="H53" s="173">
        <f t="shared" si="39"/>
        <v>0.11</v>
      </c>
      <c r="I53" s="173">
        <f t="shared" si="39"/>
        <v>0.09</v>
      </c>
      <c r="J53" s="14">
        <f t="shared" ref="J53" si="40">AVERAGE(G53:I53)</f>
        <v>0.10000000000000002</v>
      </c>
      <c r="K53" s="14">
        <f t="shared" ref="K53" si="41">E53*(1+(0.5*MIN(G53:I53)))+MIN(G53:I53)</f>
        <v>0.11464059796428747</v>
      </c>
      <c r="L53" s="14">
        <f t="shared" ref="L53" si="42">J53+F53</f>
        <v>0.12475849556220274</v>
      </c>
      <c r="M53" s="14">
        <f t="shared" ref="M53" si="43">E53*(1+(0.5*MAX(G53:I53)))+MAX(G53:I53)</f>
        <v>0.13487639316011796</v>
      </c>
    </row>
    <row r="54" spans="1:13">
      <c r="A54" s="9" t="str">
        <f t="shared" si="10"/>
        <v>OGE Energy Corp.</v>
      </c>
      <c r="B54" s="13" t="str">
        <f t="shared" si="10"/>
        <v>OGE</v>
      </c>
      <c r="C54" s="4">
        <f t="shared" si="10"/>
        <v>1.6564000000000001</v>
      </c>
      <c r="D54" s="4">
        <v>38.292777777777772</v>
      </c>
      <c r="E54" s="14">
        <f t="shared" si="26"/>
        <v>4.32561985869108E-2</v>
      </c>
      <c r="F54" s="14">
        <f t="shared" si="27"/>
        <v>4.5062144877914323E-2</v>
      </c>
      <c r="G54" s="173">
        <f t="shared" ref="G54:I54" si="44">G17</f>
        <v>6.5000000000000002E-2</v>
      </c>
      <c r="H54" s="173" t="str">
        <f t="shared" si="44"/>
        <v>Negative</v>
      </c>
      <c r="I54" s="173">
        <f t="shared" si="44"/>
        <v>0.10199999999999999</v>
      </c>
      <c r="J54" s="14">
        <f t="shared" si="29"/>
        <v>8.3499999999999991E-2</v>
      </c>
      <c r="K54" s="14">
        <f t="shared" si="30"/>
        <v>0.10966202504098541</v>
      </c>
      <c r="L54" s="14">
        <f t="shared" si="31"/>
        <v>0.12856214487791431</v>
      </c>
      <c r="M54" s="14">
        <f t="shared" si="32"/>
        <v>0.14746226471484325</v>
      </c>
    </row>
    <row r="55" spans="1:13">
      <c r="A55" s="9" t="str">
        <f t="shared" si="10"/>
        <v>Portland General Electric Company</v>
      </c>
      <c r="B55" s="13" t="str">
        <f t="shared" si="10"/>
        <v>POR</v>
      </c>
      <c r="C55" s="4">
        <f t="shared" si="10"/>
        <v>1.81</v>
      </c>
      <c r="D55" s="4">
        <v>48.038000000000011</v>
      </c>
      <c r="E55" s="14">
        <f t="shared" si="26"/>
        <v>3.7678504517257162E-2</v>
      </c>
      <c r="F55" s="14">
        <f t="shared" si="27"/>
        <v>3.863805043229665E-2</v>
      </c>
      <c r="G55" s="173">
        <f t="shared" ref="G55:I55" si="45">G18</f>
        <v>0.05</v>
      </c>
      <c r="H55" s="173">
        <f t="shared" si="45"/>
        <v>4.1799999999999997E-2</v>
      </c>
      <c r="I55" s="173">
        <f t="shared" si="45"/>
        <v>6.0999999999999999E-2</v>
      </c>
      <c r="J55" s="14">
        <f t="shared" si="29"/>
        <v>5.093333333333333E-2</v>
      </c>
      <c r="K55" s="14">
        <f t="shared" si="30"/>
        <v>8.0265985261667838E-2</v>
      </c>
      <c r="L55" s="14">
        <f t="shared" si="31"/>
        <v>8.9571383765629981E-2</v>
      </c>
      <c r="M55" s="14">
        <f t="shared" si="32"/>
        <v>9.9827698905033513E-2</v>
      </c>
    </row>
    <row r="56" spans="1:13">
      <c r="A56" s="9" t="str">
        <f t="shared" si="10"/>
        <v>Southern Company</v>
      </c>
      <c r="B56" s="13" t="str">
        <f t="shared" si="10"/>
        <v>SO</v>
      </c>
      <c r="C56" s="4">
        <f t="shared" si="10"/>
        <v>2.72</v>
      </c>
      <c r="D56" s="4">
        <v>67.862333333333297</v>
      </c>
      <c r="E56" s="14">
        <f t="shared" si="26"/>
        <v>4.0081144670337521E-2</v>
      </c>
      <c r="F56" s="14">
        <f t="shared" si="27"/>
        <v>4.1270218628890867E-2</v>
      </c>
      <c r="G56" s="173">
        <f t="shared" ref="G56:I56" si="46">G19</f>
        <v>6.5000000000000002E-2</v>
      </c>
      <c r="H56" s="173">
        <f t="shared" si="46"/>
        <v>7.2999999999999995E-2</v>
      </c>
      <c r="I56" s="173">
        <f t="shared" si="46"/>
        <v>0.04</v>
      </c>
      <c r="J56" s="14">
        <f t="shared" si="29"/>
        <v>5.9333333333333342E-2</v>
      </c>
      <c r="K56" s="14">
        <f t="shared" si="30"/>
        <v>8.0882767563744268E-2</v>
      </c>
      <c r="L56" s="14">
        <f t="shared" si="31"/>
        <v>0.1006035519622242</v>
      </c>
      <c r="M56" s="14">
        <f t="shared" si="32"/>
        <v>0.11454410645080484</v>
      </c>
    </row>
    <row r="57" spans="1:13">
      <c r="A57" s="9" t="str">
        <f t="shared" si="10"/>
        <v>Xcel Energy Inc.</v>
      </c>
      <c r="B57" s="13" t="str">
        <f t="shared" si="10"/>
        <v>XEL</v>
      </c>
      <c r="C57" s="4">
        <f t="shared" si="10"/>
        <v>2.08</v>
      </c>
      <c r="D57" s="4">
        <v>68.257000000000005</v>
      </c>
      <c r="E57" s="14">
        <f t="shared" si="26"/>
        <v>3.0473065033622924E-2</v>
      </c>
      <c r="F57" s="14">
        <f t="shared" si="27"/>
        <v>3.1438045426354318E-2</v>
      </c>
      <c r="G57" s="173">
        <f t="shared" ref="G57:I57" si="47">G20</f>
        <v>0.06</v>
      </c>
      <c r="H57" s="173">
        <f t="shared" si="47"/>
        <v>6.4000000000000001E-2</v>
      </c>
      <c r="I57" s="173">
        <f t="shared" si="47"/>
        <v>6.6000000000000003E-2</v>
      </c>
      <c r="J57" s="14">
        <f t="shared" si="29"/>
        <v>6.3333333333333339E-2</v>
      </c>
      <c r="K57" s="14">
        <f t="shared" si="30"/>
        <v>9.1387256984631612E-2</v>
      </c>
      <c r="L57" s="14">
        <f t="shared" si="31"/>
        <v>9.4771378759687663E-2</v>
      </c>
      <c r="M57" s="14">
        <f t="shared" si="32"/>
        <v>9.7478676179732479E-2</v>
      </c>
    </row>
    <row r="58" spans="1:13" ht="13" thickBot="1">
      <c r="A58" s="65"/>
      <c r="B58" s="66"/>
      <c r="C58" s="68"/>
      <c r="D58" s="69"/>
      <c r="E58" s="67"/>
      <c r="F58" s="67"/>
      <c r="G58" s="67"/>
      <c r="H58" s="179"/>
      <c r="I58" s="67"/>
      <c r="J58" s="67"/>
      <c r="K58" s="67"/>
      <c r="L58" s="67"/>
      <c r="M58" s="67"/>
    </row>
    <row r="59" spans="1:13">
      <c r="A59" s="9" t="s">
        <v>3</v>
      </c>
      <c r="C59" t="s">
        <v>1</v>
      </c>
      <c r="D59" s="2" t="s">
        <v>1</v>
      </c>
      <c r="E59" s="5">
        <f t="shared" ref="E59:M59" si="48">AVERAGE(E44:E57)</f>
        <v>3.6097015721817942E-2</v>
      </c>
      <c r="F59" s="5">
        <f t="shared" si="48"/>
        <v>3.7209548473150264E-2</v>
      </c>
      <c r="G59" s="5">
        <f t="shared" si="48"/>
        <v>6.5714285714285725E-2</v>
      </c>
      <c r="H59" s="180">
        <f t="shared" si="48"/>
        <v>5.8584615384615374E-2</v>
      </c>
      <c r="I59" s="5">
        <f t="shared" si="48"/>
        <v>5.9000000000000004E-2</v>
      </c>
      <c r="J59" s="5">
        <f t="shared" si="48"/>
        <v>6.1692857142857153E-2</v>
      </c>
      <c r="K59" s="5">
        <f t="shared" si="48"/>
        <v>8.2578372264342378E-2</v>
      </c>
      <c r="L59" s="5">
        <f t="shared" si="48"/>
        <v>9.8902405616007424E-2</v>
      </c>
      <c r="M59" s="5">
        <f t="shared" si="48"/>
        <v>0.11502406467030424</v>
      </c>
    </row>
    <row r="61" spans="1:13">
      <c r="A61" s="107" t="s">
        <v>58</v>
      </c>
    </row>
    <row r="62" spans="1:13">
      <c r="A62" s="9" t="s">
        <v>42</v>
      </c>
    </row>
    <row r="63" spans="1:13">
      <c r="A63" s="9" t="s">
        <v>1276</v>
      </c>
    </row>
    <row r="64" spans="1:13">
      <c r="A64" s="9" t="s">
        <v>59</v>
      </c>
    </row>
    <row r="65" spans="1:13">
      <c r="A65" s="9" t="s">
        <v>60</v>
      </c>
    </row>
    <row r="66" spans="1:13">
      <c r="A66" s="9" t="s">
        <v>61</v>
      </c>
    </row>
    <row r="67" spans="1:13">
      <c r="A67" s="9" t="s">
        <v>62</v>
      </c>
    </row>
    <row r="68" spans="1:13">
      <c r="A68" s="9" t="s">
        <v>63</v>
      </c>
    </row>
    <row r="69" spans="1:13">
      <c r="A69" s="12" t="s">
        <v>64</v>
      </c>
    </row>
    <row r="70" spans="1:13">
      <c r="A70" s="9" t="s">
        <v>65</v>
      </c>
    </row>
    <row r="71" spans="1:13">
      <c r="A71" s="9" t="s">
        <v>66</v>
      </c>
    </row>
    <row r="72" spans="1:13">
      <c r="A72" s="9" t="s">
        <v>67</v>
      </c>
    </row>
    <row r="73" spans="1:13">
      <c r="A73" s="11"/>
    </row>
    <row r="76" spans="1:13">
      <c r="A76" s="7" t="s">
        <v>69</v>
      </c>
      <c r="B76" s="3"/>
      <c r="C76" s="3"/>
      <c r="D76" s="3"/>
      <c r="E76" s="3"/>
      <c r="F76" s="3"/>
      <c r="G76" s="3"/>
      <c r="H76" s="176"/>
      <c r="I76" s="3"/>
      <c r="J76" s="3"/>
      <c r="K76" s="3"/>
      <c r="L76" s="3"/>
      <c r="M76" s="3"/>
    </row>
    <row r="78" spans="1:13" ht="13" thickBot="1">
      <c r="C78" s="1" t="s">
        <v>4</v>
      </c>
      <c r="D78" s="15" t="s">
        <v>5</v>
      </c>
      <c r="E78" s="15" t="s">
        <v>6</v>
      </c>
      <c r="F78" s="15" t="s">
        <v>7</v>
      </c>
      <c r="G78" s="1" t="s">
        <v>8</v>
      </c>
      <c r="H78" s="177" t="s">
        <v>9</v>
      </c>
      <c r="I78" s="1" t="s">
        <v>10</v>
      </c>
      <c r="J78" s="1" t="s">
        <v>11</v>
      </c>
      <c r="K78" s="1" t="s">
        <v>12</v>
      </c>
      <c r="L78" s="1" t="s">
        <v>13</v>
      </c>
      <c r="M78" s="1" t="s">
        <v>44</v>
      </c>
    </row>
    <row r="79" spans="1:13" ht="50">
      <c r="A79" s="90" t="s">
        <v>2</v>
      </c>
      <c r="B79" s="105"/>
      <c r="C79" s="91" t="s">
        <v>45</v>
      </c>
      <c r="D79" s="90" t="s">
        <v>46</v>
      </c>
      <c r="E79" s="91" t="s">
        <v>47</v>
      </c>
      <c r="F79" s="91" t="s">
        <v>48</v>
      </c>
      <c r="G79" s="91" t="s">
        <v>49</v>
      </c>
      <c r="H79" s="178" t="s">
        <v>50</v>
      </c>
      <c r="I79" s="94" t="s">
        <v>51</v>
      </c>
      <c r="J79" s="94" t="s">
        <v>52</v>
      </c>
      <c r="K79" s="91" t="s">
        <v>53</v>
      </c>
      <c r="L79" s="91" t="s">
        <v>54</v>
      </c>
      <c r="M79" s="91" t="s">
        <v>55</v>
      </c>
    </row>
    <row r="80" spans="1:13">
      <c r="A80" s="15"/>
      <c r="C80" s="81"/>
      <c r="D80" s="15"/>
      <c r="E80" s="81"/>
      <c r="F80" s="81"/>
      <c r="G80" s="81"/>
      <c r="H80" s="181"/>
      <c r="I80" s="82"/>
      <c r="J80" s="82"/>
      <c r="K80" s="81"/>
      <c r="L80" s="81"/>
      <c r="M80" s="81"/>
    </row>
    <row r="81" spans="1:13">
      <c r="A81" s="9" t="str">
        <f t="shared" ref="A81:B94" si="49">A7</f>
        <v>ALLETE, Inc.</v>
      </c>
      <c r="B81" s="13" t="str">
        <f t="shared" si="49"/>
        <v>ALE</v>
      </c>
      <c r="C81" s="4">
        <f t="shared" ref="C81:C94" si="50">C44</f>
        <v>2.71</v>
      </c>
      <c r="D81" s="4">
        <v>60.515333333333302</v>
      </c>
      <c r="E81" s="14">
        <f t="shared" ref="E81:E94" si="51">C81/D81</f>
        <v>4.4782038711951813E-2</v>
      </c>
      <c r="F81" s="14">
        <f t="shared" ref="F81" si="52">E81*(1+(0.5*J81))</f>
        <v>4.6424046798056715E-2</v>
      </c>
      <c r="G81" s="173">
        <f>G44</f>
        <v>0.06</v>
      </c>
      <c r="H81" s="173">
        <f t="shared" ref="H81:I81" si="53">H44</f>
        <v>8.6999999999999994E-2</v>
      </c>
      <c r="I81" s="173">
        <f t="shared" si="53"/>
        <v>7.2999999999999995E-2</v>
      </c>
      <c r="J81" s="14">
        <f t="shared" ref="J81" si="54">AVERAGE(G81:I81)</f>
        <v>7.333333333333332E-2</v>
      </c>
      <c r="K81" s="14">
        <f t="shared" ref="K81" si="55">E81*(1+(0.5*MIN(G81:I81)))+MIN(G81:I81)</f>
        <v>0.10612549987331037</v>
      </c>
      <c r="L81" s="14">
        <f t="shared" ref="L81" si="56">J81+F81</f>
        <v>0.11975738013139003</v>
      </c>
      <c r="M81" s="14">
        <f t="shared" ref="M81" si="57">E81*(1+(0.5*MAX(G81:I81)))+MAX(G81:I81)</f>
        <v>0.13373005739592173</v>
      </c>
    </row>
    <row r="82" spans="1:13">
      <c r="A82" s="9" t="str">
        <f t="shared" si="49"/>
        <v>Alliant Energy Corporation</v>
      </c>
      <c r="B82" s="13" t="str">
        <f t="shared" si="49"/>
        <v>LNT</v>
      </c>
      <c r="C82" s="4">
        <f t="shared" si="50"/>
        <v>1.81</v>
      </c>
      <c r="D82" s="4">
        <v>55.556944444444454</v>
      </c>
      <c r="E82" s="14">
        <f t="shared" si="51"/>
        <v>3.2579185520361986E-2</v>
      </c>
      <c r="F82" s="14">
        <f t="shared" ref="F82:F84" si="58">E82*(1+(0.5*J82))</f>
        <v>3.3564705882352941E-2</v>
      </c>
      <c r="G82" s="173">
        <f t="shared" ref="G82:I82" si="59">G45</f>
        <v>6.5000000000000002E-2</v>
      </c>
      <c r="H82" s="173">
        <f t="shared" si="59"/>
        <v>5.5500000000000001E-2</v>
      </c>
      <c r="I82" s="173">
        <f t="shared" si="59"/>
        <v>6.0999999999999999E-2</v>
      </c>
      <c r="J82" s="14">
        <f t="shared" ref="J82:J84" si="60">AVERAGE(G82:I82)</f>
        <v>6.0499999999999998E-2</v>
      </c>
      <c r="K82" s="14">
        <f t="shared" ref="K82:K84" si="61">E82*(1+(0.5*MIN(G82:I82)))+MIN(G82:I82)</f>
        <v>8.8983257918552022E-2</v>
      </c>
      <c r="L82" s="14">
        <f t="shared" ref="L82:L84" si="62">J82+F82</f>
        <v>9.4064705882352939E-2</v>
      </c>
      <c r="M82" s="14">
        <f t="shared" ref="M82:M84" si="63">E82*(1+(0.5*MAX(G82:I82)))+MAX(G82:I82)</f>
        <v>9.8638009049773753E-2</v>
      </c>
    </row>
    <row r="83" spans="1:13">
      <c r="A83" s="9" t="str">
        <f t="shared" si="49"/>
        <v>Ameren Corporation</v>
      </c>
      <c r="B83" s="13" t="str">
        <f t="shared" si="49"/>
        <v>AEE</v>
      </c>
      <c r="C83" s="4">
        <f t="shared" si="50"/>
        <v>2.52</v>
      </c>
      <c r="D83" s="4">
        <v>86.944722222222211</v>
      </c>
      <c r="E83" s="14">
        <f t="shared" si="51"/>
        <v>2.8983932958680646E-2</v>
      </c>
      <c r="F83" s="14">
        <f t="shared" si="58"/>
        <v>2.995489471279645E-2</v>
      </c>
      <c r="G83" s="173">
        <f t="shared" ref="G83:I83" si="64">G46</f>
        <v>6.5000000000000002E-2</v>
      </c>
      <c r="H83" s="173">
        <f t="shared" si="64"/>
        <v>6.7000000000000004E-2</v>
      </c>
      <c r="I83" s="173">
        <f t="shared" si="64"/>
        <v>6.9000000000000006E-2</v>
      </c>
      <c r="J83" s="14">
        <f t="shared" si="60"/>
        <v>6.7000000000000004E-2</v>
      </c>
      <c r="K83" s="14">
        <f t="shared" si="61"/>
        <v>9.4925910779837766E-2</v>
      </c>
      <c r="L83" s="14">
        <f t="shared" si="62"/>
        <v>9.6954894712796447E-2</v>
      </c>
      <c r="M83" s="14">
        <f t="shared" si="63"/>
        <v>9.8983878645755141E-2</v>
      </c>
    </row>
    <row r="84" spans="1:13">
      <c r="A84" s="9" t="str">
        <f t="shared" si="49"/>
        <v>American Electric Power Company, Inc.</v>
      </c>
      <c r="B84" s="13" t="str">
        <f t="shared" si="49"/>
        <v>AEP</v>
      </c>
      <c r="C84" s="4">
        <f t="shared" si="50"/>
        <v>3.32</v>
      </c>
      <c r="D84" s="4">
        <v>93.783444444444427</v>
      </c>
      <c r="E84" s="14">
        <f t="shared" si="51"/>
        <v>3.5400704459801605E-2</v>
      </c>
      <c r="F84" s="14">
        <f t="shared" si="58"/>
        <v>3.6454465429221698E-2</v>
      </c>
      <c r="G84" s="173">
        <f t="shared" ref="G84:I84" si="65">G47</f>
        <v>0.06</v>
      </c>
      <c r="H84" s="173">
        <f t="shared" si="65"/>
        <v>5.7599999999999998E-2</v>
      </c>
      <c r="I84" s="173">
        <f t="shared" si="65"/>
        <v>6.0999999999999999E-2</v>
      </c>
      <c r="J84" s="14">
        <f t="shared" si="60"/>
        <v>5.9533333333333327E-2</v>
      </c>
      <c r="K84" s="14">
        <f t="shared" si="61"/>
        <v>9.4020244748243886E-2</v>
      </c>
      <c r="L84" s="14">
        <f t="shared" si="62"/>
        <v>9.5987798762555032E-2</v>
      </c>
      <c r="M84" s="14">
        <f t="shared" si="63"/>
        <v>9.7480425945825552E-2</v>
      </c>
    </row>
    <row r="85" spans="1:13">
      <c r="A85" s="9" t="str">
        <f t="shared" si="49"/>
        <v>Edison International</v>
      </c>
      <c r="B85" s="13" t="str">
        <f t="shared" si="49"/>
        <v>EIX</v>
      </c>
      <c r="C85" s="4">
        <f t="shared" si="50"/>
        <v>2.95</v>
      </c>
      <c r="D85" s="4">
        <v>65.157166666666683</v>
      </c>
      <c r="E85" s="14">
        <f t="shared" si="51"/>
        <v>4.5275142412065178E-2</v>
      </c>
      <c r="F85" s="14">
        <f t="shared" ref="F85:F94" si="66">E85*(1+(0.5*J85))</f>
        <v>4.7237065249921342E-2</v>
      </c>
      <c r="G85" s="173">
        <f t="shared" ref="G85:I85" si="67">G48</f>
        <v>0.16</v>
      </c>
      <c r="H85" s="173">
        <f t="shared" si="67"/>
        <v>7.0000000000000007E-2</v>
      </c>
      <c r="I85" s="173">
        <f t="shared" si="67"/>
        <v>0.03</v>
      </c>
      <c r="J85" s="14">
        <f t="shared" ref="J85:J94" si="68">AVERAGE(G85:I85)</f>
        <v>8.666666666666667E-2</v>
      </c>
      <c r="K85" s="14">
        <f t="shared" ref="K85:K94" si="69">E85*(1+(0.5*MIN(G85:I85)))+MIN(G85:I85)</f>
        <v>7.5954269548246148E-2</v>
      </c>
      <c r="L85" s="14">
        <f t="shared" ref="L85:L94" si="70">J85+F85</f>
        <v>0.133903731916588</v>
      </c>
      <c r="M85" s="14">
        <f t="shared" ref="M85:M94" si="71">E85*(1+(0.5*MAX(G85:I85)))+MAX(G85:I85)</f>
        <v>0.20889715380503041</v>
      </c>
    </row>
    <row r="86" spans="1:13">
      <c r="A86" s="9" t="str">
        <f t="shared" si="49"/>
        <v>Entergy Corporation</v>
      </c>
      <c r="B86" s="13" t="str">
        <f t="shared" si="49"/>
        <v>ETR</v>
      </c>
      <c r="C86" s="4">
        <f t="shared" si="50"/>
        <v>4.28</v>
      </c>
      <c r="D86" s="4">
        <v>110.17161111111106</v>
      </c>
      <c r="E86" s="14">
        <f t="shared" si="51"/>
        <v>3.8848483350974183E-2</v>
      </c>
      <c r="F86" s="14">
        <f t="shared" si="66"/>
        <v>3.9696675237470454E-2</v>
      </c>
      <c r="G86" s="173">
        <f t="shared" ref="G86:I86" si="72">G49</f>
        <v>5.0000000000000001E-3</v>
      </c>
      <c r="H86" s="173">
        <f t="shared" si="72"/>
        <v>6.6000000000000003E-2</v>
      </c>
      <c r="I86" s="173">
        <f t="shared" si="72"/>
        <v>0.06</v>
      </c>
      <c r="J86" s="14">
        <f t="shared" si="68"/>
        <v>4.3666666666666666E-2</v>
      </c>
      <c r="K86" s="14">
        <f t="shared" si="69"/>
        <v>4.3945604559351613E-2</v>
      </c>
      <c r="L86" s="14">
        <f t="shared" si="70"/>
        <v>8.336334190413712E-2</v>
      </c>
      <c r="M86" s="14">
        <f t="shared" si="71"/>
        <v>0.10613048330155633</v>
      </c>
    </row>
    <row r="87" spans="1:13">
      <c r="A87" s="9" t="str">
        <f t="shared" si="49"/>
        <v xml:space="preserve">Evergy, Inc. </v>
      </c>
      <c r="B87" s="13" t="str">
        <f t="shared" si="49"/>
        <v>EVRG</v>
      </c>
      <c r="C87" s="4">
        <f t="shared" si="50"/>
        <v>2.4500000000000002</v>
      </c>
      <c r="D87" s="4">
        <v>62.649888888888896</v>
      </c>
      <c r="E87" s="14">
        <f t="shared" si="51"/>
        <v>3.9106214607102258E-2</v>
      </c>
      <c r="F87" s="14">
        <f t="shared" si="66"/>
        <v>4.0107985471287529E-2</v>
      </c>
      <c r="G87" s="173">
        <f t="shared" ref="G87:I87" si="73">G50</f>
        <v>7.4999999999999997E-2</v>
      </c>
      <c r="H87" s="173">
        <f t="shared" si="73"/>
        <v>2.6700000000000002E-2</v>
      </c>
      <c r="I87" s="173">
        <f t="shared" si="73"/>
        <v>5.1999999999999998E-2</v>
      </c>
      <c r="J87" s="14">
        <f t="shared" si="68"/>
        <v>5.1233333333333332E-2</v>
      </c>
      <c r="K87" s="14">
        <f t="shared" si="69"/>
        <v>6.6328282572107072E-2</v>
      </c>
      <c r="L87" s="14">
        <f t="shared" si="70"/>
        <v>9.1341318804620861E-2</v>
      </c>
      <c r="M87" s="14">
        <f t="shared" si="71"/>
        <v>0.11557269765486859</v>
      </c>
    </row>
    <row r="88" spans="1:13">
      <c r="A88" s="9" t="str">
        <f t="shared" si="49"/>
        <v>Hawaiian Electric Industries, Inc.</v>
      </c>
      <c r="B88" s="13" t="str">
        <f t="shared" si="49"/>
        <v>HE</v>
      </c>
      <c r="C88" s="4">
        <f t="shared" si="50"/>
        <v>1.44</v>
      </c>
      <c r="D88" s="4">
        <v>39.75683333333334</v>
      </c>
      <c r="E88" s="14">
        <f t="shared" si="51"/>
        <v>3.6220188562972398E-2</v>
      </c>
      <c r="F88" s="14">
        <f t="shared" si="66"/>
        <v>3.6757454693323151E-2</v>
      </c>
      <c r="G88" s="173">
        <f t="shared" ref="G88:I88" si="74">G51</f>
        <v>4.4999999999999998E-2</v>
      </c>
      <c r="H88" s="173">
        <f t="shared" si="74"/>
        <v>1.2999999999999999E-2</v>
      </c>
      <c r="I88" s="173">
        <f t="shared" si="74"/>
        <v>3.1E-2</v>
      </c>
      <c r="J88" s="14">
        <f t="shared" si="68"/>
        <v>2.9666666666666664E-2</v>
      </c>
      <c r="K88" s="14">
        <f t="shared" si="69"/>
        <v>4.9455619788631715E-2</v>
      </c>
      <c r="L88" s="14">
        <f t="shared" si="70"/>
        <v>6.6424121359989818E-2</v>
      </c>
      <c r="M88" s="14">
        <f t="shared" si="71"/>
        <v>8.2035142805639283E-2</v>
      </c>
    </row>
    <row r="89" spans="1:13">
      <c r="A89" s="9" t="str">
        <f t="shared" si="49"/>
        <v>IDACORP, Inc.</v>
      </c>
      <c r="B89" s="13" t="str">
        <f t="shared" si="49"/>
        <v>IDA</v>
      </c>
      <c r="C89" s="4">
        <f t="shared" si="50"/>
        <v>3.16</v>
      </c>
      <c r="D89" s="4">
        <v>105.90055555555553</v>
      </c>
      <c r="E89" s="14">
        <f t="shared" si="51"/>
        <v>2.9839314661028963E-2</v>
      </c>
      <c r="F89" s="14">
        <f t="shared" si="66"/>
        <v>3.0361502667596973E-2</v>
      </c>
      <c r="G89" s="173">
        <f t="shared" ref="G89:I89" si="75">G52</f>
        <v>4.4999999999999998E-2</v>
      </c>
      <c r="H89" s="173">
        <f t="shared" si="75"/>
        <v>0.03</v>
      </c>
      <c r="I89" s="173">
        <f t="shared" si="75"/>
        <v>0.03</v>
      </c>
      <c r="J89" s="14">
        <f t="shared" si="68"/>
        <v>3.4999999999999996E-2</v>
      </c>
      <c r="K89" s="14">
        <f t="shared" si="69"/>
        <v>6.0286904380944389E-2</v>
      </c>
      <c r="L89" s="14">
        <f t="shared" si="70"/>
        <v>6.5361502667596966E-2</v>
      </c>
      <c r="M89" s="14">
        <f t="shared" si="71"/>
        <v>7.5510699240902118E-2</v>
      </c>
    </row>
    <row r="90" spans="1:13">
      <c r="A90" s="9" t="str">
        <f t="shared" si="49"/>
        <v>NextEra Energy, Inc.</v>
      </c>
      <c r="B90" s="13" t="str">
        <f t="shared" si="49"/>
        <v>NEE</v>
      </c>
      <c r="C90" s="4">
        <f t="shared" si="50"/>
        <v>1.87</v>
      </c>
      <c r="D90" s="4">
        <v>80.922222222222231</v>
      </c>
      <c r="E90" s="14">
        <f t="shared" si="51"/>
        <v>2.3108609089660854E-2</v>
      </c>
      <c r="F90" s="14">
        <f t="shared" ref="F90" si="76">E90*(1+(0.5*J90))</f>
        <v>2.4264039544143898E-2</v>
      </c>
      <c r="G90" s="173">
        <f t="shared" ref="G90:I90" si="77">G53</f>
        <v>0.1</v>
      </c>
      <c r="H90" s="173">
        <f t="shared" si="77"/>
        <v>0.11</v>
      </c>
      <c r="I90" s="173">
        <f t="shared" si="77"/>
        <v>0.09</v>
      </c>
      <c r="J90" s="14">
        <f t="shared" ref="J90" si="78">AVERAGE(G90:I90)</f>
        <v>0.10000000000000002</v>
      </c>
      <c r="K90" s="14">
        <f t="shared" ref="K90" si="79">E90*(1+(0.5*MIN(G90:I90)))+MIN(G90:I90)</f>
        <v>0.11414849649869559</v>
      </c>
      <c r="L90" s="14">
        <f t="shared" ref="L90:L92" si="80">J90+F90</f>
        <v>0.12426403954414392</v>
      </c>
      <c r="M90" s="14">
        <f t="shared" ref="M90" si="81">E90*(1+(0.5*MAX(G90:I90)))+MAX(G90:I90)</f>
        <v>0.13437958258959221</v>
      </c>
    </row>
    <row r="91" spans="1:13">
      <c r="A91" s="9" t="str">
        <f t="shared" si="49"/>
        <v>OGE Energy Corp.</v>
      </c>
      <c r="B91" s="13" t="str">
        <f t="shared" si="49"/>
        <v>OGE</v>
      </c>
      <c r="C91" s="4">
        <f t="shared" si="50"/>
        <v>1.6564000000000001</v>
      </c>
      <c r="D91" s="4">
        <v>38.635611111111103</v>
      </c>
      <c r="E91" s="14">
        <f t="shared" si="51"/>
        <v>4.2872364442130974E-2</v>
      </c>
      <c r="F91" s="14">
        <f t="shared" si="66"/>
        <v>4.4662285657589937E-2</v>
      </c>
      <c r="G91" s="173">
        <f t="shared" ref="G91:I91" si="82">G54</f>
        <v>6.5000000000000002E-2</v>
      </c>
      <c r="H91" s="173" t="str">
        <f t="shared" si="82"/>
        <v>Negative</v>
      </c>
      <c r="I91" s="173">
        <f t="shared" si="82"/>
        <v>0.10199999999999999</v>
      </c>
      <c r="J91" s="14">
        <f t="shared" si="68"/>
        <v>8.3499999999999991E-2</v>
      </c>
      <c r="K91" s="14">
        <f t="shared" si="69"/>
        <v>0.10926571628650023</v>
      </c>
      <c r="L91" s="14">
        <f t="shared" si="80"/>
        <v>0.12816228565758991</v>
      </c>
      <c r="M91" s="14">
        <f t="shared" si="71"/>
        <v>0.14705885502867966</v>
      </c>
    </row>
    <row r="92" spans="1:13">
      <c r="A92" s="9" t="str">
        <f t="shared" si="49"/>
        <v>Portland General Electric Company</v>
      </c>
      <c r="B92" s="13" t="str">
        <f t="shared" si="49"/>
        <v>POR</v>
      </c>
      <c r="C92" s="4">
        <f t="shared" si="50"/>
        <v>1.81</v>
      </c>
      <c r="D92" s="4">
        <v>48.41388888888887</v>
      </c>
      <c r="E92" s="14">
        <f t="shared" si="51"/>
        <v>3.7385965918870862E-2</v>
      </c>
      <c r="F92" s="14">
        <f t="shared" si="66"/>
        <v>3.8338061850938111E-2</v>
      </c>
      <c r="G92" s="173">
        <f t="shared" ref="G92:I92" si="83">G55</f>
        <v>0.05</v>
      </c>
      <c r="H92" s="173">
        <f t="shared" si="83"/>
        <v>4.1799999999999997E-2</v>
      </c>
      <c r="I92" s="173">
        <f t="shared" si="83"/>
        <v>6.0999999999999999E-2</v>
      </c>
      <c r="J92" s="14">
        <f t="shared" si="68"/>
        <v>5.093333333333333E-2</v>
      </c>
      <c r="K92" s="14">
        <f t="shared" si="69"/>
        <v>7.9967332606575264E-2</v>
      </c>
      <c r="L92" s="14">
        <f t="shared" si="80"/>
        <v>8.9271395184271435E-2</v>
      </c>
      <c r="M92" s="14">
        <f t="shared" si="71"/>
        <v>9.952623787939642E-2</v>
      </c>
    </row>
    <row r="93" spans="1:13">
      <c r="A93" s="9" t="str">
        <f t="shared" si="49"/>
        <v>Southern Company</v>
      </c>
      <c r="B93" s="13" t="str">
        <f t="shared" si="49"/>
        <v>SO</v>
      </c>
      <c r="C93" s="4">
        <f t="shared" si="50"/>
        <v>2.72</v>
      </c>
      <c r="D93" s="4">
        <v>69.946111111111136</v>
      </c>
      <c r="E93" s="14">
        <f t="shared" si="51"/>
        <v>3.8887079735987214E-2</v>
      </c>
      <c r="F93" s="14">
        <f t="shared" si="66"/>
        <v>4.0040729768154835E-2</v>
      </c>
      <c r="G93" s="173">
        <f t="shared" ref="G93:I93" si="84">G56</f>
        <v>6.5000000000000002E-2</v>
      </c>
      <c r="H93" s="173">
        <f t="shared" si="84"/>
        <v>7.2999999999999995E-2</v>
      </c>
      <c r="I93" s="173">
        <f t="shared" si="84"/>
        <v>0.04</v>
      </c>
      <c r="J93" s="14">
        <f t="shared" si="68"/>
        <v>5.9333333333333342E-2</v>
      </c>
      <c r="K93" s="14">
        <f t="shared" si="69"/>
        <v>7.9664821330706959E-2</v>
      </c>
      <c r="L93" s="14">
        <f t="shared" si="70"/>
        <v>9.9374063101488178E-2</v>
      </c>
      <c r="M93" s="14">
        <f t="shared" si="71"/>
        <v>0.11330645814635074</v>
      </c>
    </row>
    <row r="94" spans="1:13">
      <c r="A94" s="9" t="str">
        <f t="shared" si="49"/>
        <v>Xcel Energy Inc.</v>
      </c>
      <c r="B94" s="13" t="str">
        <f t="shared" si="49"/>
        <v>XEL</v>
      </c>
      <c r="C94" s="4">
        <f t="shared" si="50"/>
        <v>2.08</v>
      </c>
      <c r="D94" s="4">
        <v>68.910749999999993</v>
      </c>
      <c r="E94" s="14">
        <f t="shared" si="51"/>
        <v>3.0183969845053206E-2</v>
      </c>
      <c r="F94" s="14">
        <f t="shared" si="66"/>
        <v>3.1139795556813225E-2</v>
      </c>
      <c r="G94" s="173">
        <f t="shared" ref="G94:I94" si="85">G57</f>
        <v>0.06</v>
      </c>
      <c r="H94" s="173">
        <f t="shared" si="85"/>
        <v>6.4000000000000001E-2</v>
      </c>
      <c r="I94" s="173">
        <f t="shared" si="85"/>
        <v>6.6000000000000003E-2</v>
      </c>
      <c r="J94" s="14">
        <f t="shared" si="68"/>
        <v>6.3333333333333339E-2</v>
      </c>
      <c r="K94" s="14">
        <f t="shared" si="69"/>
        <v>9.1089488940404806E-2</v>
      </c>
      <c r="L94" s="14">
        <f t="shared" si="70"/>
        <v>9.4473128890146557E-2</v>
      </c>
      <c r="M94" s="14">
        <f t="shared" si="71"/>
        <v>9.7180040849939961E-2</v>
      </c>
    </row>
    <row r="95" spans="1:13" ht="13" thickBot="1">
      <c r="A95" s="65"/>
      <c r="B95" s="66"/>
      <c r="C95" s="68"/>
      <c r="D95" s="69"/>
      <c r="E95" s="67"/>
      <c r="F95" s="67"/>
      <c r="G95" s="67"/>
      <c r="H95" s="179"/>
      <c r="I95" s="67"/>
      <c r="J95" s="67"/>
      <c r="K95" s="67"/>
      <c r="L95" s="67"/>
      <c r="M95" s="67"/>
    </row>
    <row r="96" spans="1:13">
      <c r="A96" s="9" t="s">
        <v>3</v>
      </c>
      <c r="C96" t="s">
        <v>1</v>
      </c>
      <c r="D96" s="2" t="s">
        <v>1</v>
      </c>
      <c r="E96" s="5">
        <f t="shared" ref="E96:M96" si="86">AVERAGE(E81:E94)</f>
        <v>3.5962371019760145E-2</v>
      </c>
      <c r="F96" s="5">
        <f t="shared" si="86"/>
        <v>3.7071693465690517E-2</v>
      </c>
      <c r="G96" s="5">
        <f t="shared" si="86"/>
        <v>6.5714285714285725E-2</v>
      </c>
      <c r="H96" s="180">
        <f t="shared" si="86"/>
        <v>5.8584615384615374E-2</v>
      </c>
      <c r="I96" s="5">
        <f t="shared" si="86"/>
        <v>5.9000000000000004E-2</v>
      </c>
      <c r="J96" s="5">
        <f t="shared" si="86"/>
        <v>6.1692857142857153E-2</v>
      </c>
      <c r="K96" s="5">
        <f t="shared" si="86"/>
        <v>8.2440103559436276E-2</v>
      </c>
      <c r="L96" s="5">
        <f>AVERAGE(L81:L94)</f>
        <v>9.8764550608547649E-2</v>
      </c>
      <c r="M96" s="5">
        <f t="shared" si="86"/>
        <v>0.11488783730994512</v>
      </c>
    </row>
    <row r="98" spans="1:1">
      <c r="A98" s="107" t="s">
        <v>58</v>
      </c>
    </row>
    <row r="99" spans="1:1">
      <c r="A99" s="9" t="s">
        <v>42</v>
      </c>
    </row>
    <row r="100" spans="1:1">
      <c r="A100" s="9" t="s">
        <v>1275</v>
      </c>
    </row>
    <row r="101" spans="1:1">
      <c r="A101" s="9" t="s">
        <v>59</v>
      </c>
    </row>
    <row r="102" spans="1:1">
      <c r="A102" s="9" t="s">
        <v>60</v>
      </c>
    </row>
    <row r="103" spans="1:1">
      <c r="A103" s="9" t="s">
        <v>61</v>
      </c>
    </row>
    <row r="104" spans="1:1">
      <c r="A104" s="9" t="s">
        <v>62</v>
      </c>
    </row>
    <row r="105" spans="1:1">
      <c r="A105" s="9" t="s">
        <v>63</v>
      </c>
    </row>
    <row r="106" spans="1:1">
      <c r="A106" s="12" t="s">
        <v>64</v>
      </c>
    </row>
    <row r="107" spans="1:1">
      <c r="A107" s="9" t="s">
        <v>65</v>
      </c>
    </row>
    <row r="108" spans="1:1">
      <c r="A108" s="9" t="s">
        <v>66</v>
      </c>
    </row>
    <row r="109" spans="1:1">
      <c r="A109" s="9" t="s">
        <v>67</v>
      </c>
    </row>
    <row r="110" spans="1:1">
      <c r="A110" s="11"/>
    </row>
  </sheetData>
  <conditionalFormatting sqref="A7:B21 D21 A22 D43 A43:B58 D58 A59 A81:B95 D95 A96">
    <cfRule type="expression" dxfId="40" priority="23">
      <formula>"(blank)"</formula>
    </cfRule>
  </conditionalFormatting>
  <conditionalFormatting sqref="A7:B21 D21 A22 D43 A43:B58 D58 A59 D95 A96">
    <cfRule type="expression" dxfId="39" priority="29">
      <formula>#REF!</formula>
    </cfRule>
  </conditionalFormatting>
  <conditionalFormatting sqref="A81:B95">
    <cfRule type="expression" dxfId="38" priority="7">
      <formula>#REF!</formula>
    </cfRule>
  </conditionalFormatting>
  <printOptions horizontalCentered="1"/>
  <pageMargins left="0.7" right="0.7" top="0.75" bottom="0.75" header="0.3" footer="0.3"/>
  <pageSetup scale="76" fitToHeight="3" orientation="landscape" useFirstPageNumber="1" r:id="rId1"/>
  <headerFooter scaleWithDoc="0">
    <oddHeader>&amp;RRebuttal Attachment JCN-R2
Page &amp;P of 3</oddHeader>
  </headerFooter>
  <rowBreaks count="2" manualBreakCount="2">
    <brk id="37" max="16383" man="1"/>
    <brk id="7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1491E-4595-4D32-949B-4BB883237EB7}">
  <sheetPr codeName="Sheet7">
    <pageSetUpPr fitToPage="1"/>
  </sheetPr>
  <dimension ref="A2:K522"/>
  <sheetViews>
    <sheetView view="pageBreakPreview" topLeftCell="A13" zoomScale="85" zoomScaleNormal="100" zoomScaleSheetLayoutView="85" zoomScalePageLayoutView="90" workbookViewId="0"/>
  </sheetViews>
  <sheetFormatPr defaultColWidth="9" defaultRowHeight="12.5"/>
  <cols>
    <col min="1" max="1" width="2.36328125" customWidth="1"/>
    <col min="2" max="2" width="56.08984375" style="134" customWidth="1"/>
    <col min="3" max="3" width="7.26953125" style="134" bestFit="1" customWidth="1"/>
    <col min="4" max="5" width="15.7265625" style="134" bestFit="1" customWidth="1"/>
    <col min="6" max="6" width="9" style="135"/>
    <col min="7" max="7" width="10.81640625" style="135" customWidth="1"/>
    <col min="8" max="8" width="14.26953125" style="135" customWidth="1"/>
    <col min="9" max="11" width="9" style="71"/>
    <col min="12" max="16384" width="9" style="135"/>
  </cols>
  <sheetData>
    <row r="2" spans="2:11">
      <c r="B2" s="210" t="s">
        <v>1251</v>
      </c>
      <c r="C2" s="210"/>
      <c r="D2" s="210"/>
      <c r="E2" s="210"/>
      <c r="F2" s="210"/>
      <c r="G2" s="210"/>
      <c r="H2" s="210"/>
      <c r="I2" s="210"/>
      <c r="J2" s="210"/>
      <c r="K2" s="210"/>
    </row>
    <row r="3" spans="2:11">
      <c r="B3" s="58"/>
      <c r="C3" s="58"/>
      <c r="D3" s="58"/>
      <c r="E3" s="58"/>
    </row>
    <row r="4" spans="2:11">
      <c r="B4" s="53" t="s">
        <v>70</v>
      </c>
      <c r="C4" s="136">
        <f>SUM(J20:J522)/100</f>
        <v>1.6634104924532784E-2</v>
      </c>
      <c r="D4" s="137"/>
      <c r="E4" s="138"/>
    </row>
    <row r="5" spans="2:11">
      <c r="B5" s="53"/>
      <c r="C5" s="53"/>
      <c r="D5" s="53"/>
      <c r="E5" s="53"/>
    </row>
    <row r="6" spans="2:11">
      <c r="B6" s="53" t="s">
        <v>71</v>
      </c>
      <c r="C6" s="139">
        <f>SUM(K20:K522)/100</f>
        <v>0.12897085693072377</v>
      </c>
      <c r="D6" s="140"/>
      <c r="E6" s="141"/>
    </row>
    <row r="7" spans="2:11">
      <c r="B7" s="53"/>
      <c r="C7" s="53"/>
      <c r="D7" s="53"/>
      <c r="E7" s="53"/>
    </row>
    <row r="8" spans="2:11">
      <c r="B8" s="53" t="s">
        <v>72</v>
      </c>
      <c r="C8" s="142">
        <f>C6*(1+0.5*C4)+C4</f>
        <v>0.14667761923845285</v>
      </c>
      <c r="D8" s="140"/>
      <c r="E8" s="141"/>
    </row>
    <row r="9" spans="2:11">
      <c r="B9" s="53"/>
      <c r="C9" s="143"/>
      <c r="D9" s="57"/>
      <c r="E9" s="57"/>
    </row>
    <row r="10" spans="2:11">
      <c r="B10" s="53"/>
      <c r="C10" s="143"/>
      <c r="D10" s="57"/>
      <c r="E10" s="57"/>
    </row>
    <row r="11" spans="2:11">
      <c r="B11" s="144" t="s">
        <v>41</v>
      </c>
      <c r="C11" s="15"/>
      <c r="D11" s="145"/>
      <c r="E11" s="145"/>
    </row>
    <row r="12" spans="2:11">
      <c r="B12" s="58" t="s">
        <v>1286</v>
      </c>
      <c r="C12" s="15"/>
      <c r="D12" s="145"/>
      <c r="E12" s="145"/>
    </row>
    <row r="13" spans="2:11">
      <c r="B13" s="58" t="s">
        <v>1287</v>
      </c>
      <c r="C13" s="15"/>
      <c r="D13" s="145"/>
      <c r="E13" s="145"/>
    </row>
    <row r="14" spans="2:11">
      <c r="B14" s="58" t="s">
        <v>73</v>
      </c>
      <c r="C14" s="15"/>
      <c r="D14" s="145"/>
      <c r="E14" s="145"/>
    </row>
    <row r="17" spans="1:11" customFormat="1" ht="13" thickBot="1">
      <c r="I17" s="72"/>
      <c r="J17" s="72"/>
      <c r="K17" s="72"/>
    </row>
    <row r="18" spans="1:11" s="134" customFormat="1" ht="62.5">
      <c r="A18"/>
      <c r="B18" s="146" t="s">
        <v>74</v>
      </c>
      <c r="C18" s="106" t="s">
        <v>14</v>
      </c>
      <c r="D18" s="94" t="s">
        <v>75</v>
      </c>
      <c r="E18" s="106" t="s">
        <v>76</v>
      </c>
      <c r="F18" s="94" t="s">
        <v>47</v>
      </c>
      <c r="G18" s="94" t="s">
        <v>1030</v>
      </c>
      <c r="H18" s="94" t="s">
        <v>77</v>
      </c>
      <c r="I18" s="108" t="s">
        <v>78</v>
      </c>
      <c r="J18" s="108" t="s">
        <v>79</v>
      </c>
      <c r="K18" s="74" t="s">
        <v>80</v>
      </c>
    </row>
    <row r="19" spans="1:11" customFormat="1">
      <c r="B19" s="147"/>
      <c r="I19" s="72"/>
      <c r="J19" s="72"/>
      <c r="K19" s="148"/>
    </row>
    <row r="20" spans="1:11" customFormat="1">
      <c r="B20" s="119" t="s">
        <v>81</v>
      </c>
      <c r="C20" s="120" t="s">
        <v>82</v>
      </c>
      <c r="D20" s="121">
        <v>325.99200000000002</v>
      </c>
      <c r="E20" s="121">
        <v>93.89</v>
      </c>
      <c r="F20" s="122">
        <v>5.0697624880178935</v>
      </c>
      <c r="G20" s="123">
        <v>3</v>
      </c>
      <c r="H20" s="123">
        <f t="shared" ref="H20:H83" si="0">IF(ISNUMBER(E20),IF(G20&lt;&gt;"",D20*E20,"Excl."),"Excl.")</f>
        <v>30607.388880000002</v>
      </c>
      <c r="I20" s="73">
        <f>IF(H20="Excl."," ",H20/(SUM($H$20:$H$522)))</f>
        <v>9.3010161147570245E-4</v>
      </c>
      <c r="J20" s="73">
        <f>IFERROR(I20*F20, "")</f>
        <v>4.7153942599045097E-3</v>
      </c>
      <c r="K20" s="75">
        <f>IFERROR(I20*G20, "")</f>
        <v>2.7903048344271072E-3</v>
      </c>
    </row>
    <row r="21" spans="1:11" customFormat="1">
      <c r="B21" s="124" t="s">
        <v>83</v>
      </c>
      <c r="C21" s="125" t="s">
        <v>84</v>
      </c>
      <c r="D21" s="121">
        <v>744.06600000000003</v>
      </c>
      <c r="E21" s="121">
        <v>164.95</v>
      </c>
      <c r="F21" s="126">
        <v>1.4549863595028796</v>
      </c>
      <c r="G21" s="123">
        <v>10</v>
      </c>
      <c r="H21" s="123">
        <f t="shared" si="0"/>
        <v>122733.68669999999</v>
      </c>
      <c r="I21" s="73">
        <f t="shared" ref="I21:I84" si="1">IF(H21="Excl.","Excl.",H21/(SUM($H$20:$H$522)))</f>
        <v>3.7296484267110071E-3</v>
      </c>
      <c r="J21" s="73">
        <f t="shared" ref="J21:J84" si="2">IFERROR(I21*F21, "")</f>
        <v>5.4265875866058907E-3</v>
      </c>
      <c r="K21" s="76">
        <f t="shared" ref="K21:K84" si="3">IFERROR(I21*G21, "")</f>
        <v>3.7296484267110075E-2</v>
      </c>
    </row>
    <row r="22" spans="1:11" customFormat="1">
      <c r="B22" s="124" t="s">
        <v>85</v>
      </c>
      <c r="C22" s="125" t="s">
        <v>86</v>
      </c>
      <c r="D22" s="121">
        <v>4200</v>
      </c>
      <c r="E22" s="121">
        <v>38.89</v>
      </c>
      <c r="F22" s="126">
        <v>6.7112368218050902</v>
      </c>
      <c r="G22" s="123">
        <v>2.5</v>
      </c>
      <c r="H22" s="123">
        <f t="shared" si="0"/>
        <v>163338</v>
      </c>
      <c r="I22" s="73">
        <f t="shared" si="1"/>
        <v>4.9635379747956562E-3</v>
      </c>
      <c r="J22" s="73">
        <f t="shared" si="2"/>
        <v>3.3311478822876474E-2</v>
      </c>
      <c r="K22" s="76">
        <f t="shared" si="3"/>
        <v>1.2408844936989141E-2</v>
      </c>
    </row>
    <row r="23" spans="1:11" customFormat="1">
      <c r="B23" s="124" t="s">
        <v>87</v>
      </c>
      <c r="C23" s="125" t="s">
        <v>88</v>
      </c>
      <c r="D23" s="121">
        <v>416.92399999999998</v>
      </c>
      <c r="E23" s="121">
        <v>641.54</v>
      </c>
      <c r="F23" s="126">
        <v>2.868098637653147</v>
      </c>
      <c r="G23" s="123">
        <v>30</v>
      </c>
      <c r="H23" s="123">
        <f t="shared" si="0"/>
        <v>267473.42296</v>
      </c>
      <c r="I23" s="73">
        <f t="shared" si="1"/>
        <v>8.1280197633774153E-3</v>
      </c>
      <c r="J23" s="73">
        <f t="shared" si="2"/>
        <v>2.3311962410160619E-2</v>
      </c>
      <c r="K23" s="76">
        <f t="shared" si="3"/>
        <v>0.24384059290132246</v>
      </c>
    </row>
    <row r="24" spans="1:11" customFormat="1">
      <c r="B24" s="124" t="s">
        <v>89</v>
      </c>
      <c r="C24" s="125" t="s">
        <v>90</v>
      </c>
      <c r="D24" s="121">
        <v>599.17700000000002</v>
      </c>
      <c r="E24" s="121">
        <v>212.43</v>
      </c>
      <c r="F24" s="126" t="s">
        <v>56</v>
      </c>
      <c r="G24" s="123" t="s">
        <v>1207</v>
      </c>
      <c r="H24" s="123" t="str">
        <f t="shared" si="0"/>
        <v>Excl.</v>
      </c>
      <c r="I24" s="73" t="str">
        <f t="shared" si="1"/>
        <v>Excl.</v>
      </c>
      <c r="J24" s="73" t="str">
        <f t="shared" si="2"/>
        <v/>
      </c>
      <c r="K24" s="76" t="str">
        <f t="shared" si="3"/>
        <v/>
      </c>
    </row>
    <row r="25" spans="1:11" customFormat="1">
      <c r="B25" s="124" t="s">
        <v>91</v>
      </c>
      <c r="C25" s="125" t="s">
        <v>92</v>
      </c>
      <c r="D25" s="121">
        <v>516.34500000000003</v>
      </c>
      <c r="E25" s="121">
        <v>228.84</v>
      </c>
      <c r="F25" s="126">
        <v>2.097535395909806</v>
      </c>
      <c r="G25" s="123">
        <v>10.5</v>
      </c>
      <c r="H25" s="123">
        <f t="shared" si="0"/>
        <v>118160.3898</v>
      </c>
      <c r="I25" s="73">
        <f t="shared" si="1"/>
        <v>3.5906744412748859E-3</v>
      </c>
      <c r="J25" s="73">
        <f t="shared" si="2"/>
        <v>7.5315667357627389E-3</v>
      </c>
      <c r="K25" s="76">
        <f t="shared" si="3"/>
        <v>3.77020816333863E-2</v>
      </c>
    </row>
    <row r="26" spans="1:11" customFormat="1">
      <c r="B26" s="124" t="s">
        <v>93</v>
      </c>
      <c r="C26" s="125" t="s">
        <v>94</v>
      </c>
      <c r="D26" s="121">
        <v>2943.355</v>
      </c>
      <c r="E26" s="121">
        <v>130.31</v>
      </c>
      <c r="F26" s="126">
        <v>3.0696032537794493</v>
      </c>
      <c r="G26" s="123">
        <v>5</v>
      </c>
      <c r="H26" s="123">
        <f t="shared" si="0"/>
        <v>383548.59005</v>
      </c>
      <c r="I26" s="73">
        <f t="shared" si="1"/>
        <v>1.1655328165475922E-2</v>
      </c>
      <c r="J26" s="73">
        <f t="shared" si="2"/>
        <v>3.5777233260612148E-2</v>
      </c>
      <c r="K26" s="76">
        <f t="shared" si="3"/>
        <v>5.8276640827379614E-2</v>
      </c>
    </row>
    <row r="27" spans="1:11" customFormat="1">
      <c r="B27" s="124" t="s">
        <v>95</v>
      </c>
      <c r="C27" s="125" t="s">
        <v>96</v>
      </c>
      <c r="D27" s="121">
        <v>1906.674</v>
      </c>
      <c r="E27" s="121">
        <v>163.16</v>
      </c>
      <c r="F27" s="126">
        <v>3.7018877175778377</v>
      </c>
      <c r="G27" s="123">
        <v>45</v>
      </c>
      <c r="H27" s="123">
        <f t="shared" si="0"/>
        <v>311092.92984</v>
      </c>
      <c r="I27" s="73">
        <f t="shared" si="1"/>
        <v>9.4535354354239719E-3</v>
      </c>
      <c r="J27" s="73">
        <f t="shared" si="2"/>
        <v>3.4995926716082856E-2</v>
      </c>
      <c r="K27" s="76">
        <f t="shared" si="3"/>
        <v>0.42540909459407872</v>
      </c>
    </row>
    <row r="28" spans="1:11" s="134" customFormat="1">
      <c r="A28"/>
      <c r="B28" s="124" t="s">
        <v>97</v>
      </c>
      <c r="C28" s="125" t="s">
        <v>98</v>
      </c>
      <c r="D28" s="121">
        <v>4326.3059999999996</v>
      </c>
      <c r="E28" s="121">
        <v>62.03</v>
      </c>
      <c r="F28" s="126">
        <v>2.9663066258262134</v>
      </c>
      <c r="G28" s="123">
        <v>8</v>
      </c>
      <c r="H28" s="123">
        <f t="shared" si="0"/>
        <v>268360.76117999997</v>
      </c>
      <c r="I28" s="73">
        <f t="shared" si="1"/>
        <v>8.1549843212357052E-3</v>
      </c>
      <c r="J28" s="73">
        <f t="shared" si="2"/>
        <v>2.419018402559036E-2</v>
      </c>
      <c r="K28" s="76">
        <f t="shared" si="3"/>
        <v>6.5239874569885642E-2</v>
      </c>
    </row>
    <row r="29" spans="1:11">
      <c r="B29" s="124" t="s">
        <v>99</v>
      </c>
      <c r="C29" s="125" t="s">
        <v>100</v>
      </c>
      <c r="D29" s="121">
        <v>1769.4</v>
      </c>
      <c r="E29" s="121">
        <v>159.37</v>
      </c>
      <c r="F29" s="126">
        <v>3.7146263412185481</v>
      </c>
      <c r="G29" s="123">
        <v>2</v>
      </c>
      <c r="H29" s="123">
        <f t="shared" si="0"/>
        <v>281989.27800000005</v>
      </c>
      <c r="I29" s="73">
        <f t="shared" si="1"/>
        <v>8.5691295953067223E-3</v>
      </c>
      <c r="J29" s="73">
        <f t="shared" si="2"/>
        <v>3.1831114516041786E-2</v>
      </c>
      <c r="K29" s="76">
        <f t="shared" si="3"/>
        <v>1.7138259190613445E-2</v>
      </c>
    </row>
    <row r="30" spans="1:11">
      <c r="B30" s="124" t="s">
        <v>101</v>
      </c>
      <c r="C30" s="125" t="s">
        <v>102</v>
      </c>
      <c r="D30" s="121">
        <v>1826.825</v>
      </c>
      <c r="E30" s="121">
        <v>100.13</v>
      </c>
      <c r="F30" s="126" t="s">
        <v>56</v>
      </c>
      <c r="G30" s="123">
        <v>86</v>
      </c>
      <c r="H30" s="123">
        <f t="shared" si="0"/>
        <v>182919.98725000001</v>
      </c>
      <c r="I30" s="73">
        <f t="shared" si="1"/>
        <v>5.5585981404481025E-3</v>
      </c>
      <c r="J30" s="73" t="str">
        <f t="shared" si="2"/>
        <v/>
      </c>
      <c r="K30" s="76">
        <f t="shared" si="3"/>
        <v>0.47803944007853683</v>
      </c>
    </row>
    <row r="31" spans="1:11">
      <c r="B31" s="124" t="s">
        <v>103</v>
      </c>
      <c r="C31" s="125" t="s">
        <v>104</v>
      </c>
      <c r="D31" s="121">
        <v>73.492000000000004</v>
      </c>
      <c r="E31" s="121">
        <v>210.85</v>
      </c>
      <c r="F31" s="126" t="s">
        <v>56</v>
      </c>
      <c r="G31" s="123">
        <v>10.5</v>
      </c>
      <c r="H31" s="123">
        <f t="shared" si="0"/>
        <v>15495.788200000001</v>
      </c>
      <c r="I31" s="73">
        <f t="shared" si="1"/>
        <v>4.7088817776690312E-4</v>
      </c>
      <c r="J31" s="73" t="str">
        <f t="shared" si="2"/>
        <v/>
      </c>
      <c r="K31" s="76">
        <f>IFERROR(I31*G31, "")</f>
        <v>4.9443258665524828E-3</v>
      </c>
    </row>
    <row r="32" spans="1:11">
      <c r="B32" s="124" t="s">
        <v>105</v>
      </c>
      <c r="C32" s="125" t="s">
        <v>106</v>
      </c>
      <c r="D32" s="121">
        <v>134.98500000000001</v>
      </c>
      <c r="E32" s="121">
        <v>162.93</v>
      </c>
      <c r="F32" s="126">
        <v>3.9771681090038666</v>
      </c>
      <c r="G32" s="123">
        <v>6.5</v>
      </c>
      <c r="H32" s="123">
        <f t="shared" si="0"/>
        <v>21993.106050000002</v>
      </c>
      <c r="I32" s="73">
        <f t="shared" si="1"/>
        <v>6.6832958076432363E-4</v>
      </c>
      <c r="J32" s="73">
        <f t="shared" si="2"/>
        <v>2.658059094919792E-3</v>
      </c>
      <c r="K32" s="76">
        <f t="shared" si="3"/>
        <v>4.3441422749681035E-3</v>
      </c>
    </row>
    <row r="33" spans="2:11">
      <c r="B33" s="124" t="s">
        <v>107</v>
      </c>
      <c r="C33" s="125" t="s">
        <v>108</v>
      </c>
      <c r="D33" s="121">
        <v>4070.9850000000001</v>
      </c>
      <c r="E33" s="121">
        <v>109.66</v>
      </c>
      <c r="F33" s="126">
        <v>3.3193507204085355</v>
      </c>
      <c r="G33" s="123" t="s">
        <v>1207</v>
      </c>
      <c r="H33" s="123" t="str">
        <f t="shared" si="0"/>
        <v>Excl.</v>
      </c>
      <c r="I33" s="73" t="str">
        <f t="shared" si="1"/>
        <v>Excl.</v>
      </c>
      <c r="J33" s="73" t="str">
        <f t="shared" si="2"/>
        <v/>
      </c>
      <c r="K33" s="76" t="str">
        <f t="shared" si="3"/>
        <v/>
      </c>
    </row>
    <row r="34" spans="2:11">
      <c r="B34" s="124" t="s">
        <v>109</v>
      </c>
      <c r="C34" s="125" t="s">
        <v>110</v>
      </c>
      <c r="D34" s="121">
        <v>460.91300000000001</v>
      </c>
      <c r="E34" s="121">
        <v>101.38</v>
      </c>
      <c r="F34" s="126">
        <v>4.1428289603472095</v>
      </c>
      <c r="G34" s="123" t="s">
        <v>1207</v>
      </c>
      <c r="H34" s="123" t="str">
        <f t="shared" si="0"/>
        <v>Excl.</v>
      </c>
      <c r="I34" s="73" t="str">
        <f t="shared" si="1"/>
        <v>Excl.</v>
      </c>
      <c r="J34" s="73" t="str">
        <f t="shared" si="2"/>
        <v/>
      </c>
      <c r="K34" s="76" t="str">
        <f t="shared" si="3"/>
        <v/>
      </c>
    </row>
    <row r="35" spans="2:11">
      <c r="B35" s="124" t="s">
        <v>111</v>
      </c>
      <c r="C35" s="125" t="s">
        <v>112</v>
      </c>
      <c r="D35" s="121">
        <v>1090.2829999999999</v>
      </c>
      <c r="E35" s="121">
        <v>95.6</v>
      </c>
      <c r="F35" s="126">
        <v>0.33472803347280339</v>
      </c>
      <c r="G35" s="123">
        <v>21</v>
      </c>
      <c r="H35" s="123">
        <f t="shared" si="0"/>
        <v>104231.05479999998</v>
      </c>
      <c r="I35" s="73">
        <f t="shared" si="1"/>
        <v>3.1673878623027524E-3</v>
      </c>
      <c r="J35" s="73">
        <f t="shared" si="2"/>
        <v>1.0602135103942268E-3</v>
      </c>
      <c r="K35" s="76">
        <f t="shared" si="3"/>
        <v>6.6515145108357807E-2</v>
      </c>
    </row>
    <row r="36" spans="2:11">
      <c r="B36" s="124" t="s">
        <v>113</v>
      </c>
      <c r="C36" s="125" t="s">
        <v>114</v>
      </c>
      <c r="D36" s="121">
        <v>985.32799999999997</v>
      </c>
      <c r="E36" s="121">
        <v>29.35</v>
      </c>
      <c r="F36" s="126">
        <v>3.5775127768313459</v>
      </c>
      <c r="G36" s="123">
        <v>12.5</v>
      </c>
      <c r="H36" s="123">
        <f t="shared" si="0"/>
        <v>28919.376800000002</v>
      </c>
      <c r="I36" s="73">
        <f t="shared" si="1"/>
        <v>8.7880606444443112E-4</v>
      </c>
      <c r="J36" s="73">
        <f t="shared" si="2"/>
        <v>3.1439399239068236E-3</v>
      </c>
      <c r="K36" s="76">
        <f t="shared" si="3"/>
        <v>1.0985075805555388E-2</v>
      </c>
    </row>
    <row r="37" spans="2:11">
      <c r="B37" s="124" t="s">
        <v>115</v>
      </c>
      <c r="C37" s="125" t="s">
        <v>116</v>
      </c>
      <c r="D37" s="121">
        <v>1014.956</v>
      </c>
      <c r="E37" s="121">
        <v>295.12</v>
      </c>
      <c r="F37" s="126">
        <v>2.832746001626457</v>
      </c>
      <c r="G37" s="123">
        <v>9</v>
      </c>
      <c r="H37" s="123">
        <f t="shared" si="0"/>
        <v>299533.81472000002</v>
      </c>
      <c r="I37" s="73">
        <f t="shared" si="1"/>
        <v>9.1022754294660529E-3</v>
      </c>
      <c r="J37" s="73">
        <f t="shared" si="2"/>
        <v>2.5784434328522704E-2</v>
      </c>
      <c r="K37" s="76">
        <f t="shared" si="3"/>
        <v>8.1920478865194477E-2</v>
      </c>
    </row>
    <row r="38" spans="2:11">
      <c r="B38" s="124" t="s">
        <v>117</v>
      </c>
      <c r="C38" s="125" t="s">
        <v>118</v>
      </c>
      <c r="D38" s="121">
        <v>47.305</v>
      </c>
      <c r="E38" s="121">
        <v>500.54</v>
      </c>
      <c r="F38" s="126">
        <v>0.7991369321133176</v>
      </c>
      <c r="G38" s="123">
        <v>21</v>
      </c>
      <c r="H38" s="123">
        <f t="shared" si="0"/>
        <v>23678.044700000002</v>
      </c>
      <c r="I38" s="73">
        <f t="shared" si="1"/>
        <v>7.1953173197516205E-4</v>
      </c>
      <c r="J38" s="73">
        <f t="shared" si="2"/>
        <v>5.7500438084881293E-4</v>
      </c>
      <c r="K38" s="76">
        <f t="shared" si="3"/>
        <v>1.5110166371478403E-2</v>
      </c>
    </row>
    <row r="39" spans="2:11">
      <c r="B39" s="124" t="s">
        <v>119</v>
      </c>
      <c r="C39" s="125" t="s">
        <v>120</v>
      </c>
      <c r="D39" s="121">
        <v>907.10599999999999</v>
      </c>
      <c r="E39" s="121">
        <v>131.09</v>
      </c>
      <c r="F39" s="126">
        <v>5.0347089785643444</v>
      </c>
      <c r="G39" s="123">
        <v>3</v>
      </c>
      <c r="H39" s="123">
        <f t="shared" si="0"/>
        <v>118912.52554</v>
      </c>
      <c r="I39" s="73">
        <f t="shared" si="1"/>
        <v>3.6135304472728227E-3</v>
      </c>
      <c r="J39" s="73">
        <f t="shared" si="2"/>
        <v>1.8193074187200113E-2</v>
      </c>
      <c r="K39" s="76">
        <f t="shared" si="3"/>
        <v>1.0840591341818468E-2</v>
      </c>
    </row>
    <row r="40" spans="2:11">
      <c r="B40" s="124" t="s">
        <v>121</v>
      </c>
      <c r="C40" s="125" t="s">
        <v>122</v>
      </c>
      <c r="D40" s="121">
        <v>2604.2860000000001</v>
      </c>
      <c r="E40" s="121">
        <v>155</v>
      </c>
      <c r="F40" s="126">
        <v>2.9161290322580644</v>
      </c>
      <c r="G40" s="123">
        <v>8</v>
      </c>
      <c r="H40" s="123">
        <f t="shared" si="0"/>
        <v>403664.33</v>
      </c>
      <c r="I40" s="73">
        <f t="shared" si="1"/>
        <v>1.2266608082781995E-2</v>
      </c>
      <c r="J40" s="73">
        <f t="shared" si="2"/>
        <v>3.577101195753201E-2</v>
      </c>
      <c r="K40" s="76">
        <f t="shared" si="3"/>
        <v>9.8132864662255959E-2</v>
      </c>
    </row>
    <row r="41" spans="2:11">
      <c r="B41" s="124" t="s">
        <v>123</v>
      </c>
      <c r="C41" s="125" t="s">
        <v>124</v>
      </c>
      <c r="D41" s="121">
        <v>731.49699999999996</v>
      </c>
      <c r="E41" s="121">
        <v>279.61</v>
      </c>
      <c r="F41" s="126">
        <v>2.1744572797825543</v>
      </c>
      <c r="G41" s="123">
        <v>9</v>
      </c>
      <c r="H41" s="123">
        <f t="shared" si="0"/>
        <v>204533.87617</v>
      </c>
      <c r="I41" s="73">
        <f t="shared" si="1"/>
        <v>6.2154040180603855E-3</v>
      </c>
      <c r="J41" s="73">
        <f t="shared" si="2"/>
        <v>1.3515130513861145E-2</v>
      </c>
      <c r="K41" s="76">
        <f t="shared" si="3"/>
        <v>5.5938636162543472E-2</v>
      </c>
    </row>
    <row r="42" spans="2:11">
      <c r="B42" s="124" t="s">
        <v>125</v>
      </c>
      <c r="C42" s="125" t="s">
        <v>126</v>
      </c>
      <c r="D42" s="121">
        <v>2538.5920000000001</v>
      </c>
      <c r="E42" s="121">
        <v>106.39</v>
      </c>
      <c r="F42" s="126">
        <v>2.7446188551555597</v>
      </c>
      <c r="G42" s="123">
        <v>8.5</v>
      </c>
      <c r="H42" s="123">
        <f t="shared" si="0"/>
        <v>270080.80288000003</v>
      </c>
      <c r="I42" s="73">
        <f t="shared" si="1"/>
        <v>8.207253188836524E-3</v>
      </c>
      <c r="J42" s="73">
        <f t="shared" si="2"/>
        <v>2.2525781851116318E-2</v>
      </c>
      <c r="K42" s="76">
        <f t="shared" si="3"/>
        <v>6.9761652105110455E-2</v>
      </c>
    </row>
    <row r="43" spans="2:11">
      <c r="B43" s="124" t="s">
        <v>127</v>
      </c>
      <c r="C43" s="125" t="s">
        <v>128</v>
      </c>
      <c r="D43" s="121">
        <v>551.46900000000005</v>
      </c>
      <c r="E43" s="121">
        <v>105.11</v>
      </c>
      <c r="F43" s="126">
        <v>5.7083055846256299</v>
      </c>
      <c r="G43" s="123">
        <v>7.5</v>
      </c>
      <c r="H43" s="123">
        <f t="shared" si="0"/>
        <v>57964.906590000006</v>
      </c>
      <c r="I43" s="73">
        <f t="shared" si="1"/>
        <v>1.7614456835821914E-3</v>
      </c>
      <c r="J43" s="73">
        <f t="shared" si="2"/>
        <v>1.0054870232606934E-2</v>
      </c>
      <c r="K43" s="76">
        <f t="shared" si="3"/>
        <v>1.3210842626866436E-2</v>
      </c>
    </row>
    <row r="44" spans="2:11">
      <c r="B44" s="124" t="s">
        <v>129</v>
      </c>
      <c r="C44" s="125" t="s">
        <v>130</v>
      </c>
      <c r="D44" s="121">
        <v>194.643</v>
      </c>
      <c r="E44" s="121">
        <v>146.49</v>
      </c>
      <c r="F44" s="126">
        <v>1.7885179875759438</v>
      </c>
      <c r="G44" s="123">
        <v>3</v>
      </c>
      <c r="H44" s="123">
        <f t="shared" si="0"/>
        <v>28513.253070000002</v>
      </c>
      <c r="I44" s="73">
        <f t="shared" si="1"/>
        <v>8.6646471977068311E-4</v>
      </c>
      <c r="J44" s="73">
        <f t="shared" si="2"/>
        <v>1.5496877369098163E-3</v>
      </c>
      <c r="K44" s="76">
        <f t="shared" si="3"/>
        <v>2.5993941593120493E-3</v>
      </c>
    </row>
    <row r="45" spans="2:11">
      <c r="B45" s="124" t="s">
        <v>131</v>
      </c>
      <c r="C45" s="125" t="s">
        <v>132</v>
      </c>
      <c r="D45" s="121">
        <v>8003.8389999999999</v>
      </c>
      <c r="E45" s="121">
        <v>28.6</v>
      </c>
      <c r="F45" s="126">
        <v>3.0769230769230766</v>
      </c>
      <c r="G45" s="123">
        <v>8.5</v>
      </c>
      <c r="H45" s="123">
        <f t="shared" si="0"/>
        <v>228909.7954</v>
      </c>
      <c r="I45" s="73">
        <f t="shared" si="1"/>
        <v>6.956142858799569E-3</v>
      </c>
      <c r="J45" s="73">
        <f t="shared" si="2"/>
        <v>2.1403516488614056E-2</v>
      </c>
      <c r="K45" s="76">
        <f t="shared" si="3"/>
        <v>5.9127214299796338E-2</v>
      </c>
    </row>
    <row r="46" spans="2:11">
      <c r="B46" s="124" t="s">
        <v>133</v>
      </c>
      <c r="C46" s="125" t="s">
        <v>134</v>
      </c>
      <c r="D46" s="121">
        <v>5644.402</v>
      </c>
      <c r="E46" s="121">
        <v>40.799999999999997</v>
      </c>
      <c r="F46" s="126">
        <v>4.0196078431372548</v>
      </c>
      <c r="G46" s="123">
        <v>2</v>
      </c>
      <c r="H46" s="123">
        <f t="shared" si="0"/>
        <v>230291.60159999999</v>
      </c>
      <c r="I46" s="73">
        <f t="shared" si="1"/>
        <v>6.9981333787490479E-3</v>
      </c>
      <c r="J46" s="73">
        <f t="shared" si="2"/>
        <v>2.8129751816540292E-2</v>
      </c>
      <c r="K46" s="76">
        <f t="shared" si="3"/>
        <v>1.3996266757498096E-2</v>
      </c>
    </row>
    <row r="47" spans="2:11">
      <c r="B47" s="124" t="s">
        <v>135</v>
      </c>
      <c r="C47" s="125" t="s">
        <v>136</v>
      </c>
      <c r="D47" s="121">
        <v>2359.1439999999998</v>
      </c>
      <c r="E47" s="121">
        <v>148.69</v>
      </c>
      <c r="F47" s="126">
        <v>2.4569238011971217</v>
      </c>
      <c r="G47" s="123">
        <v>5.5</v>
      </c>
      <c r="H47" s="123">
        <f t="shared" si="0"/>
        <v>350781.12135999999</v>
      </c>
      <c r="I47" s="73">
        <f t="shared" si="1"/>
        <v>1.0659585746805787E-2</v>
      </c>
      <c r="J47" s="73">
        <f t="shared" si="2"/>
        <v>2.6189789932228733E-2</v>
      </c>
      <c r="K47" s="76">
        <f t="shared" si="3"/>
        <v>5.8627721607431828E-2</v>
      </c>
    </row>
    <row r="48" spans="2:11">
      <c r="B48" s="124" t="s">
        <v>137</v>
      </c>
      <c r="C48" s="125" t="s">
        <v>138</v>
      </c>
      <c r="D48" s="121">
        <v>7129.87</v>
      </c>
      <c r="E48" s="121">
        <v>19.25</v>
      </c>
      <c r="F48" s="126">
        <v>5.7662337662337668</v>
      </c>
      <c r="G48" s="123">
        <v>1</v>
      </c>
      <c r="H48" s="123">
        <f t="shared" si="0"/>
        <v>137249.9975</v>
      </c>
      <c r="I48" s="73">
        <f t="shared" si="1"/>
        <v>4.1707721083388974E-3</v>
      </c>
      <c r="J48" s="73">
        <f t="shared" si="2"/>
        <v>2.4049646962369747E-2</v>
      </c>
      <c r="K48" s="76">
        <f t="shared" si="3"/>
        <v>4.1707721083388974E-3</v>
      </c>
    </row>
    <row r="49" spans="2:11">
      <c r="B49" s="124" t="s">
        <v>139</v>
      </c>
      <c r="C49" s="125" t="s">
        <v>140</v>
      </c>
      <c r="D49" s="121">
        <v>232.09399999999999</v>
      </c>
      <c r="E49" s="121">
        <v>171.41</v>
      </c>
      <c r="F49" s="126">
        <v>2.1702351088034542</v>
      </c>
      <c r="G49" s="123">
        <v>7.5</v>
      </c>
      <c r="H49" s="123">
        <f t="shared" si="0"/>
        <v>39783.232539999997</v>
      </c>
      <c r="I49" s="73">
        <f t="shared" si="1"/>
        <v>1.2089384311820656E-3</v>
      </c>
      <c r="J49" s="73">
        <f t="shared" si="2"/>
        <v>2.6236806277330875E-3</v>
      </c>
      <c r="K49" s="76">
        <f t="shared" si="3"/>
        <v>9.0670382338654924E-3</v>
      </c>
    </row>
    <row r="50" spans="2:11">
      <c r="B50" s="124" t="s">
        <v>141</v>
      </c>
      <c r="C50" s="125" t="s">
        <v>142</v>
      </c>
      <c r="D50" s="121">
        <v>1463.2080000000001</v>
      </c>
      <c r="E50" s="121">
        <v>97.93</v>
      </c>
      <c r="F50" s="126">
        <v>2.2465026039007454</v>
      </c>
      <c r="G50" s="123">
        <v>14</v>
      </c>
      <c r="H50" s="123">
        <f t="shared" si="0"/>
        <v>143291.95944000001</v>
      </c>
      <c r="I50" s="73">
        <f t="shared" si="1"/>
        <v>4.354376092295234E-3</v>
      </c>
      <c r="J50" s="73">
        <f t="shared" si="2"/>
        <v>9.782117229704396E-3</v>
      </c>
      <c r="K50" s="76">
        <f t="shared" si="3"/>
        <v>6.0961265292133276E-2</v>
      </c>
    </row>
    <row r="51" spans="2:11">
      <c r="B51" s="124" t="s">
        <v>143</v>
      </c>
      <c r="C51" s="125" t="s">
        <v>144</v>
      </c>
      <c r="D51" s="121">
        <v>505.85199999999998</v>
      </c>
      <c r="E51" s="121">
        <v>197.22</v>
      </c>
      <c r="F51" s="126">
        <v>1.7442450055775276</v>
      </c>
      <c r="G51" s="123">
        <v>11.5</v>
      </c>
      <c r="H51" s="123">
        <f t="shared" si="0"/>
        <v>99764.131439999997</v>
      </c>
      <c r="I51" s="73">
        <f t="shared" si="1"/>
        <v>3.0316463708686603E-3</v>
      </c>
      <c r="J51" s="73">
        <f t="shared" si="2"/>
        <v>5.2879340410648974E-3</v>
      </c>
      <c r="K51" s="76">
        <f t="shared" si="3"/>
        <v>3.4863933264989592E-2</v>
      </c>
    </row>
    <row r="52" spans="2:11">
      <c r="B52" s="124" t="s">
        <v>145</v>
      </c>
      <c r="C52" s="125" t="s">
        <v>146</v>
      </c>
      <c r="D52" s="121">
        <v>2695.6559999999999</v>
      </c>
      <c r="E52" s="121">
        <v>147.44999999999999</v>
      </c>
      <c r="F52" s="126">
        <v>1.5462868769074263</v>
      </c>
      <c r="G52" s="123">
        <v>7.5</v>
      </c>
      <c r="H52" s="123">
        <f t="shared" si="0"/>
        <v>397474.47719999996</v>
      </c>
      <c r="I52" s="73">
        <f t="shared" si="1"/>
        <v>1.2078509970700327E-2</v>
      </c>
      <c r="J52" s="73">
        <f t="shared" si="2"/>
        <v>1.8676841460289417E-2</v>
      </c>
      <c r="K52" s="76">
        <f t="shared" si="3"/>
        <v>9.0588824780252458E-2</v>
      </c>
    </row>
    <row r="53" spans="2:11">
      <c r="B53" s="124" t="s">
        <v>147</v>
      </c>
      <c r="C53" s="125" t="s">
        <v>148</v>
      </c>
      <c r="D53" s="121">
        <v>4095.8229999999999</v>
      </c>
      <c r="E53" s="121">
        <v>52.274999999999999</v>
      </c>
      <c r="F53" s="126">
        <v>2.9842180774748925</v>
      </c>
      <c r="G53" s="123">
        <v>8.5</v>
      </c>
      <c r="H53" s="123">
        <f t="shared" si="0"/>
        <v>214109.147325</v>
      </c>
      <c r="I53" s="73">
        <f t="shared" si="1"/>
        <v>6.5063786963153415E-3</v>
      </c>
      <c r="J53" s="73">
        <f t="shared" si="2"/>
        <v>1.9416452924441767E-2</v>
      </c>
      <c r="K53" s="76">
        <f t="shared" si="3"/>
        <v>5.5304218918680405E-2</v>
      </c>
    </row>
    <row r="54" spans="2:11">
      <c r="B54" s="124" t="s">
        <v>149</v>
      </c>
      <c r="C54" s="125" t="s">
        <v>150</v>
      </c>
      <c r="D54" s="121">
        <v>4137</v>
      </c>
      <c r="E54" s="121">
        <v>32.67</v>
      </c>
      <c r="F54" s="126">
        <v>1.5304560759106214</v>
      </c>
      <c r="G54" s="123" t="s">
        <v>1207</v>
      </c>
      <c r="H54" s="123" t="str">
        <f t="shared" si="0"/>
        <v>Excl.</v>
      </c>
      <c r="I54" s="73" t="str">
        <f t="shared" si="1"/>
        <v>Excl.</v>
      </c>
      <c r="J54" s="73" t="str">
        <f t="shared" si="2"/>
        <v/>
      </c>
      <c r="K54" s="76" t="str">
        <f t="shared" si="3"/>
        <v/>
      </c>
    </row>
    <row r="55" spans="2:11">
      <c r="B55" s="124" t="s">
        <v>151</v>
      </c>
      <c r="C55" s="125" t="s">
        <v>152</v>
      </c>
      <c r="D55" s="121">
        <v>1394.6369999999999</v>
      </c>
      <c r="E55" s="121">
        <v>36.68</v>
      </c>
      <c r="F55" s="126">
        <v>0.98146128680479827</v>
      </c>
      <c r="G55" s="123">
        <v>8.5</v>
      </c>
      <c r="H55" s="123">
        <f t="shared" si="0"/>
        <v>51155.285159999999</v>
      </c>
      <c r="I55" s="73">
        <f t="shared" si="1"/>
        <v>1.5545139557430645E-3</v>
      </c>
      <c r="J55" s="73">
        <f t="shared" si="2"/>
        <v>1.5256952673596052E-3</v>
      </c>
      <c r="K55" s="76">
        <f t="shared" si="3"/>
        <v>1.3213368623816049E-2</v>
      </c>
    </row>
    <row r="56" spans="2:11">
      <c r="B56" s="124" t="s">
        <v>153</v>
      </c>
      <c r="C56" s="125" t="s">
        <v>154</v>
      </c>
      <c r="D56" s="121">
        <v>7443.8040000000001</v>
      </c>
      <c r="E56" s="121">
        <v>288.3</v>
      </c>
      <c r="F56" s="126">
        <v>0.94346167186958041</v>
      </c>
      <c r="G56" s="123">
        <v>15</v>
      </c>
      <c r="H56" s="123">
        <f t="shared" si="0"/>
        <v>2146048.6932000001</v>
      </c>
      <c r="I56" s="73">
        <f t="shared" si="1"/>
        <v>6.5214427655896315E-2</v>
      </c>
      <c r="J56" s="73">
        <f t="shared" si="2"/>
        <v>6.1527312946249739E-2</v>
      </c>
      <c r="K56" s="76">
        <f t="shared" si="3"/>
        <v>0.97821641483844468</v>
      </c>
    </row>
    <row r="57" spans="2:11">
      <c r="B57" s="124" t="s">
        <v>155</v>
      </c>
      <c r="C57" s="125" t="s">
        <v>156</v>
      </c>
      <c r="D57" s="121">
        <v>219.108</v>
      </c>
      <c r="E57" s="121">
        <v>210.46</v>
      </c>
      <c r="F57" s="126">
        <v>1.1213532262662738</v>
      </c>
      <c r="G57" s="123">
        <v>10</v>
      </c>
      <c r="H57" s="123">
        <f t="shared" si="0"/>
        <v>46113.469680000002</v>
      </c>
      <c r="I57" s="73">
        <f t="shared" si="1"/>
        <v>1.4013025622100681E-3</v>
      </c>
      <c r="J57" s="73">
        <f t="shared" si="2"/>
        <v>1.5713551491094557E-3</v>
      </c>
      <c r="K57" s="76">
        <f t="shared" si="3"/>
        <v>1.4013025622100682E-2</v>
      </c>
    </row>
    <row r="58" spans="2:11">
      <c r="B58" s="124" t="s">
        <v>1258</v>
      </c>
      <c r="C58" s="125" t="s">
        <v>157</v>
      </c>
      <c r="D58" s="121">
        <v>297.03300000000002</v>
      </c>
      <c r="E58" s="121">
        <v>255.53</v>
      </c>
      <c r="F58" s="126">
        <v>1.9254099322975775</v>
      </c>
      <c r="G58" s="123">
        <v>10</v>
      </c>
      <c r="H58" s="123">
        <f t="shared" si="0"/>
        <v>75900.84249000001</v>
      </c>
      <c r="I58" s="73">
        <f t="shared" si="1"/>
        <v>2.3064854107317265E-3</v>
      </c>
      <c r="J58" s="73">
        <f t="shared" si="2"/>
        <v>4.4409299185223239E-3</v>
      </c>
      <c r="K58" s="76">
        <f t="shared" si="3"/>
        <v>2.3064854107317265E-2</v>
      </c>
    </row>
    <row r="59" spans="2:11">
      <c r="B59" s="124" t="s">
        <v>158</v>
      </c>
      <c r="C59" s="125" t="s">
        <v>159</v>
      </c>
      <c r="D59" s="121">
        <v>2248.0030000000002</v>
      </c>
      <c r="E59" s="121">
        <v>17.510000000000002</v>
      </c>
      <c r="F59" s="126">
        <v>6.3392347230154202</v>
      </c>
      <c r="G59" s="123">
        <v>18.5</v>
      </c>
      <c r="H59" s="123">
        <f t="shared" si="0"/>
        <v>39362.532530000004</v>
      </c>
      <c r="I59" s="73">
        <f t="shared" si="1"/>
        <v>1.1961541404742579E-3</v>
      </c>
      <c r="J59" s="73">
        <f t="shared" si="2"/>
        <v>7.5827018613730804E-3</v>
      </c>
      <c r="K59" s="76">
        <f t="shared" si="3"/>
        <v>2.2128851598773772E-2</v>
      </c>
    </row>
    <row r="60" spans="2:11">
      <c r="B60" s="124" t="s">
        <v>160</v>
      </c>
      <c r="C60" s="125" t="s">
        <v>161</v>
      </c>
      <c r="D60" s="121">
        <v>1946.4649999999999</v>
      </c>
      <c r="E60" s="121">
        <v>46.89</v>
      </c>
      <c r="F60" s="126">
        <v>4.3506078055022392</v>
      </c>
      <c r="G60" s="123">
        <v>3.5</v>
      </c>
      <c r="H60" s="123">
        <f t="shared" si="0"/>
        <v>91269.743849999999</v>
      </c>
      <c r="I60" s="73">
        <f t="shared" si="1"/>
        <v>2.773517733468925E-3</v>
      </c>
      <c r="J60" s="73">
        <f t="shared" si="2"/>
        <v>1.2066487899928785E-2</v>
      </c>
      <c r="K60" s="76">
        <f t="shared" si="3"/>
        <v>9.7073120671412379E-3</v>
      </c>
    </row>
    <row r="61" spans="2:11">
      <c r="B61" s="124" t="s">
        <v>162</v>
      </c>
      <c r="C61" s="125" t="s">
        <v>163</v>
      </c>
      <c r="D61" s="121">
        <v>733.66800000000001</v>
      </c>
      <c r="E61" s="121">
        <v>50.36</v>
      </c>
      <c r="F61" s="126">
        <v>2.5416997617156474</v>
      </c>
      <c r="G61" s="123">
        <v>6.5</v>
      </c>
      <c r="H61" s="123">
        <f t="shared" si="0"/>
        <v>36947.520479999999</v>
      </c>
      <c r="I61" s="73">
        <f t="shared" si="1"/>
        <v>1.1227664167371965E-3</v>
      </c>
      <c r="J61" s="73">
        <f t="shared" si="2"/>
        <v>2.8537351338832635E-3</v>
      </c>
      <c r="K61" s="76">
        <f t="shared" si="3"/>
        <v>7.2979817087917773E-3</v>
      </c>
    </row>
    <row r="62" spans="2:11">
      <c r="B62" s="124" t="s">
        <v>164</v>
      </c>
      <c r="C62" s="125" t="s">
        <v>165</v>
      </c>
      <c r="D62" s="121">
        <v>1785.5640000000001</v>
      </c>
      <c r="E62" s="121">
        <v>44.62</v>
      </c>
      <c r="F62" s="126">
        <v>8.4267144778126397</v>
      </c>
      <c r="G62" s="123">
        <v>6</v>
      </c>
      <c r="H62" s="123">
        <f t="shared" si="0"/>
        <v>79671.865680000003</v>
      </c>
      <c r="I62" s="73">
        <f t="shared" si="1"/>
        <v>2.4210797905294466E-3</v>
      </c>
      <c r="J62" s="73">
        <f t="shared" si="2"/>
        <v>2.0401748122794081E-2</v>
      </c>
      <c r="K62" s="76">
        <f t="shared" si="3"/>
        <v>1.4526478743176679E-2</v>
      </c>
    </row>
    <row r="63" spans="2:11">
      <c r="B63" s="124" t="s">
        <v>166</v>
      </c>
      <c r="C63" s="125" t="s">
        <v>167</v>
      </c>
      <c r="D63" s="121">
        <v>277.255</v>
      </c>
      <c r="E63" s="121">
        <v>263.68</v>
      </c>
      <c r="F63" s="126">
        <v>0.91019417475728148</v>
      </c>
      <c r="G63" s="123">
        <v>12.5</v>
      </c>
      <c r="H63" s="123">
        <f t="shared" si="0"/>
        <v>73106.598400000003</v>
      </c>
      <c r="I63" s="73">
        <f t="shared" si="1"/>
        <v>2.2215735307554601E-3</v>
      </c>
      <c r="J63" s="73">
        <f t="shared" si="2"/>
        <v>2.0220632864885861E-3</v>
      </c>
      <c r="K63" s="76">
        <f t="shared" si="3"/>
        <v>2.7769669134443252E-2</v>
      </c>
    </row>
    <row r="64" spans="2:11">
      <c r="B64" s="124" t="s">
        <v>168</v>
      </c>
      <c r="C64" s="125" t="s">
        <v>169</v>
      </c>
      <c r="D64" s="121">
        <v>349.36599999999999</v>
      </c>
      <c r="E64" s="121">
        <v>36.06</v>
      </c>
      <c r="F64" s="126">
        <v>5.1303383250138657</v>
      </c>
      <c r="G64" s="123">
        <v>9.5</v>
      </c>
      <c r="H64" s="123">
        <f t="shared" si="0"/>
        <v>12598.13796</v>
      </c>
      <c r="I64" s="73">
        <f t="shared" si="1"/>
        <v>3.82833977250699E-4</v>
      </c>
      <c r="J64" s="73">
        <f t="shared" si="2"/>
        <v>1.9640678256067474E-3</v>
      </c>
      <c r="K64" s="76">
        <f t="shared" si="3"/>
        <v>3.6369227838816405E-3</v>
      </c>
    </row>
    <row r="65" spans="2:11">
      <c r="B65" s="124" t="s">
        <v>170</v>
      </c>
      <c r="C65" s="125" t="s">
        <v>171</v>
      </c>
      <c r="D65" s="122">
        <v>1295.8689999999999</v>
      </c>
      <c r="E65" s="122">
        <v>15.93</v>
      </c>
      <c r="F65" s="126">
        <v>3.0131826741996233</v>
      </c>
      <c r="G65" s="123">
        <v>7.5</v>
      </c>
      <c r="H65" s="150">
        <f t="shared" si="0"/>
        <v>20643.193169999999</v>
      </c>
      <c r="I65" s="73">
        <f t="shared" si="1"/>
        <v>6.2730823948093717E-4</v>
      </c>
      <c r="J65" s="73">
        <f t="shared" si="2"/>
        <v>1.890194318586628E-3</v>
      </c>
      <c r="K65" s="76">
        <f t="shared" si="3"/>
        <v>4.704811796107029E-3</v>
      </c>
    </row>
    <row r="66" spans="2:11">
      <c r="B66" s="124" t="s">
        <v>172</v>
      </c>
      <c r="C66" s="125" t="s">
        <v>173</v>
      </c>
      <c r="D66" s="121">
        <v>1737.9459999999999</v>
      </c>
      <c r="E66" s="121">
        <v>101.26</v>
      </c>
      <c r="F66" s="126">
        <v>2.0146158404108236</v>
      </c>
      <c r="G66" s="123">
        <v>6.5</v>
      </c>
      <c r="H66" s="123">
        <f t="shared" si="0"/>
        <v>175984.41196</v>
      </c>
      <c r="I66" s="73">
        <f t="shared" si="1"/>
        <v>5.3478389091059205E-3</v>
      </c>
      <c r="J66" s="73">
        <f t="shared" si="2"/>
        <v>1.0773840978250127E-2</v>
      </c>
      <c r="K66" s="76">
        <f t="shared" si="3"/>
        <v>3.4760952909188486E-2</v>
      </c>
    </row>
    <row r="67" spans="2:11">
      <c r="B67" s="124" t="s">
        <v>174</v>
      </c>
      <c r="C67" s="125" t="s">
        <v>175</v>
      </c>
      <c r="D67" s="121">
        <v>611.70799999999997</v>
      </c>
      <c r="E67" s="121">
        <v>64.52</v>
      </c>
      <c r="F67" s="126">
        <v>2.6038437693738379</v>
      </c>
      <c r="G67" s="123">
        <v>8</v>
      </c>
      <c r="H67" s="123">
        <f t="shared" si="0"/>
        <v>39467.400159999997</v>
      </c>
      <c r="I67" s="73">
        <f t="shared" si="1"/>
        <v>1.1993408726727163E-3</v>
      </c>
      <c r="J67" s="73">
        <f t="shared" si="2"/>
        <v>3.1228962586642337E-3</v>
      </c>
      <c r="K67" s="76">
        <f t="shared" si="3"/>
        <v>9.5947269813817307E-3</v>
      </c>
    </row>
    <row r="68" spans="2:11">
      <c r="B68" s="124" t="s">
        <v>176</v>
      </c>
      <c r="C68" s="125" t="s">
        <v>177</v>
      </c>
      <c r="D68" s="121">
        <v>222.083</v>
      </c>
      <c r="E68" s="121">
        <v>287.20999999999998</v>
      </c>
      <c r="F68" s="126">
        <v>2.4372410431391667</v>
      </c>
      <c r="G68" s="123">
        <v>11.5</v>
      </c>
      <c r="H68" s="123">
        <f t="shared" si="0"/>
        <v>63784.458429999991</v>
      </c>
      <c r="I68" s="73">
        <f t="shared" si="1"/>
        <v>1.9382910383320467E-3</v>
      </c>
      <c r="J68" s="73">
        <f t="shared" si="2"/>
        <v>4.7240824721716959E-3</v>
      </c>
      <c r="K68" s="76">
        <f t="shared" si="3"/>
        <v>2.2290346940818537E-2</v>
      </c>
    </row>
    <row r="69" spans="2:11">
      <c r="B69" s="124" t="s">
        <v>178</v>
      </c>
      <c r="C69" s="125" t="s">
        <v>179</v>
      </c>
      <c r="D69" s="121">
        <v>255.351</v>
      </c>
      <c r="E69" s="121">
        <v>65.3</v>
      </c>
      <c r="F69" s="126" t="s">
        <v>56</v>
      </c>
      <c r="G69" s="123" t="s">
        <v>1207</v>
      </c>
      <c r="H69" s="123" t="str">
        <f t="shared" si="0"/>
        <v>Excl.</v>
      </c>
      <c r="I69" s="73" t="str">
        <f t="shared" si="1"/>
        <v>Excl.</v>
      </c>
      <c r="J69" s="73" t="str">
        <f t="shared" si="2"/>
        <v/>
      </c>
      <c r="K69" s="76" t="str">
        <f t="shared" si="3"/>
        <v/>
      </c>
    </row>
    <row r="70" spans="2:11">
      <c r="B70" s="124" t="s">
        <v>180</v>
      </c>
      <c r="C70" s="125" t="s">
        <v>181</v>
      </c>
      <c r="D70" s="121">
        <v>306.18</v>
      </c>
      <c r="E70" s="121">
        <v>132.34</v>
      </c>
      <c r="F70" s="126">
        <v>1.3223515188151731</v>
      </c>
      <c r="G70" s="123" t="s">
        <v>1207</v>
      </c>
      <c r="H70" s="123" t="str">
        <f t="shared" si="0"/>
        <v>Excl.</v>
      </c>
      <c r="I70" s="73" t="str">
        <f t="shared" si="1"/>
        <v>Excl.</v>
      </c>
      <c r="J70" s="73" t="str">
        <f t="shared" si="2"/>
        <v/>
      </c>
      <c r="K70" s="76" t="str">
        <f t="shared" si="3"/>
        <v/>
      </c>
    </row>
    <row r="71" spans="2:11">
      <c r="B71" s="124" t="s">
        <v>182</v>
      </c>
      <c r="C71" s="125" t="s">
        <v>183</v>
      </c>
      <c r="D71" s="121">
        <v>546.44500000000005</v>
      </c>
      <c r="E71" s="121">
        <v>79.66</v>
      </c>
      <c r="F71" s="126">
        <v>2.259603314084861</v>
      </c>
      <c r="G71" s="123">
        <v>13</v>
      </c>
      <c r="H71" s="123">
        <f t="shared" si="0"/>
        <v>43529.808700000001</v>
      </c>
      <c r="I71" s="73">
        <f t="shared" si="1"/>
        <v>1.3227899112150286E-3</v>
      </c>
      <c r="J71" s="73">
        <f t="shared" si="2"/>
        <v>2.9889804672194975E-3</v>
      </c>
      <c r="K71" s="76">
        <f t="shared" si="3"/>
        <v>1.7196268845795372E-2</v>
      </c>
    </row>
    <row r="72" spans="2:11">
      <c r="B72" s="124" t="s">
        <v>184</v>
      </c>
      <c r="C72" s="125" t="s">
        <v>185</v>
      </c>
      <c r="D72" s="121">
        <v>414.35199999999998</v>
      </c>
      <c r="E72" s="121">
        <v>222.63</v>
      </c>
      <c r="F72" s="126">
        <v>2.2458788123792841</v>
      </c>
      <c r="G72" s="123">
        <v>10</v>
      </c>
      <c r="H72" s="123">
        <f t="shared" si="0"/>
        <v>92247.185759999993</v>
      </c>
      <c r="I72" s="73">
        <f t="shared" si="1"/>
        <v>2.8032203748533046E-3</v>
      </c>
      <c r="J72" s="73">
        <f t="shared" si="2"/>
        <v>6.2956932463129516E-3</v>
      </c>
      <c r="K72" s="76">
        <f t="shared" si="3"/>
        <v>2.8032203748533047E-2</v>
      </c>
    </row>
    <row r="73" spans="2:11">
      <c r="B73" s="124" t="s">
        <v>186</v>
      </c>
      <c r="C73" s="125" t="s">
        <v>187</v>
      </c>
      <c r="D73" s="121">
        <v>154.696</v>
      </c>
      <c r="E73" s="121">
        <v>191.86</v>
      </c>
      <c r="F73" s="126">
        <v>0.70885020327322001</v>
      </c>
      <c r="G73" s="123">
        <v>13</v>
      </c>
      <c r="H73" s="123">
        <f t="shared" si="0"/>
        <v>29679.974560000002</v>
      </c>
      <c r="I73" s="73">
        <f t="shared" si="1"/>
        <v>9.0191921548891864E-4</v>
      </c>
      <c r="J73" s="73">
        <f t="shared" si="2"/>
        <v>6.3932561923534306E-4</v>
      </c>
      <c r="K73" s="76">
        <f t="shared" si="3"/>
        <v>1.1724949801355942E-2</v>
      </c>
    </row>
    <row r="74" spans="2:11">
      <c r="B74" s="124" t="s">
        <v>188</v>
      </c>
      <c r="C74" s="125" t="s">
        <v>189</v>
      </c>
      <c r="D74" s="121">
        <v>18.398</v>
      </c>
      <c r="E74" s="121">
        <v>2458.15</v>
      </c>
      <c r="F74" s="126" t="s">
        <v>56</v>
      </c>
      <c r="G74" s="123">
        <v>14.5</v>
      </c>
      <c r="H74" s="123">
        <f t="shared" si="0"/>
        <v>45225.043700000002</v>
      </c>
      <c r="I74" s="73">
        <f t="shared" si="1"/>
        <v>1.3743049493488537E-3</v>
      </c>
      <c r="J74" s="73" t="str">
        <f t="shared" si="2"/>
        <v/>
      </c>
      <c r="K74" s="76">
        <f t="shared" si="3"/>
        <v>1.9927421765558378E-2</v>
      </c>
    </row>
    <row r="75" spans="2:11">
      <c r="B75" s="124" t="s">
        <v>190</v>
      </c>
      <c r="C75" s="125" t="s">
        <v>191</v>
      </c>
      <c r="D75" s="121">
        <v>81.108999999999995</v>
      </c>
      <c r="E75" s="121">
        <v>178.93</v>
      </c>
      <c r="F75" s="126">
        <v>1.6766333202928518</v>
      </c>
      <c r="G75" s="123">
        <v>9.5</v>
      </c>
      <c r="H75" s="123">
        <f t="shared" si="0"/>
        <v>14512.83337</v>
      </c>
      <c r="I75" s="73">
        <f t="shared" si="1"/>
        <v>4.4101800899898748E-4</v>
      </c>
      <c r="J75" s="73">
        <f t="shared" si="2"/>
        <v>7.3942548873691524E-4</v>
      </c>
      <c r="K75" s="76">
        <f t="shared" si="3"/>
        <v>4.1896710854903811E-3</v>
      </c>
    </row>
    <row r="76" spans="2:11">
      <c r="B76" s="124" t="s">
        <v>192</v>
      </c>
      <c r="C76" s="125" t="s">
        <v>193</v>
      </c>
      <c r="D76" s="121">
        <v>136.49700000000001</v>
      </c>
      <c r="E76" s="121">
        <v>210.28</v>
      </c>
      <c r="F76" s="126" t="s">
        <v>56</v>
      </c>
      <c r="G76" s="123">
        <v>24.5</v>
      </c>
      <c r="H76" s="123">
        <f t="shared" si="0"/>
        <v>28702.589160000003</v>
      </c>
      <c r="I76" s="73">
        <f t="shared" si="1"/>
        <v>8.7221829133831785E-4</v>
      </c>
      <c r="J76" s="73" t="str">
        <f t="shared" si="2"/>
        <v/>
      </c>
      <c r="K76" s="76">
        <f t="shared" si="3"/>
        <v>2.1369348137788787E-2</v>
      </c>
    </row>
    <row r="77" spans="2:11">
      <c r="B77" s="124" t="s">
        <v>194</v>
      </c>
      <c r="C77" s="125" t="s">
        <v>195</v>
      </c>
      <c r="D77" s="121">
        <v>80.063000000000002</v>
      </c>
      <c r="E77" s="121">
        <v>559.69000000000005</v>
      </c>
      <c r="F77" s="126">
        <v>0.98626025121049143</v>
      </c>
      <c r="G77" s="123">
        <v>12.5</v>
      </c>
      <c r="H77" s="123">
        <f t="shared" si="0"/>
        <v>44810.460470000005</v>
      </c>
      <c r="I77" s="73">
        <f t="shared" si="1"/>
        <v>1.3617065362066672E-3</v>
      </c>
      <c r="J77" s="73">
        <f t="shared" si="2"/>
        <v>1.3429970304741558E-3</v>
      </c>
      <c r="K77" s="76">
        <f t="shared" si="3"/>
        <v>1.7021331702583339E-2</v>
      </c>
    </row>
    <row r="78" spans="2:11">
      <c r="B78" s="124" t="s">
        <v>196</v>
      </c>
      <c r="C78" s="125" t="s">
        <v>1215</v>
      </c>
      <c r="D78" s="121">
        <v>314.39499999999998</v>
      </c>
      <c r="E78" s="121">
        <v>55.11</v>
      </c>
      <c r="F78" s="126">
        <v>1.4516421702050446</v>
      </c>
      <c r="G78" s="123">
        <v>21.5</v>
      </c>
      <c r="H78" s="123">
        <f t="shared" si="0"/>
        <v>17326.30845</v>
      </c>
      <c r="I78" s="73">
        <f t="shared" si="1"/>
        <v>5.2651428298741178E-4</v>
      </c>
      <c r="J78" s="73">
        <f t="shared" si="2"/>
        <v>7.6431033639979943E-4</v>
      </c>
      <c r="K78" s="76">
        <f t="shared" si="3"/>
        <v>1.1320057084229354E-2</v>
      </c>
    </row>
    <row r="79" spans="2:11">
      <c r="B79" s="124" t="s">
        <v>197</v>
      </c>
      <c r="C79" s="125" t="s">
        <v>198</v>
      </c>
      <c r="D79" s="121">
        <v>152.697</v>
      </c>
      <c r="E79" s="121">
        <v>73.22</v>
      </c>
      <c r="F79" s="126" t="s">
        <v>56</v>
      </c>
      <c r="G79" s="123" t="s">
        <v>1207</v>
      </c>
      <c r="H79" s="123" t="str">
        <f t="shared" si="0"/>
        <v>Excl.</v>
      </c>
      <c r="I79" s="73" t="str">
        <f t="shared" si="1"/>
        <v>Excl.</v>
      </c>
      <c r="J79" s="73" t="str">
        <f t="shared" si="2"/>
        <v/>
      </c>
      <c r="K79" s="76" t="str">
        <f t="shared" si="3"/>
        <v/>
      </c>
    </row>
    <row r="80" spans="2:11">
      <c r="B80" s="124" t="s">
        <v>199</v>
      </c>
      <c r="C80" s="149" t="s">
        <v>200</v>
      </c>
      <c r="D80" s="122">
        <v>834.95100000000002</v>
      </c>
      <c r="E80" s="121">
        <v>45.75</v>
      </c>
      <c r="F80" s="126">
        <v>1.617486338797814</v>
      </c>
      <c r="G80" s="123" t="s">
        <v>1207</v>
      </c>
      <c r="H80" s="123" t="str">
        <f t="shared" si="0"/>
        <v>Excl.</v>
      </c>
      <c r="I80" s="73" t="str">
        <f t="shared" si="1"/>
        <v>Excl.</v>
      </c>
      <c r="J80" s="73" t="str">
        <f t="shared" si="2"/>
        <v/>
      </c>
      <c r="K80" s="76" t="str">
        <f t="shared" si="3"/>
        <v/>
      </c>
    </row>
    <row r="81" spans="2:11">
      <c r="B81" s="124" t="s">
        <v>201</v>
      </c>
      <c r="C81" s="125" t="s">
        <v>202</v>
      </c>
      <c r="D81" s="121">
        <v>808.44500000000005</v>
      </c>
      <c r="E81" s="121">
        <v>45.44</v>
      </c>
      <c r="F81" s="126">
        <v>3.2570422535211265</v>
      </c>
      <c r="G81" s="123">
        <v>6</v>
      </c>
      <c r="H81" s="123">
        <f t="shared" si="0"/>
        <v>36735.7408</v>
      </c>
      <c r="I81" s="73">
        <f t="shared" si="1"/>
        <v>1.1163308262195578E-3</v>
      </c>
      <c r="J81" s="73">
        <f t="shared" si="2"/>
        <v>3.63593666990525E-3</v>
      </c>
      <c r="K81" s="76">
        <f t="shared" si="3"/>
        <v>6.6979849573173475E-3</v>
      </c>
    </row>
    <row r="82" spans="2:11">
      <c r="B82" s="124" t="s">
        <v>203</v>
      </c>
      <c r="C82" s="125" t="s">
        <v>204</v>
      </c>
      <c r="D82" s="121">
        <v>414.86900000000003</v>
      </c>
      <c r="E82" s="121">
        <v>84.4</v>
      </c>
      <c r="F82" s="126">
        <v>1.3744075829383884</v>
      </c>
      <c r="G82" s="123" t="s">
        <v>1207</v>
      </c>
      <c r="H82" s="123" t="str">
        <f t="shared" si="0"/>
        <v>Excl.</v>
      </c>
      <c r="I82" s="73" t="str">
        <f t="shared" si="1"/>
        <v>Excl.</v>
      </c>
      <c r="J82" s="73" t="str">
        <f t="shared" si="2"/>
        <v/>
      </c>
      <c r="K82" s="76" t="str">
        <f t="shared" si="3"/>
        <v/>
      </c>
    </row>
    <row r="83" spans="2:11">
      <c r="B83" s="124" t="s">
        <v>205</v>
      </c>
      <c r="C83" s="125" t="s">
        <v>206</v>
      </c>
      <c r="D83" s="121">
        <v>505.52300000000002</v>
      </c>
      <c r="E83" s="121">
        <v>40.56</v>
      </c>
      <c r="F83" s="126">
        <v>2.8599605522682441</v>
      </c>
      <c r="G83" s="123">
        <v>7</v>
      </c>
      <c r="H83" s="123">
        <f t="shared" si="0"/>
        <v>20504.012880000002</v>
      </c>
      <c r="I83" s="73">
        <f t="shared" si="1"/>
        <v>6.2307880937429903E-4</v>
      </c>
      <c r="J83" s="73">
        <f t="shared" si="2"/>
        <v>1.7819808157647603E-3</v>
      </c>
      <c r="K83" s="76">
        <f t="shared" si="3"/>
        <v>4.3615516656200929E-3</v>
      </c>
    </row>
    <row r="84" spans="2:11">
      <c r="B84" s="124" t="s">
        <v>1278</v>
      </c>
      <c r="C84" s="125" t="s">
        <v>207</v>
      </c>
      <c r="D84" s="121">
        <v>283.90199999999999</v>
      </c>
      <c r="E84" s="121">
        <v>247.54</v>
      </c>
      <c r="F84" s="126">
        <v>1.4704694190837844</v>
      </c>
      <c r="G84" s="123">
        <v>4.5</v>
      </c>
      <c r="H84" s="123">
        <f t="shared" ref="H84:H147" si="4">IF(ISNUMBER(E84),IF(G84&lt;&gt;"",D84*E84,"Excl."),"Excl.")</f>
        <v>70277.101079999993</v>
      </c>
      <c r="I84" s="73">
        <f t="shared" si="1"/>
        <v>2.1355903706983849E-3</v>
      </c>
      <c r="J84" s="73">
        <f t="shared" si="2"/>
        <v>3.1403203318017777E-3</v>
      </c>
      <c r="K84" s="76">
        <f t="shared" si="3"/>
        <v>9.610156668142732E-3</v>
      </c>
    </row>
    <row r="85" spans="2:11">
      <c r="B85" s="124" t="s">
        <v>208</v>
      </c>
      <c r="C85" s="125" t="s">
        <v>209</v>
      </c>
      <c r="D85" s="121">
        <v>1298.19</v>
      </c>
      <c r="E85" s="121">
        <v>308.77</v>
      </c>
      <c r="F85" s="126" t="s">
        <v>56</v>
      </c>
      <c r="G85" s="123" t="s">
        <v>1207</v>
      </c>
      <c r="H85" s="123" t="str">
        <f t="shared" si="4"/>
        <v>Excl.</v>
      </c>
      <c r="I85" s="73" t="str">
        <f t="shared" ref="I85:I148" si="5">IF(H85="Excl.","Excl.",H85/(SUM($H$20:$H$522)))</f>
        <v>Excl.</v>
      </c>
      <c r="J85" s="73" t="str">
        <f t="shared" ref="J85:J148" si="6">IFERROR(I85*F85, "")</f>
        <v/>
      </c>
      <c r="K85" s="76" t="str">
        <f t="shared" ref="K85:K148" si="7">IFERROR(I85*G85, "")</f>
        <v/>
      </c>
    </row>
    <row r="86" spans="2:11">
      <c r="B86" s="124" t="s">
        <v>210</v>
      </c>
      <c r="C86" s="125" t="s">
        <v>211</v>
      </c>
      <c r="D86" s="121">
        <v>218.04599999999999</v>
      </c>
      <c r="E86" s="121">
        <v>78.27</v>
      </c>
      <c r="F86" s="126">
        <v>4.7016736936246337</v>
      </c>
      <c r="G86" s="123">
        <v>4</v>
      </c>
      <c r="H86" s="123">
        <f t="shared" si="4"/>
        <v>17066.460419999999</v>
      </c>
      <c r="I86" s="73">
        <f t="shared" si="5"/>
        <v>5.1861798473115271E-4</v>
      </c>
      <c r="J86" s="73">
        <f t="shared" si="6"/>
        <v>2.4383725358510825E-3</v>
      </c>
      <c r="K86" s="76">
        <f t="shared" si="7"/>
        <v>2.0744719389246108E-3</v>
      </c>
    </row>
    <row r="87" spans="2:11">
      <c r="B87" s="124" t="s">
        <v>212</v>
      </c>
      <c r="C87" s="125" t="s">
        <v>213</v>
      </c>
      <c r="D87" s="121">
        <v>1437.328</v>
      </c>
      <c r="E87" s="121">
        <v>50.03</v>
      </c>
      <c r="F87" s="126" t="s">
        <v>56</v>
      </c>
      <c r="G87" s="123">
        <v>15.5</v>
      </c>
      <c r="H87" s="123">
        <f t="shared" si="4"/>
        <v>71909.519839999994</v>
      </c>
      <c r="I87" s="73">
        <f t="shared" si="5"/>
        <v>2.1851965401508628E-3</v>
      </c>
      <c r="J87" s="73" t="str">
        <f t="shared" si="6"/>
        <v/>
      </c>
      <c r="K87" s="76">
        <f t="shared" si="7"/>
        <v>3.387054637233837E-2</v>
      </c>
    </row>
    <row r="88" spans="2:11">
      <c r="B88" s="124" t="s">
        <v>214</v>
      </c>
      <c r="C88" s="125" t="s">
        <v>215</v>
      </c>
      <c r="D88" s="121">
        <v>2098.7759999999998</v>
      </c>
      <c r="E88" s="121">
        <v>69.31</v>
      </c>
      <c r="F88" s="126">
        <v>3.2895686048189292</v>
      </c>
      <c r="G88" s="123" t="s">
        <v>1207</v>
      </c>
      <c r="H88" s="123" t="str">
        <f t="shared" si="4"/>
        <v>Excl.</v>
      </c>
      <c r="I88" s="73" t="str">
        <f t="shared" si="5"/>
        <v>Excl.</v>
      </c>
      <c r="J88" s="73" t="str">
        <f t="shared" si="6"/>
        <v/>
      </c>
      <c r="K88" s="76" t="str">
        <f t="shared" si="7"/>
        <v/>
      </c>
    </row>
    <row r="89" spans="2:11">
      <c r="B89" s="124" t="s">
        <v>216</v>
      </c>
      <c r="C89" s="125" t="s">
        <v>217</v>
      </c>
      <c r="D89" s="121">
        <v>310.00099999999998</v>
      </c>
      <c r="E89" s="121">
        <v>64.27</v>
      </c>
      <c r="F89" s="126">
        <v>1.2789793060525907</v>
      </c>
      <c r="G89" s="123" t="s">
        <v>1207</v>
      </c>
      <c r="H89" s="123" t="str">
        <f t="shared" si="4"/>
        <v>Excl.</v>
      </c>
      <c r="I89" s="73" t="str">
        <f t="shared" si="5"/>
        <v>Excl.</v>
      </c>
      <c r="J89" s="73" t="str">
        <f t="shared" si="6"/>
        <v/>
      </c>
      <c r="K89" s="76" t="str">
        <f t="shared" si="7"/>
        <v/>
      </c>
    </row>
    <row r="90" spans="2:11">
      <c r="B90" s="124" t="s">
        <v>218</v>
      </c>
      <c r="C90" s="125" t="s">
        <v>219</v>
      </c>
      <c r="D90" s="121">
        <v>765.50400000000002</v>
      </c>
      <c r="E90" s="121">
        <v>24.54</v>
      </c>
      <c r="F90" s="126">
        <v>9.2909535452322736</v>
      </c>
      <c r="G90" s="123" t="s">
        <v>1207</v>
      </c>
      <c r="H90" s="123" t="str">
        <f t="shared" si="4"/>
        <v>Excl.</v>
      </c>
      <c r="I90" s="73" t="str">
        <f t="shared" si="5"/>
        <v>Excl.</v>
      </c>
      <c r="J90" s="73" t="str">
        <f t="shared" si="6"/>
        <v/>
      </c>
      <c r="K90" s="76" t="str">
        <f t="shared" si="7"/>
        <v/>
      </c>
    </row>
    <row r="91" spans="2:11">
      <c r="B91" s="124" t="s">
        <v>220</v>
      </c>
      <c r="C91" s="125" t="s">
        <v>221</v>
      </c>
      <c r="D91" s="121">
        <v>299.476</v>
      </c>
      <c r="E91" s="121">
        <v>54.98</v>
      </c>
      <c r="F91" s="126">
        <v>2.6918879592579121</v>
      </c>
      <c r="G91" s="123">
        <v>5</v>
      </c>
      <c r="H91" s="123">
        <f t="shared" si="4"/>
        <v>16465.190479999997</v>
      </c>
      <c r="I91" s="73">
        <f t="shared" si="5"/>
        <v>5.0034650975109218E-4</v>
      </c>
      <c r="J91" s="73">
        <f t="shared" si="6"/>
        <v>1.3468767450556865E-3</v>
      </c>
      <c r="K91" s="76">
        <f t="shared" si="7"/>
        <v>2.5017325487554608E-3</v>
      </c>
    </row>
    <row r="92" spans="2:11">
      <c r="B92" s="124" t="s">
        <v>222</v>
      </c>
      <c r="C92" s="125" t="s">
        <v>223</v>
      </c>
      <c r="D92" s="121">
        <v>266.45100000000002</v>
      </c>
      <c r="E92" s="121">
        <v>140.87</v>
      </c>
      <c r="F92" s="126">
        <v>0.42592461134379211</v>
      </c>
      <c r="G92" s="123" t="s">
        <v>1207</v>
      </c>
      <c r="H92" s="123" t="str">
        <f t="shared" si="4"/>
        <v>Excl.</v>
      </c>
      <c r="I92" s="73" t="str">
        <f t="shared" si="5"/>
        <v>Excl.</v>
      </c>
      <c r="J92" s="73" t="str">
        <f t="shared" si="6"/>
        <v/>
      </c>
      <c r="K92" s="76" t="str">
        <f t="shared" si="7"/>
        <v/>
      </c>
    </row>
    <row r="93" spans="2:11">
      <c r="B93" s="124" t="s">
        <v>224</v>
      </c>
      <c r="C93" s="125" t="s">
        <v>225</v>
      </c>
      <c r="D93" s="121">
        <v>1113.48</v>
      </c>
      <c r="E93" s="121">
        <v>10.15</v>
      </c>
      <c r="F93" s="126" t="s">
        <v>56</v>
      </c>
      <c r="G93" s="123" t="s">
        <v>1207</v>
      </c>
      <c r="H93" s="123" t="str">
        <f t="shared" si="4"/>
        <v>Excl.</v>
      </c>
      <c r="I93" s="73" t="str">
        <f t="shared" si="5"/>
        <v>Excl.</v>
      </c>
      <c r="J93" s="73" t="str">
        <f t="shared" si="6"/>
        <v/>
      </c>
      <c r="K93" s="76" t="str">
        <f t="shared" si="7"/>
        <v/>
      </c>
    </row>
    <row r="94" spans="2:11">
      <c r="B94" s="124" t="s">
        <v>226</v>
      </c>
      <c r="C94" s="125" t="s">
        <v>227</v>
      </c>
      <c r="D94" s="121">
        <v>99.888999999999996</v>
      </c>
      <c r="E94" s="121">
        <v>101.57</v>
      </c>
      <c r="F94" s="126" t="s">
        <v>56</v>
      </c>
      <c r="G94" s="123">
        <v>14.5</v>
      </c>
      <c r="H94" s="123">
        <f t="shared" si="4"/>
        <v>10145.725729999998</v>
      </c>
      <c r="I94" s="73">
        <f t="shared" si="5"/>
        <v>3.0830973161613567E-4</v>
      </c>
      <c r="J94" s="73" t="str">
        <f t="shared" si="6"/>
        <v/>
      </c>
      <c r="K94" s="76">
        <f t="shared" si="7"/>
        <v>4.4704911084339676E-3</v>
      </c>
    </row>
    <row r="95" spans="2:11">
      <c r="B95" s="124" t="s">
        <v>228</v>
      </c>
      <c r="C95" s="125" t="s">
        <v>229</v>
      </c>
      <c r="D95" s="121">
        <v>329.166</v>
      </c>
      <c r="E95" s="121">
        <v>41.06</v>
      </c>
      <c r="F95" s="126">
        <v>4.0915733073550893</v>
      </c>
      <c r="G95" s="123">
        <v>17</v>
      </c>
      <c r="H95" s="123">
        <f t="shared" si="4"/>
        <v>13515.555960000002</v>
      </c>
      <c r="I95" s="73">
        <f t="shared" si="5"/>
        <v>4.1071260366807335E-4</v>
      </c>
      <c r="J95" s="73">
        <f t="shared" si="6"/>
        <v>1.680460726162599E-3</v>
      </c>
      <c r="K95" s="76">
        <f>IFERROR(I95*G95, "")</f>
        <v>6.9821142623572472E-3</v>
      </c>
    </row>
    <row r="96" spans="2:11">
      <c r="B96" s="124" t="s">
        <v>230</v>
      </c>
      <c r="C96" s="125" t="s">
        <v>231</v>
      </c>
      <c r="D96" s="121">
        <v>123.52500000000001</v>
      </c>
      <c r="E96" s="121">
        <v>158.24</v>
      </c>
      <c r="F96" s="126">
        <v>2.9828109201213344</v>
      </c>
      <c r="G96" s="123">
        <v>7</v>
      </c>
      <c r="H96" s="123">
        <f t="shared" si="4"/>
        <v>19546.596000000001</v>
      </c>
      <c r="I96" s="73">
        <f t="shared" si="5"/>
        <v>5.9398469140058575E-4</v>
      </c>
      <c r="J96" s="73">
        <f t="shared" si="6"/>
        <v>1.771744023894568E-3</v>
      </c>
      <c r="K96" s="76">
        <f>IFERROR(I96*G96, "")</f>
        <v>4.1578928398041002E-3</v>
      </c>
    </row>
    <row r="97" spans="2:11">
      <c r="B97" s="124" t="s">
        <v>232</v>
      </c>
      <c r="C97" s="125" t="s">
        <v>233</v>
      </c>
      <c r="D97" s="121">
        <v>60.305999999999997</v>
      </c>
      <c r="E97" s="121">
        <v>304.01</v>
      </c>
      <c r="F97" s="126" t="s">
        <v>56</v>
      </c>
      <c r="G97" s="123">
        <v>21</v>
      </c>
      <c r="H97" s="123">
        <f t="shared" si="4"/>
        <v>18333.627059999999</v>
      </c>
      <c r="I97" s="73">
        <f t="shared" si="5"/>
        <v>5.5712482170744849E-4</v>
      </c>
      <c r="J97" s="73" t="str">
        <f t="shared" si="6"/>
        <v/>
      </c>
      <c r="K97" s="76">
        <f t="shared" si="7"/>
        <v>1.1699621255856418E-2</v>
      </c>
    </row>
    <row r="98" spans="2:11">
      <c r="B98" s="124" t="s">
        <v>234</v>
      </c>
      <c r="C98" s="125" t="s">
        <v>235</v>
      </c>
      <c r="D98" s="121">
        <v>291.26400000000001</v>
      </c>
      <c r="E98" s="121">
        <v>61.38</v>
      </c>
      <c r="F98" s="126">
        <v>3.1769305962854348</v>
      </c>
      <c r="G98" s="123">
        <v>6.5</v>
      </c>
      <c r="H98" s="123">
        <f t="shared" si="4"/>
        <v>17877.784320000002</v>
      </c>
      <c r="I98" s="73">
        <f t="shared" si="5"/>
        <v>5.4327260880827693E-4</v>
      </c>
      <c r="J98" s="73">
        <f t="shared" si="6"/>
        <v>1.7259393730468229E-3</v>
      </c>
      <c r="K98" s="76">
        <f t="shared" si="7"/>
        <v>3.5312719572538E-3</v>
      </c>
    </row>
    <row r="99" spans="2:11">
      <c r="B99" s="124" t="s">
        <v>236</v>
      </c>
      <c r="C99" s="125" t="s">
        <v>237</v>
      </c>
      <c r="D99" s="121">
        <v>413.6</v>
      </c>
      <c r="E99" s="121">
        <v>12.44</v>
      </c>
      <c r="F99" s="126">
        <v>7.3954983922829589</v>
      </c>
      <c r="G99" s="123" t="s">
        <v>1207</v>
      </c>
      <c r="H99" s="123" t="str">
        <f t="shared" si="4"/>
        <v>Excl.</v>
      </c>
      <c r="I99" s="73" t="str">
        <f t="shared" si="5"/>
        <v>Excl.</v>
      </c>
      <c r="J99" s="73" t="str">
        <f t="shared" si="6"/>
        <v/>
      </c>
      <c r="K99" s="76" t="str">
        <f t="shared" si="7"/>
        <v/>
      </c>
    </row>
    <row r="100" spans="2:11">
      <c r="B100" s="124" t="s">
        <v>238</v>
      </c>
      <c r="C100" s="125" t="s">
        <v>239</v>
      </c>
      <c r="D100" s="121">
        <v>832.13800000000003</v>
      </c>
      <c r="E100" s="121">
        <v>75.150000000000006</v>
      </c>
      <c r="F100" s="126">
        <v>2.5548902195608783</v>
      </c>
      <c r="G100" s="123">
        <v>6</v>
      </c>
      <c r="H100" s="123">
        <f t="shared" si="4"/>
        <v>62535.17070000001</v>
      </c>
      <c r="I100" s="73">
        <f t="shared" si="5"/>
        <v>1.9003275081718809E-3</v>
      </c>
      <c r="J100" s="73">
        <f t="shared" si="6"/>
        <v>4.8551281645908334E-3</v>
      </c>
      <c r="K100" s="76">
        <f t="shared" si="7"/>
        <v>1.1401965049031286E-2</v>
      </c>
    </row>
    <row r="101" spans="2:11">
      <c r="B101" s="124" t="s">
        <v>240</v>
      </c>
      <c r="C101" s="125" t="s">
        <v>241</v>
      </c>
      <c r="D101" s="121">
        <v>57.677999999999997</v>
      </c>
      <c r="E101" s="121">
        <v>299</v>
      </c>
      <c r="F101" s="126" t="s">
        <v>56</v>
      </c>
      <c r="G101" s="123">
        <v>20.5</v>
      </c>
      <c r="H101" s="123">
        <f t="shared" si="4"/>
        <v>17245.721999999998</v>
      </c>
      <c r="I101" s="73">
        <f t="shared" si="5"/>
        <v>5.2406541068072878E-4</v>
      </c>
      <c r="J101" s="73" t="str">
        <f t="shared" si="6"/>
        <v/>
      </c>
      <c r="K101" s="76">
        <f t="shared" si="7"/>
        <v>1.074334091895494E-2</v>
      </c>
    </row>
    <row r="102" spans="2:11">
      <c r="B102" s="124" t="s">
        <v>242</v>
      </c>
      <c r="C102" s="125" t="s">
        <v>243</v>
      </c>
      <c r="D102" s="121">
        <v>131.51400000000001</v>
      </c>
      <c r="E102" s="121">
        <v>43.42</v>
      </c>
      <c r="F102" s="126">
        <v>6.5407646245969593</v>
      </c>
      <c r="G102" s="123">
        <v>8.5</v>
      </c>
      <c r="H102" s="123">
        <f t="shared" si="4"/>
        <v>5710.337880000001</v>
      </c>
      <c r="I102" s="73">
        <f t="shared" si="5"/>
        <v>1.7352654566784291E-4</v>
      </c>
      <c r="J102" s="73">
        <f t="shared" si="6"/>
        <v>1.1349962913327356E-3</v>
      </c>
      <c r="K102" s="76">
        <f t="shared" si="7"/>
        <v>1.4749756381766646E-3</v>
      </c>
    </row>
    <row r="103" spans="2:11">
      <c r="B103" s="124" t="s">
        <v>244</v>
      </c>
      <c r="C103" s="125" t="s">
        <v>245</v>
      </c>
      <c r="D103" s="121">
        <v>476.62299999999999</v>
      </c>
      <c r="E103" s="121">
        <v>37.56</v>
      </c>
      <c r="F103" s="126">
        <v>3.5143769968051117</v>
      </c>
      <c r="G103" s="123">
        <v>3.5</v>
      </c>
      <c r="H103" s="123">
        <f t="shared" si="4"/>
        <v>17901.959880000002</v>
      </c>
      <c r="I103" s="73">
        <f t="shared" si="5"/>
        <v>5.4400725910472942E-4</v>
      </c>
      <c r="J103" s="73">
        <f t="shared" si="6"/>
        <v>1.9118465974926593E-3</v>
      </c>
      <c r="K103" s="76">
        <f t="shared" si="7"/>
        <v>1.904025406866553E-3</v>
      </c>
    </row>
    <row r="104" spans="2:11">
      <c r="B104" s="124" t="s">
        <v>246</v>
      </c>
      <c r="C104" s="125" t="s">
        <v>247</v>
      </c>
      <c r="D104" s="121">
        <v>355.04500000000002</v>
      </c>
      <c r="E104" s="121">
        <v>95.67</v>
      </c>
      <c r="F104" s="126">
        <v>3.3866415804327379</v>
      </c>
      <c r="G104" s="123">
        <v>4.5</v>
      </c>
      <c r="H104" s="123">
        <f t="shared" si="4"/>
        <v>33967.155149999999</v>
      </c>
      <c r="I104" s="73">
        <f t="shared" si="5"/>
        <v>1.0321986585044561E-3</v>
      </c>
      <c r="J104" s="73">
        <f t="shared" si="6"/>
        <v>3.4956868961580831E-3</v>
      </c>
      <c r="K104" s="76">
        <f t="shared" si="7"/>
        <v>4.644893963270052E-3</v>
      </c>
    </row>
    <row r="105" spans="2:11">
      <c r="B105" s="124" t="s">
        <v>248</v>
      </c>
      <c r="C105" s="125" t="s">
        <v>249</v>
      </c>
      <c r="D105" s="121">
        <v>847.23199999999997</v>
      </c>
      <c r="E105" s="121">
        <v>35.28</v>
      </c>
      <c r="F105" s="126">
        <v>3.1746031746031753</v>
      </c>
      <c r="G105" s="123">
        <v>17.5</v>
      </c>
      <c r="H105" s="123">
        <f t="shared" si="4"/>
        <v>29890.344959999999</v>
      </c>
      <c r="I105" s="73">
        <f t="shared" si="5"/>
        <v>9.0831198060893322E-4</v>
      </c>
      <c r="J105" s="73">
        <f t="shared" si="6"/>
        <v>2.8835300971712173E-3</v>
      </c>
      <c r="K105" s="76">
        <f t="shared" si="7"/>
        <v>1.5895459660656332E-2</v>
      </c>
    </row>
    <row r="106" spans="2:11">
      <c r="B106" s="124" t="s">
        <v>250</v>
      </c>
      <c r="C106" s="125" t="s">
        <v>251</v>
      </c>
      <c r="D106" s="121">
        <v>141.54</v>
      </c>
      <c r="E106" s="121">
        <v>238.88</v>
      </c>
      <c r="F106" s="126">
        <v>2.6289350301406564</v>
      </c>
      <c r="G106" s="123">
        <v>8.5</v>
      </c>
      <c r="H106" s="123">
        <f t="shared" si="4"/>
        <v>33811.075199999999</v>
      </c>
      <c r="I106" s="73">
        <f t="shared" si="5"/>
        <v>1.0274556791675642E-3</v>
      </c>
      <c r="J106" s="73">
        <f t="shared" si="6"/>
        <v>2.7011142268805691E-3</v>
      </c>
      <c r="K106" s="76">
        <f t="shared" si="7"/>
        <v>8.7333732729242969E-3</v>
      </c>
    </row>
    <row r="107" spans="2:11">
      <c r="B107" s="124" t="s">
        <v>252</v>
      </c>
      <c r="C107" s="125" t="s">
        <v>253</v>
      </c>
      <c r="D107" s="122">
        <v>215.18100000000001</v>
      </c>
      <c r="E107" s="122">
        <v>48.81</v>
      </c>
      <c r="F107" s="126" t="s">
        <v>56</v>
      </c>
      <c r="G107" s="123" t="s">
        <v>1207</v>
      </c>
      <c r="H107" s="151" t="str">
        <f t="shared" si="4"/>
        <v>Excl.</v>
      </c>
      <c r="I107" s="73" t="str">
        <f t="shared" si="5"/>
        <v>Excl.</v>
      </c>
      <c r="J107" s="73" t="str">
        <f t="shared" si="6"/>
        <v/>
      </c>
      <c r="K107" s="76" t="str">
        <f t="shared" si="7"/>
        <v/>
      </c>
    </row>
    <row r="108" spans="2:11">
      <c r="B108" s="124" t="s">
        <v>254</v>
      </c>
      <c r="C108" s="125" t="s">
        <v>255</v>
      </c>
      <c r="D108" s="121">
        <v>728.577</v>
      </c>
      <c r="E108" s="121">
        <v>252.04</v>
      </c>
      <c r="F108" s="126">
        <v>0.42850341215680054</v>
      </c>
      <c r="G108" s="123">
        <v>16</v>
      </c>
      <c r="H108" s="123">
        <f t="shared" si="4"/>
        <v>183630.54707999999</v>
      </c>
      <c r="I108" s="73">
        <f t="shared" si="5"/>
        <v>5.5801907318816287E-3</v>
      </c>
      <c r="J108" s="73">
        <f t="shared" si="6"/>
        <v>2.3911307690970321E-3</v>
      </c>
      <c r="K108" s="76">
        <f t="shared" si="7"/>
        <v>8.9283051710106059E-2</v>
      </c>
    </row>
    <row r="109" spans="2:11">
      <c r="B109" s="124" t="s">
        <v>256</v>
      </c>
      <c r="C109" s="125" t="s">
        <v>257</v>
      </c>
      <c r="D109" s="121">
        <v>460.36399999999998</v>
      </c>
      <c r="E109" s="121">
        <v>165.63</v>
      </c>
      <c r="F109" s="126">
        <v>2.6082231479804383</v>
      </c>
      <c r="G109" s="123">
        <v>12</v>
      </c>
      <c r="H109" s="123">
        <f t="shared" si="4"/>
        <v>76250.089319999999</v>
      </c>
      <c r="I109" s="73">
        <f t="shared" si="5"/>
        <v>2.3170983722182264E-3</v>
      </c>
      <c r="J109" s="73">
        <f t="shared" si="6"/>
        <v>6.0435096105673717E-3</v>
      </c>
      <c r="K109" s="76">
        <f t="shared" si="7"/>
        <v>2.7805180466618715E-2</v>
      </c>
    </row>
    <row r="110" spans="2:11">
      <c r="B110" s="124" t="s">
        <v>258</v>
      </c>
      <c r="C110" s="125" t="s">
        <v>259</v>
      </c>
      <c r="D110" s="121">
        <v>296.322</v>
      </c>
      <c r="E110" s="121">
        <v>412.88</v>
      </c>
      <c r="F110" s="126">
        <v>1.2110056190660725</v>
      </c>
      <c r="G110" s="123">
        <v>12.5</v>
      </c>
      <c r="H110" s="123">
        <f t="shared" si="4"/>
        <v>122345.42736</v>
      </c>
      <c r="I110" s="73">
        <f t="shared" si="5"/>
        <v>3.7178499476175995E-3</v>
      </c>
      <c r="J110" s="73">
        <f t="shared" si="6"/>
        <v>4.5023371774094165E-3</v>
      </c>
      <c r="K110" s="76">
        <f t="shared" si="7"/>
        <v>4.6473124345219996E-2</v>
      </c>
    </row>
    <row r="111" spans="2:11">
      <c r="B111" s="124" t="s">
        <v>260</v>
      </c>
      <c r="C111" s="125" t="s">
        <v>261</v>
      </c>
      <c r="D111" s="121">
        <v>835.25099999999998</v>
      </c>
      <c r="E111" s="121">
        <v>55.91</v>
      </c>
      <c r="F111" s="126">
        <v>4.775532105169022</v>
      </c>
      <c r="G111" s="123">
        <v>4</v>
      </c>
      <c r="H111" s="123">
        <f t="shared" si="4"/>
        <v>46698.883409999995</v>
      </c>
      <c r="I111" s="73">
        <f t="shared" si="5"/>
        <v>1.4190921964643245E-3</v>
      </c>
      <c r="J111" s="73">
        <f t="shared" si="6"/>
        <v>6.7769203444102066E-3</v>
      </c>
      <c r="K111" s="76">
        <f t="shared" si="7"/>
        <v>5.6763687858572979E-3</v>
      </c>
    </row>
    <row r="112" spans="2:11">
      <c r="B112" s="124" t="s">
        <v>262</v>
      </c>
      <c r="C112" s="125" t="s">
        <v>263</v>
      </c>
      <c r="D112" s="121">
        <v>139.77099999999999</v>
      </c>
      <c r="E112" s="121">
        <v>151.94</v>
      </c>
      <c r="F112" s="126">
        <v>1.3294721600631827</v>
      </c>
      <c r="G112" s="123">
        <v>9</v>
      </c>
      <c r="H112" s="123">
        <f t="shared" si="4"/>
        <v>21236.805739999996</v>
      </c>
      <c r="I112" s="73">
        <f t="shared" si="5"/>
        <v>6.4534702123111788E-4</v>
      </c>
      <c r="J112" s="73">
        <f t="shared" si="6"/>
        <v>8.5797089830647489E-4</v>
      </c>
      <c r="K112" s="76">
        <f t="shared" si="7"/>
        <v>5.8081231910800607E-3</v>
      </c>
    </row>
    <row r="113" spans="2:11">
      <c r="B113" s="124" t="s">
        <v>264</v>
      </c>
      <c r="C113" s="125" t="s">
        <v>18</v>
      </c>
      <c r="D113" s="121">
        <v>251.13800000000001</v>
      </c>
      <c r="E113" s="121">
        <v>53.4</v>
      </c>
      <c r="F113" s="126">
        <v>3.3895131086142323</v>
      </c>
      <c r="G113" s="123">
        <v>6</v>
      </c>
      <c r="H113" s="123">
        <f t="shared" si="4"/>
        <v>13410.769200000001</v>
      </c>
      <c r="I113" s="73">
        <f t="shared" si="5"/>
        <v>4.075283289584785E-4</v>
      </c>
      <c r="J113" s="73">
        <f t="shared" si="6"/>
        <v>1.3813226131364159E-3</v>
      </c>
      <c r="K113" s="76">
        <f t="shared" si="7"/>
        <v>2.4451699737508712E-3</v>
      </c>
    </row>
    <row r="114" spans="2:11">
      <c r="B114" s="124" t="s">
        <v>1259</v>
      </c>
      <c r="C114" s="125" t="s">
        <v>1260</v>
      </c>
      <c r="D114" s="121">
        <v>171.578</v>
      </c>
      <c r="E114" s="121">
        <v>113.06</v>
      </c>
      <c r="F114" s="126">
        <v>1.5036263930656288</v>
      </c>
      <c r="G114" s="123">
        <v>2</v>
      </c>
      <c r="H114" s="123">
        <f t="shared" si="4"/>
        <v>19398.608680000001</v>
      </c>
      <c r="I114" s="73">
        <f t="shared" si="5"/>
        <v>5.8948763203529268E-4</v>
      </c>
      <c r="J114" s="73">
        <f t="shared" si="6"/>
        <v>8.8636916191402572E-4</v>
      </c>
      <c r="K114" s="76">
        <f t="shared" si="7"/>
        <v>1.1789752640705854E-3</v>
      </c>
    </row>
    <row r="115" spans="2:11">
      <c r="B115" s="124" t="s">
        <v>265</v>
      </c>
      <c r="C115" s="125" t="s">
        <v>23</v>
      </c>
      <c r="D115" s="121">
        <v>770.64800000000002</v>
      </c>
      <c r="E115" s="121">
        <v>96.47</v>
      </c>
      <c r="F115" s="126">
        <v>4.1670985798693891</v>
      </c>
      <c r="G115" s="123">
        <v>5</v>
      </c>
      <c r="H115" s="123">
        <f t="shared" si="4"/>
        <v>74344.412559999997</v>
      </c>
      <c r="I115" s="73">
        <f t="shared" si="5"/>
        <v>2.2591884004667323E-3</v>
      </c>
      <c r="J115" s="73">
        <f t="shared" si="6"/>
        <v>9.4142607752423172E-3</v>
      </c>
      <c r="K115" s="76">
        <f t="shared" si="7"/>
        <v>1.1295942002333661E-2</v>
      </c>
    </row>
    <row r="116" spans="2:11">
      <c r="B116" s="124" t="s">
        <v>266</v>
      </c>
      <c r="C116" s="125" t="s">
        <v>267</v>
      </c>
      <c r="D116" s="121">
        <v>171.30799999999999</v>
      </c>
      <c r="E116" s="121">
        <v>61.18</v>
      </c>
      <c r="F116" s="126">
        <v>4.2497548218372021</v>
      </c>
      <c r="G116" s="123">
        <v>10.5</v>
      </c>
      <c r="H116" s="123">
        <f t="shared" si="4"/>
        <v>10480.623439999999</v>
      </c>
      <c r="I116" s="73">
        <f t="shared" si="5"/>
        <v>3.1848665003840796E-4</v>
      </c>
      <c r="J116" s="73">
        <f t="shared" si="6"/>
        <v>1.3534901766915019E-3</v>
      </c>
      <c r="K116" s="76">
        <f t="shared" si="7"/>
        <v>3.3441098254032835E-3</v>
      </c>
    </row>
    <row r="117" spans="2:11">
      <c r="B117" s="124" t="s">
        <v>268</v>
      </c>
      <c r="C117" s="125" t="s">
        <v>269</v>
      </c>
      <c r="D117" s="121">
        <v>398</v>
      </c>
      <c r="E117" s="121">
        <v>171.34</v>
      </c>
      <c r="F117" s="126">
        <v>2.0077039803898682</v>
      </c>
      <c r="G117" s="123">
        <v>12</v>
      </c>
      <c r="H117" s="123">
        <f t="shared" si="4"/>
        <v>68193.320000000007</v>
      </c>
      <c r="I117" s="73">
        <f t="shared" si="5"/>
        <v>2.0722681399759526E-3</v>
      </c>
      <c r="J117" s="73">
        <f t="shared" si="6"/>
        <v>4.1605009930648284E-3</v>
      </c>
      <c r="K117" s="76">
        <f t="shared" si="7"/>
        <v>2.486721767971143E-2</v>
      </c>
    </row>
    <row r="118" spans="2:11">
      <c r="B118" s="124" t="s">
        <v>270</v>
      </c>
      <c r="C118" s="125" t="s">
        <v>271</v>
      </c>
      <c r="D118" s="121">
        <v>284.66899999999998</v>
      </c>
      <c r="E118" s="121">
        <v>165.53</v>
      </c>
      <c r="F118" s="126">
        <v>1.2807346100404762</v>
      </c>
      <c r="G118" s="123">
        <v>6</v>
      </c>
      <c r="H118" s="123">
        <f t="shared" si="4"/>
        <v>47121.259569999995</v>
      </c>
      <c r="I118" s="73">
        <f t="shared" si="5"/>
        <v>1.4319274222526184E-3</v>
      </c>
      <c r="J118" s="73">
        <f t="shared" si="6"/>
        <v>1.8339190087449716E-3</v>
      </c>
      <c r="K118" s="76">
        <f t="shared" si="7"/>
        <v>8.5915645335157102E-3</v>
      </c>
    </row>
    <row r="119" spans="2:11">
      <c r="B119" s="124" t="s">
        <v>272</v>
      </c>
      <c r="C119" s="125" t="s">
        <v>273</v>
      </c>
      <c r="D119" s="121">
        <v>126.41200000000001</v>
      </c>
      <c r="E119" s="121">
        <v>133.26</v>
      </c>
      <c r="F119" s="126">
        <v>0.21011556355995803</v>
      </c>
      <c r="G119" s="123">
        <v>4</v>
      </c>
      <c r="H119" s="123">
        <f t="shared" si="4"/>
        <v>16845.663120000001</v>
      </c>
      <c r="I119" s="73">
        <f t="shared" si="5"/>
        <v>5.1190836551650361E-4</v>
      </c>
      <c r="J119" s="73">
        <f t="shared" si="6"/>
        <v>1.0755991471155714E-4</v>
      </c>
      <c r="K119" s="76">
        <f t="shared" si="7"/>
        <v>2.0476334620660144E-3</v>
      </c>
    </row>
    <row r="120" spans="2:11">
      <c r="B120" s="124" t="s">
        <v>274</v>
      </c>
      <c r="C120" s="125" t="s">
        <v>275</v>
      </c>
      <c r="D120" s="121">
        <v>571.4</v>
      </c>
      <c r="E120" s="121">
        <v>87.14</v>
      </c>
      <c r="F120" s="126">
        <v>2.3869635070002295</v>
      </c>
      <c r="G120" s="123">
        <v>6.5</v>
      </c>
      <c r="H120" s="123">
        <f t="shared" si="4"/>
        <v>49791.795999999995</v>
      </c>
      <c r="I120" s="73">
        <f t="shared" si="5"/>
        <v>1.5130800565653945E-3</v>
      </c>
      <c r="J120" s="73">
        <f t="shared" si="6"/>
        <v>3.6116668781914396E-3</v>
      </c>
      <c r="K120" s="76">
        <f t="shared" si="7"/>
        <v>9.8350203676750639E-3</v>
      </c>
    </row>
    <row r="121" spans="2:11">
      <c r="B121" s="124" t="s">
        <v>276</v>
      </c>
      <c r="C121" s="125" t="s">
        <v>277</v>
      </c>
      <c r="D121" s="121">
        <v>587.72400000000005</v>
      </c>
      <c r="E121" s="121">
        <v>114.63</v>
      </c>
      <c r="F121" s="126">
        <v>2.8788275320596699</v>
      </c>
      <c r="G121" s="123">
        <v>26</v>
      </c>
      <c r="H121" s="123">
        <f t="shared" si="4"/>
        <v>67370.802120000008</v>
      </c>
      <c r="I121" s="73">
        <f t="shared" si="5"/>
        <v>2.0472733516699341E-3</v>
      </c>
      <c r="J121" s="73">
        <f t="shared" si="6"/>
        <v>5.8937468904394852E-3</v>
      </c>
      <c r="K121" s="76">
        <f t="shared" si="7"/>
        <v>5.3229107143418289E-2</v>
      </c>
    </row>
    <row r="122" spans="2:11">
      <c r="B122" s="124" t="s">
        <v>278</v>
      </c>
      <c r="C122" s="125" t="s">
        <v>279</v>
      </c>
      <c r="D122" s="121">
        <v>205.142</v>
      </c>
      <c r="E122" s="121">
        <v>315.29000000000002</v>
      </c>
      <c r="F122" s="126">
        <v>0.71045703955088968</v>
      </c>
      <c r="G122" s="123">
        <v>7.5</v>
      </c>
      <c r="H122" s="123">
        <f t="shared" si="4"/>
        <v>64679.22118</v>
      </c>
      <c r="I122" s="73">
        <f t="shared" si="5"/>
        <v>1.9654812138457521E-3</v>
      </c>
      <c r="J122" s="73">
        <f t="shared" si="6"/>
        <v>1.3963899644817421E-3</v>
      </c>
      <c r="K122" s="76">
        <f t="shared" si="7"/>
        <v>1.4741109103843141E-2</v>
      </c>
    </row>
    <row r="123" spans="2:11">
      <c r="B123" s="124" t="s">
        <v>280</v>
      </c>
      <c r="C123" s="125" t="s">
        <v>27</v>
      </c>
      <c r="D123" s="121">
        <v>212.09100000000001</v>
      </c>
      <c r="E123" s="121">
        <v>107.74</v>
      </c>
      <c r="F123" s="126">
        <v>3.9725264525710049</v>
      </c>
      <c r="G123" s="123">
        <v>0.5</v>
      </c>
      <c r="H123" s="123">
        <f t="shared" si="4"/>
        <v>22850.68434</v>
      </c>
      <c r="I123" s="73">
        <f t="shared" si="5"/>
        <v>6.9438978971003934E-4</v>
      </c>
      <c r="J123" s="73">
        <f t="shared" si="6"/>
        <v>2.7584818080183485E-3</v>
      </c>
      <c r="K123" s="76">
        <f t="shared" si="7"/>
        <v>3.4719489485501967E-4</v>
      </c>
    </row>
    <row r="124" spans="2:11">
      <c r="B124" s="124" t="s">
        <v>281</v>
      </c>
      <c r="C124" s="125" t="s">
        <v>282</v>
      </c>
      <c r="D124" s="121">
        <v>123.227</v>
      </c>
      <c r="E124" s="121">
        <v>202.84</v>
      </c>
      <c r="F124" s="126">
        <v>0.76907907710510748</v>
      </c>
      <c r="G124" s="123">
        <v>7</v>
      </c>
      <c r="H124" s="123">
        <f t="shared" si="4"/>
        <v>24995.364680000002</v>
      </c>
      <c r="I124" s="73">
        <f t="shared" si="5"/>
        <v>7.5956263565763067E-4</v>
      </c>
      <c r="J124" s="73">
        <f t="shared" si="6"/>
        <v>5.8416373083509357E-4</v>
      </c>
      <c r="K124" s="76">
        <f t="shared" si="7"/>
        <v>5.3169384496034146E-3</v>
      </c>
    </row>
    <row r="125" spans="2:11">
      <c r="B125" s="124" t="s">
        <v>1261</v>
      </c>
      <c r="C125" s="125" t="s">
        <v>1262</v>
      </c>
      <c r="D125" s="121">
        <v>360.36</v>
      </c>
      <c r="E125" s="121">
        <v>31.91</v>
      </c>
      <c r="F125" s="126">
        <v>1.880288310874334</v>
      </c>
      <c r="G125" s="123" t="s">
        <v>1207</v>
      </c>
      <c r="H125" s="123" t="str">
        <f t="shared" si="4"/>
        <v>Excl.</v>
      </c>
      <c r="I125" s="73" t="str">
        <f t="shared" si="5"/>
        <v>Excl.</v>
      </c>
      <c r="J125" s="73" t="str">
        <f t="shared" si="6"/>
        <v/>
      </c>
      <c r="K125" s="76" t="str">
        <f t="shared" si="7"/>
        <v/>
      </c>
    </row>
    <row r="126" spans="2:11">
      <c r="B126" s="124" t="s">
        <v>283</v>
      </c>
      <c r="C126" s="125" t="s">
        <v>284</v>
      </c>
      <c r="D126" s="121">
        <v>186.14099999999999</v>
      </c>
      <c r="E126" s="121">
        <v>198.89</v>
      </c>
      <c r="F126" s="126" t="s">
        <v>56</v>
      </c>
      <c r="G126" s="123">
        <v>14.5</v>
      </c>
      <c r="H126" s="123">
        <f t="shared" si="4"/>
        <v>37021.583489999997</v>
      </c>
      <c r="I126" s="73">
        <f t="shared" si="5"/>
        <v>1.1250170538373366E-3</v>
      </c>
      <c r="J126" s="73" t="str">
        <f t="shared" si="6"/>
        <v/>
      </c>
      <c r="K126" s="76">
        <f t="shared" si="7"/>
        <v>1.6312747280641381E-2</v>
      </c>
    </row>
    <row r="127" spans="2:11">
      <c r="B127" s="124" t="s">
        <v>285</v>
      </c>
      <c r="C127" s="125" t="s">
        <v>286</v>
      </c>
      <c r="D127" s="121">
        <v>79.061000000000007</v>
      </c>
      <c r="E127" s="121">
        <v>325.77</v>
      </c>
      <c r="F127" s="126" t="s">
        <v>56</v>
      </c>
      <c r="G127" s="123">
        <v>17.5</v>
      </c>
      <c r="H127" s="123">
        <f t="shared" si="4"/>
        <v>25755.701970000002</v>
      </c>
      <c r="I127" s="73">
        <f t="shared" si="5"/>
        <v>7.8266787150335073E-4</v>
      </c>
      <c r="J127" s="73" t="str">
        <f t="shared" si="6"/>
        <v/>
      </c>
      <c r="K127" s="76">
        <f t="shared" si="7"/>
        <v>1.3696687751308638E-2</v>
      </c>
    </row>
    <row r="128" spans="2:11">
      <c r="B128" s="124" t="s">
        <v>287</v>
      </c>
      <c r="C128" s="125" t="s">
        <v>288</v>
      </c>
      <c r="D128" s="121">
        <v>251.352</v>
      </c>
      <c r="E128" s="121">
        <v>228.49</v>
      </c>
      <c r="F128" s="126">
        <v>2.0132172086305742</v>
      </c>
      <c r="G128" s="123">
        <v>9</v>
      </c>
      <c r="H128" s="123">
        <f t="shared" si="4"/>
        <v>57431.41848</v>
      </c>
      <c r="I128" s="73">
        <f t="shared" si="5"/>
        <v>1.7452339723264703E-3</v>
      </c>
      <c r="J128" s="73">
        <f t="shared" si="6"/>
        <v>3.5135350661743454E-3</v>
      </c>
      <c r="K128" s="76">
        <f t="shared" si="7"/>
        <v>1.5707105750938234E-2</v>
      </c>
    </row>
    <row r="129" spans="2:11">
      <c r="B129" s="124" t="s">
        <v>289</v>
      </c>
      <c r="C129" s="125" t="s">
        <v>290</v>
      </c>
      <c r="D129" s="121">
        <v>125.142</v>
      </c>
      <c r="E129" s="121">
        <v>122.13</v>
      </c>
      <c r="F129" s="126">
        <v>1.8996151641693277</v>
      </c>
      <c r="G129" s="123">
        <v>10.5</v>
      </c>
      <c r="H129" s="123">
        <f t="shared" si="4"/>
        <v>15283.592459999998</v>
      </c>
      <c r="I129" s="73">
        <f t="shared" si="5"/>
        <v>4.6443994395982901E-4</v>
      </c>
      <c r="J129" s="73">
        <f t="shared" si="6"/>
        <v>8.8225716039204395E-4</v>
      </c>
      <c r="K129" s="76">
        <f t="shared" si="7"/>
        <v>4.8766194115782042E-3</v>
      </c>
    </row>
    <row r="130" spans="2:11">
      <c r="B130" s="124" t="s">
        <v>291</v>
      </c>
      <c r="C130" s="125" t="s">
        <v>292</v>
      </c>
      <c r="D130" s="121">
        <v>283.69799999999998</v>
      </c>
      <c r="E130" s="121">
        <v>57.42</v>
      </c>
      <c r="F130" s="126">
        <v>0.80111459421804243</v>
      </c>
      <c r="G130" s="123">
        <v>8</v>
      </c>
      <c r="H130" s="123">
        <f t="shared" si="4"/>
        <v>16289.93916</v>
      </c>
      <c r="I130" s="73">
        <f t="shared" si="5"/>
        <v>4.9502094814293579E-4</v>
      </c>
      <c r="J130" s="73">
        <f t="shared" si="6"/>
        <v>3.9656850600095861E-4</v>
      </c>
      <c r="K130" s="76">
        <f t="shared" si="7"/>
        <v>3.9601675851434863E-3</v>
      </c>
    </row>
    <row r="131" spans="2:11">
      <c r="B131" s="124" t="s">
        <v>293</v>
      </c>
      <c r="C131" s="125" t="s">
        <v>294</v>
      </c>
      <c r="D131" s="121">
        <v>3915.33</v>
      </c>
      <c r="E131" s="121">
        <v>12.6</v>
      </c>
      <c r="F131" s="126">
        <v>4.7619047619047619</v>
      </c>
      <c r="G131" s="123">
        <v>27.5</v>
      </c>
      <c r="H131" s="123">
        <f t="shared" si="4"/>
        <v>49333.157999999996</v>
      </c>
      <c r="I131" s="73">
        <f t="shared" si="5"/>
        <v>1.4991429009146315E-3</v>
      </c>
      <c r="J131" s="73">
        <f t="shared" si="6"/>
        <v>7.1387757186411023E-3</v>
      </c>
      <c r="K131" s="76">
        <f t="shared" si="7"/>
        <v>4.1226429775152368E-2</v>
      </c>
    </row>
    <row r="132" spans="2:11">
      <c r="B132" s="124" t="s">
        <v>295</v>
      </c>
      <c r="C132" s="125" t="s">
        <v>34</v>
      </c>
      <c r="D132" s="121">
        <v>1987.4949999999999</v>
      </c>
      <c r="E132" s="121">
        <v>77.08</v>
      </c>
      <c r="F132" s="126">
        <v>2.4260508562532439</v>
      </c>
      <c r="G132" s="123">
        <v>10</v>
      </c>
      <c r="H132" s="123">
        <f t="shared" si="4"/>
        <v>153196.1146</v>
      </c>
      <c r="I132" s="73">
        <f t="shared" si="5"/>
        <v>4.6553449436643477E-3</v>
      </c>
      <c r="J132" s="73">
        <f t="shared" si="6"/>
        <v>1.1294103586731101E-2</v>
      </c>
      <c r="K132" s="76">
        <f t="shared" si="7"/>
        <v>4.6553449436643475E-2</v>
      </c>
    </row>
    <row r="133" spans="2:11">
      <c r="B133" s="124" t="s">
        <v>296</v>
      </c>
      <c r="C133" s="125" t="s">
        <v>297</v>
      </c>
      <c r="D133" s="121">
        <v>500.358</v>
      </c>
      <c r="E133" s="121">
        <v>26.94</v>
      </c>
      <c r="F133" s="126">
        <v>4.4543429844097986</v>
      </c>
      <c r="G133" s="123">
        <v>3.5</v>
      </c>
      <c r="H133" s="123">
        <f t="shared" si="4"/>
        <v>13479.644520000002</v>
      </c>
      <c r="I133" s="73">
        <f t="shared" si="5"/>
        <v>4.0962132180978199E-4</v>
      </c>
      <c r="J133" s="73">
        <f t="shared" si="6"/>
        <v>1.8245938610680708E-3</v>
      </c>
      <c r="K133" s="76">
        <f t="shared" si="7"/>
        <v>1.4336746263342369E-3</v>
      </c>
    </row>
    <row r="134" spans="2:11">
      <c r="B134" s="124" t="s">
        <v>298</v>
      </c>
      <c r="C134" s="125" t="s">
        <v>299</v>
      </c>
      <c r="D134" s="121">
        <v>191.35900000000001</v>
      </c>
      <c r="E134" s="121">
        <v>100.92</v>
      </c>
      <c r="F134" s="126">
        <v>2.8933808957590168</v>
      </c>
      <c r="G134" s="123">
        <v>5</v>
      </c>
      <c r="H134" s="123">
        <f t="shared" si="4"/>
        <v>19311.950280000001</v>
      </c>
      <c r="I134" s="73">
        <f t="shared" si="5"/>
        <v>5.8685424446329459E-4</v>
      </c>
      <c r="J134" s="73">
        <f t="shared" si="6"/>
        <v>1.6979928595251884E-3</v>
      </c>
      <c r="K134" s="76">
        <f t="shared" si="7"/>
        <v>2.934271222316473E-3</v>
      </c>
    </row>
    <row r="135" spans="2:11">
      <c r="B135" s="124" t="s">
        <v>300</v>
      </c>
      <c r="C135" s="125" t="s">
        <v>301</v>
      </c>
      <c r="D135" s="121">
        <v>1430.694</v>
      </c>
      <c r="E135" s="121">
        <v>40.909999999999997</v>
      </c>
      <c r="F135" s="126">
        <v>1.4666340747983377</v>
      </c>
      <c r="G135" s="123">
        <v>18.5</v>
      </c>
      <c r="H135" s="123">
        <f t="shared" si="4"/>
        <v>58529.691539999993</v>
      </c>
      <c r="I135" s="73">
        <f t="shared" si="5"/>
        <v>1.7786084475863914E-3</v>
      </c>
      <c r="J135" s="73">
        <f t="shared" si="6"/>
        <v>2.6085677549543751E-3</v>
      </c>
      <c r="K135" s="76">
        <f t="shared" si="7"/>
        <v>3.2904256280348244E-2</v>
      </c>
    </row>
    <row r="136" spans="2:11">
      <c r="B136" s="124" t="s">
        <v>302</v>
      </c>
      <c r="C136" s="125" t="s">
        <v>303</v>
      </c>
      <c r="D136" s="121">
        <v>386.41399999999999</v>
      </c>
      <c r="E136" s="121">
        <v>116.18</v>
      </c>
      <c r="F136" s="126" t="s">
        <v>56</v>
      </c>
      <c r="G136" s="123" t="s">
        <v>1207</v>
      </c>
      <c r="H136" s="123" t="str">
        <f t="shared" si="4"/>
        <v>Excl.</v>
      </c>
      <c r="I136" s="73" t="str">
        <f t="shared" si="5"/>
        <v>Excl.</v>
      </c>
      <c r="J136" s="73" t="str">
        <f t="shared" si="6"/>
        <v/>
      </c>
      <c r="K136" s="76" t="str">
        <f t="shared" si="7"/>
        <v/>
      </c>
    </row>
    <row r="137" spans="2:11">
      <c r="B137" s="124" t="s">
        <v>304</v>
      </c>
      <c r="C137" s="125" t="s">
        <v>305</v>
      </c>
      <c r="D137" s="121">
        <v>274.714</v>
      </c>
      <c r="E137" s="121">
        <v>228.21</v>
      </c>
      <c r="F137" s="126">
        <v>2.3136584724595766</v>
      </c>
      <c r="G137" s="123">
        <v>9.5</v>
      </c>
      <c r="H137" s="123">
        <f t="shared" si="4"/>
        <v>62692.481940000005</v>
      </c>
      <c r="I137" s="73">
        <f t="shared" si="5"/>
        <v>1.9051079041213976E-3</v>
      </c>
      <c r="J137" s="73">
        <f t="shared" si="6"/>
        <v>4.4077690433201779E-3</v>
      </c>
      <c r="K137" s="76">
        <f t="shared" si="7"/>
        <v>1.8098525089153276E-2</v>
      </c>
    </row>
    <row r="138" spans="2:11">
      <c r="B138" s="124" t="s">
        <v>306</v>
      </c>
      <c r="C138" s="125" t="s">
        <v>307</v>
      </c>
      <c r="D138" s="121">
        <v>587.35400000000004</v>
      </c>
      <c r="E138" s="121">
        <v>85.46</v>
      </c>
      <c r="F138" s="126">
        <v>2.527498244792886</v>
      </c>
      <c r="G138" s="123">
        <v>4</v>
      </c>
      <c r="H138" s="123">
        <f t="shared" si="4"/>
        <v>50195.272839999998</v>
      </c>
      <c r="I138" s="73">
        <f t="shared" si="5"/>
        <v>1.5253409671758499E-3</v>
      </c>
      <c r="J138" s="73">
        <f t="shared" si="6"/>
        <v>3.8552966172476434E-3</v>
      </c>
      <c r="K138" s="76">
        <f t="shared" si="7"/>
        <v>6.1013638687033994E-3</v>
      </c>
    </row>
    <row r="139" spans="2:11">
      <c r="B139" s="124" t="s">
        <v>308</v>
      </c>
      <c r="C139" s="125" t="s">
        <v>309</v>
      </c>
      <c r="D139" s="121">
        <v>140.809</v>
      </c>
      <c r="E139" s="121">
        <v>167.31</v>
      </c>
      <c r="F139" s="126">
        <v>2.2712330404638097</v>
      </c>
      <c r="G139" s="123">
        <v>10.5</v>
      </c>
      <c r="H139" s="123">
        <f t="shared" si="4"/>
        <v>23558.753789999999</v>
      </c>
      <c r="I139" s="73">
        <f t="shared" si="5"/>
        <v>7.1590670312802942E-4</v>
      </c>
      <c r="J139" s="73">
        <f t="shared" si="6"/>
        <v>1.6259909580338963E-3</v>
      </c>
      <c r="K139" s="76">
        <f t="shared" si="7"/>
        <v>7.5170203828443093E-3</v>
      </c>
    </row>
    <row r="140" spans="2:11">
      <c r="B140" s="124" t="s">
        <v>310</v>
      </c>
      <c r="C140" s="125" t="s">
        <v>311</v>
      </c>
      <c r="D140" s="121">
        <v>143.16300000000001</v>
      </c>
      <c r="E140" s="121">
        <v>112.36</v>
      </c>
      <c r="F140" s="126">
        <v>2.6343894624421504</v>
      </c>
      <c r="G140" s="123">
        <v>7</v>
      </c>
      <c r="H140" s="123">
        <f t="shared" si="4"/>
        <v>16085.794680000001</v>
      </c>
      <c r="I140" s="73">
        <f t="shared" si="5"/>
        <v>4.8881737715011778E-4</v>
      </c>
      <c r="J140" s="73">
        <f t="shared" si="6"/>
        <v>1.2877353474228808E-3</v>
      </c>
      <c r="K140" s="76">
        <f t="shared" si="7"/>
        <v>3.4217216400508244E-3</v>
      </c>
    </row>
    <row r="141" spans="2:11">
      <c r="B141" s="124" t="s">
        <v>312</v>
      </c>
      <c r="C141" s="125" t="s">
        <v>313</v>
      </c>
      <c r="D141" s="121">
        <v>50.262999999999998</v>
      </c>
      <c r="E141" s="121">
        <v>688.81</v>
      </c>
      <c r="F141" s="126">
        <v>0.99882405888416259</v>
      </c>
      <c r="G141" s="123">
        <v>9</v>
      </c>
      <c r="H141" s="123">
        <f t="shared" si="4"/>
        <v>34621.657029999995</v>
      </c>
      <c r="I141" s="73">
        <f t="shared" si="5"/>
        <v>1.0520877531178046E-3</v>
      </c>
      <c r="J141" s="73">
        <f t="shared" si="6"/>
        <v>1.0508505598714444E-3</v>
      </c>
      <c r="K141" s="76">
        <f t="shared" si="7"/>
        <v>9.4687897780602413E-3</v>
      </c>
    </row>
    <row r="142" spans="2:11">
      <c r="B142" s="124" t="s">
        <v>314</v>
      </c>
      <c r="C142" s="125" t="s">
        <v>315</v>
      </c>
      <c r="D142" s="121">
        <v>904.08100000000002</v>
      </c>
      <c r="E142" s="121">
        <v>31.64</v>
      </c>
      <c r="F142" s="126">
        <v>2.0227560050568902</v>
      </c>
      <c r="G142" s="123">
        <v>32.5</v>
      </c>
      <c r="H142" s="123">
        <f t="shared" si="4"/>
        <v>28605.12284</v>
      </c>
      <c r="I142" s="73">
        <f t="shared" si="5"/>
        <v>8.6925647118266764E-4</v>
      </c>
      <c r="J142" s="73">
        <f t="shared" si="6"/>
        <v>1.7582937470193027E-3</v>
      </c>
      <c r="K142" s="76">
        <f t="shared" si="7"/>
        <v>2.8250835313436699E-2</v>
      </c>
    </row>
    <row r="143" spans="2:11">
      <c r="B143" s="124" t="s">
        <v>316</v>
      </c>
      <c r="C143" s="125" t="s">
        <v>317</v>
      </c>
      <c r="D143" s="121">
        <v>189.95699999999999</v>
      </c>
      <c r="E143" s="121">
        <v>196.24</v>
      </c>
      <c r="F143" s="126">
        <v>2.3236852833265385</v>
      </c>
      <c r="G143" s="123">
        <v>17</v>
      </c>
      <c r="H143" s="123">
        <f t="shared" si="4"/>
        <v>37277.161679999997</v>
      </c>
      <c r="I143" s="73">
        <f t="shared" si="5"/>
        <v>1.1327835995988528E-3</v>
      </c>
      <c r="J143" s="73">
        <f t="shared" si="6"/>
        <v>2.6322325795815164E-3</v>
      </c>
      <c r="K143" s="76">
        <f t="shared" si="7"/>
        <v>1.9257321193180497E-2</v>
      </c>
    </row>
    <row r="144" spans="2:11">
      <c r="B144" s="124" t="s">
        <v>318</v>
      </c>
      <c r="C144" s="125" t="s">
        <v>319</v>
      </c>
      <c r="D144" s="121">
        <v>546.99300000000005</v>
      </c>
      <c r="E144" s="121">
        <v>21.97</v>
      </c>
      <c r="F144" s="126">
        <v>5.4619936276741017</v>
      </c>
      <c r="G144" s="123">
        <v>14.5</v>
      </c>
      <c r="H144" s="123">
        <f t="shared" si="4"/>
        <v>12017.43621</v>
      </c>
      <c r="I144" s="73">
        <f t="shared" si="5"/>
        <v>3.6518753130330593E-4</v>
      </c>
      <c r="J144" s="73">
        <f t="shared" si="6"/>
        <v>1.9946519688846935E-3</v>
      </c>
      <c r="K144" s="76">
        <f t="shared" si="7"/>
        <v>5.2952192038979362E-3</v>
      </c>
    </row>
    <row r="145" spans="2:11">
      <c r="B145" s="124" t="s">
        <v>1279</v>
      </c>
      <c r="C145" s="125" t="s">
        <v>1280</v>
      </c>
      <c r="D145" s="121">
        <v>69.542000000000002</v>
      </c>
      <c r="E145" s="121">
        <v>318.95999999999998</v>
      </c>
      <c r="F145" s="126" t="s">
        <v>56</v>
      </c>
      <c r="G145" s="123" t="s">
        <v>1207</v>
      </c>
      <c r="H145" s="123" t="str">
        <f t="shared" si="4"/>
        <v>Excl.</v>
      </c>
      <c r="I145" s="73" t="str">
        <f t="shared" si="5"/>
        <v>Excl.</v>
      </c>
      <c r="J145" s="73" t="str">
        <f t="shared" si="6"/>
        <v/>
      </c>
      <c r="K145" s="76" t="str">
        <f t="shared" si="7"/>
        <v/>
      </c>
    </row>
    <row r="146" spans="2:11">
      <c r="B146" s="124" t="s">
        <v>320</v>
      </c>
      <c r="C146" s="125" t="s">
        <v>321</v>
      </c>
      <c r="D146" s="121">
        <v>180.09</v>
      </c>
      <c r="E146" s="121">
        <v>65.709999999999994</v>
      </c>
      <c r="F146" s="126" t="s">
        <v>56</v>
      </c>
      <c r="G146" s="123">
        <v>21</v>
      </c>
      <c r="H146" s="123">
        <f t="shared" si="4"/>
        <v>11833.713899999999</v>
      </c>
      <c r="I146" s="73">
        <f t="shared" si="5"/>
        <v>3.5960455206698503E-4</v>
      </c>
      <c r="J146" s="73" t="str">
        <f t="shared" si="6"/>
        <v/>
      </c>
      <c r="K146" s="76">
        <f t="shared" si="7"/>
        <v>7.5516955934066855E-3</v>
      </c>
    </row>
    <row r="147" spans="2:11">
      <c r="B147" s="124" t="s">
        <v>322</v>
      </c>
      <c r="C147" s="125" t="s">
        <v>323</v>
      </c>
      <c r="D147" s="121">
        <v>353.19900000000001</v>
      </c>
      <c r="E147" s="121">
        <v>68.17</v>
      </c>
      <c r="F147" s="126">
        <v>0.4107378612292798</v>
      </c>
      <c r="G147" s="123">
        <v>12</v>
      </c>
      <c r="H147" s="123">
        <f t="shared" si="4"/>
        <v>24077.575830000002</v>
      </c>
      <c r="I147" s="73">
        <f t="shared" si="5"/>
        <v>7.3167273979862031E-4</v>
      </c>
      <c r="J147" s="73">
        <f t="shared" si="6"/>
        <v>3.0052569626465265E-4</v>
      </c>
      <c r="K147" s="76">
        <f t="shared" si="7"/>
        <v>8.7800728775834433E-3</v>
      </c>
    </row>
    <row r="148" spans="2:11">
      <c r="B148" s="124" t="s">
        <v>324</v>
      </c>
      <c r="C148" s="125" t="s">
        <v>325</v>
      </c>
      <c r="D148" s="121">
        <v>146.922</v>
      </c>
      <c r="E148" s="121">
        <v>254.41</v>
      </c>
      <c r="F148" s="126">
        <v>1.628866789827444</v>
      </c>
      <c r="G148" s="123">
        <v>9</v>
      </c>
      <c r="H148" s="123">
        <f t="shared" ref="H148:H211" si="8">IF(ISNUMBER(E148),IF(G148&lt;&gt;"",D148*E148,"Excl."),"Excl.")</f>
        <v>37378.426019999999</v>
      </c>
      <c r="I148" s="73">
        <f t="shared" si="5"/>
        <v>1.1358608345171364E-3</v>
      </c>
      <c r="J148" s="73">
        <f t="shared" si="6"/>
        <v>1.8501659912106496E-3</v>
      </c>
      <c r="K148" s="76">
        <f t="shared" si="7"/>
        <v>1.0222747510654228E-2</v>
      </c>
    </row>
    <row r="149" spans="2:11">
      <c r="B149" s="124" t="s">
        <v>326</v>
      </c>
      <c r="C149" s="125" t="s">
        <v>327</v>
      </c>
      <c r="D149" s="121">
        <v>437.03500000000003</v>
      </c>
      <c r="E149" s="121">
        <v>29.08</v>
      </c>
      <c r="F149" s="126">
        <v>3.1636863823933976</v>
      </c>
      <c r="G149" s="123">
        <v>9.5</v>
      </c>
      <c r="H149" s="123">
        <f t="shared" si="8"/>
        <v>12708.977800000001</v>
      </c>
      <c r="I149" s="73">
        <f t="shared" ref="I149:I212" si="9">IF(H149="Excl.","Excl.",H149/(SUM($H$20:$H$522)))</f>
        <v>3.8620219380141148E-4</v>
      </c>
      <c r="J149" s="73">
        <f t="shared" ref="J149:J212" si="10">IFERROR(I149*F149, "")</f>
        <v>1.2218226213799813E-3</v>
      </c>
      <c r="K149" s="76">
        <f t="shared" ref="K149:K212" si="11">IFERROR(I149*G149, "")</f>
        <v>3.668920841113409E-3</v>
      </c>
    </row>
    <row r="150" spans="2:11">
      <c r="B150" s="124" t="s">
        <v>328</v>
      </c>
      <c r="C150" s="125" t="s">
        <v>329</v>
      </c>
      <c r="D150" s="121">
        <v>546.53300000000002</v>
      </c>
      <c r="E150" s="121">
        <v>39.880000000000003</v>
      </c>
      <c r="F150" s="126">
        <v>2.7582748244734203</v>
      </c>
      <c r="G150" s="123">
        <v>7.5</v>
      </c>
      <c r="H150" s="123">
        <f t="shared" si="8"/>
        <v>21795.736040000003</v>
      </c>
      <c r="I150" s="73">
        <f t="shared" si="9"/>
        <v>6.6233187331277664E-4</v>
      </c>
      <c r="J150" s="73">
        <f t="shared" si="10"/>
        <v>1.8268933316049508E-3</v>
      </c>
      <c r="K150" s="76">
        <f t="shared" si="11"/>
        <v>4.9674890498458248E-3</v>
      </c>
    </row>
    <row r="151" spans="2:11">
      <c r="B151" s="124" t="s">
        <v>330</v>
      </c>
      <c r="C151" s="125" t="s">
        <v>331</v>
      </c>
      <c r="D151" s="121">
        <v>214.07499999999999</v>
      </c>
      <c r="E151" s="121">
        <v>191.31</v>
      </c>
      <c r="F151" s="126">
        <v>1.1499660237311171</v>
      </c>
      <c r="G151" s="123">
        <v>18.5</v>
      </c>
      <c r="H151" s="123">
        <f t="shared" si="8"/>
        <v>40954.688249999999</v>
      </c>
      <c r="I151" s="73">
        <f t="shared" si="9"/>
        <v>1.2445367910393934E-3</v>
      </c>
      <c r="J151" s="73">
        <f t="shared" si="10"/>
        <v>1.4311750249786555E-3</v>
      </c>
      <c r="K151" s="76">
        <f t="shared" si="11"/>
        <v>2.3023930634228779E-2</v>
      </c>
    </row>
    <row r="152" spans="2:11">
      <c r="B152" s="124" t="s">
        <v>332</v>
      </c>
      <c r="C152" s="125" t="s">
        <v>333</v>
      </c>
      <c r="D152" s="121">
        <v>1363.307</v>
      </c>
      <c r="E152" s="121">
        <v>69.72</v>
      </c>
      <c r="F152" s="126">
        <v>2.2088353413654618</v>
      </c>
      <c r="G152" s="123">
        <v>7.5</v>
      </c>
      <c r="H152" s="123">
        <f t="shared" si="8"/>
        <v>95049.764039999995</v>
      </c>
      <c r="I152" s="73">
        <f t="shared" si="9"/>
        <v>2.8883855153602135E-3</v>
      </c>
      <c r="J152" s="73">
        <f t="shared" si="10"/>
        <v>6.3799680058157322E-3</v>
      </c>
      <c r="K152" s="76">
        <f t="shared" si="11"/>
        <v>2.1662891365201602E-2</v>
      </c>
    </row>
    <row r="153" spans="2:11">
      <c r="B153" s="124" t="s">
        <v>334</v>
      </c>
      <c r="C153" s="125" t="s">
        <v>335</v>
      </c>
      <c r="D153" s="121">
        <v>629.43200000000002</v>
      </c>
      <c r="E153" s="121">
        <v>29.46</v>
      </c>
      <c r="F153" s="126">
        <v>2.5797691785471826</v>
      </c>
      <c r="G153" s="123">
        <v>6.5</v>
      </c>
      <c r="H153" s="123">
        <f t="shared" si="8"/>
        <v>18543.066720000003</v>
      </c>
      <c r="I153" s="73">
        <f t="shared" si="9"/>
        <v>5.6348930337024779E-4</v>
      </c>
      <c r="J153" s="73">
        <f t="shared" si="10"/>
        <v>1.4536723372755884E-3</v>
      </c>
      <c r="K153" s="76">
        <f t="shared" si="11"/>
        <v>3.6626804719066108E-3</v>
      </c>
    </row>
    <row r="154" spans="2:11">
      <c r="B154" s="124" t="s">
        <v>336</v>
      </c>
      <c r="C154" s="125" t="s">
        <v>337</v>
      </c>
      <c r="D154" s="121">
        <v>124.97499999999999</v>
      </c>
      <c r="E154" s="121">
        <v>485.46</v>
      </c>
      <c r="F154" s="126">
        <v>0.72920528982820421</v>
      </c>
      <c r="G154" s="123">
        <v>12.5</v>
      </c>
      <c r="H154" s="123">
        <f t="shared" si="8"/>
        <v>60670.363499999992</v>
      </c>
      <c r="I154" s="73">
        <f t="shared" si="9"/>
        <v>1.8436594863222658E-3</v>
      </c>
      <c r="J154" s="73">
        <f t="shared" si="10"/>
        <v>1.3444062500681459E-3</v>
      </c>
      <c r="K154" s="76">
        <f t="shared" si="11"/>
        <v>2.3045743579028322E-2</v>
      </c>
    </row>
    <row r="155" spans="2:11">
      <c r="B155" s="124" t="s">
        <v>338</v>
      </c>
      <c r="C155" s="125" t="s">
        <v>339</v>
      </c>
      <c r="D155" s="121">
        <v>106.578</v>
      </c>
      <c r="E155" s="121">
        <v>232.38</v>
      </c>
      <c r="F155" s="126">
        <v>1.4459075651949393</v>
      </c>
      <c r="G155" s="123">
        <v>8.5</v>
      </c>
      <c r="H155" s="123">
        <f t="shared" si="8"/>
        <v>24766.59564</v>
      </c>
      <c r="I155" s="73">
        <f t="shared" si="9"/>
        <v>7.5261077009360045E-4</v>
      </c>
      <c r="J155" s="73">
        <f t="shared" si="10"/>
        <v>1.0882056061255261E-3</v>
      </c>
      <c r="K155" s="76">
        <f t="shared" si="11"/>
        <v>6.397191545795604E-3</v>
      </c>
    </row>
    <row r="156" spans="2:11">
      <c r="B156" s="124" t="s">
        <v>340</v>
      </c>
      <c r="C156" s="125" t="s">
        <v>341</v>
      </c>
      <c r="D156" s="121">
        <v>304.82100000000003</v>
      </c>
      <c r="E156" s="121">
        <v>243.45</v>
      </c>
      <c r="F156" s="126">
        <v>2.1523926884370508</v>
      </c>
      <c r="G156" s="123">
        <v>11</v>
      </c>
      <c r="H156" s="123">
        <f t="shared" si="8"/>
        <v>74208.672449999998</v>
      </c>
      <c r="I156" s="73">
        <f t="shared" si="9"/>
        <v>2.25506351103079E-3</v>
      </c>
      <c r="J156" s="73">
        <f t="shared" si="10"/>
        <v>4.8537822131038567E-3</v>
      </c>
      <c r="K156" s="76">
        <f t="shared" si="11"/>
        <v>2.480569862133869E-2</v>
      </c>
    </row>
    <row r="157" spans="2:11">
      <c r="B157" s="124" t="s">
        <v>342</v>
      </c>
      <c r="C157" s="125" t="s">
        <v>343</v>
      </c>
      <c r="D157" s="121">
        <v>135.59200000000001</v>
      </c>
      <c r="E157" s="121">
        <v>194.89</v>
      </c>
      <c r="F157" s="126">
        <v>1.2109395043357791</v>
      </c>
      <c r="G157" s="123">
        <v>8.5</v>
      </c>
      <c r="H157" s="123">
        <f t="shared" si="8"/>
        <v>26425.524880000001</v>
      </c>
      <c r="I157" s="73">
        <f t="shared" si="9"/>
        <v>8.0302254371785755E-4</v>
      </c>
      <c r="J157" s="73">
        <f t="shared" si="10"/>
        <v>9.7241172106015891E-4</v>
      </c>
      <c r="K157" s="76">
        <f t="shared" si="11"/>
        <v>6.8256916216017892E-3</v>
      </c>
    </row>
    <row r="158" spans="2:11">
      <c r="B158" s="124" t="s">
        <v>344</v>
      </c>
      <c r="C158" s="125" t="s">
        <v>345</v>
      </c>
      <c r="D158" s="121">
        <v>229.07499999999999</v>
      </c>
      <c r="E158" s="121">
        <v>183.98</v>
      </c>
      <c r="F158" s="126">
        <v>1.6306120230459833</v>
      </c>
      <c r="G158" s="123" t="s">
        <v>1207</v>
      </c>
      <c r="H158" s="123" t="str">
        <f t="shared" si="8"/>
        <v>Excl.</v>
      </c>
      <c r="I158" s="73" t="str">
        <f t="shared" si="9"/>
        <v>Excl.</v>
      </c>
      <c r="J158" s="73" t="str">
        <f t="shared" si="10"/>
        <v/>
      </c>
      <c r="K158" s="76" t="str">
        <f t="shared" si="11"/>
        <v/>
      </c>
    </row>
    <row r="159" spans="2:11">
      <c r="B159" s="124" t="s">
        <v>346</v>
      </c>
      <c r="C159" s="125" t="s">
        <v>347</v>
      </c>
      <c r="D159" s="121">
        <v>385.108</v>
      </c>
      <c r="E159" s="121">
        <v>37.24</v>
      </c>
      <c r="F159" s="126">
        <v>3.3297529538131041</v>
      </c>
      <c r="G159" s="123">
        <v>10</v>
      </c>
      <c r="H159" s="123">
        <f t="shared" si="8"/>
        <v>14341.421920000001</v>
      </c>
      <c r="I159" s="73">
        <f t="shared" si="9"/>
        <v>4.3580913389711415E-4</v>
      </c>
      <c r="J159" s="73">
        <f t="shared" si="10"/>
        <v>1.4511367508926465E-3</v>
      </c>
      <c r="K159" s="76">
        <f t="shared" si="11"/>
        <v>4.3580913389711417E-3</v>
      </c>
    </row>
    <row r="160" spans="2:11">
      <c r="B160" s="124" t="s">
        <v>348</v>
      </c>
      <c r="C160" s="125" t="s">
        <v>349</v>
      </c>
      <c r="D160" s="121">
        <v>255.06700000000001</v>
      </c>
      <c r="E160" s="121">
        <v>91.96</v>
      </c>
      <c r="F160" s="126">
        <v>3.5232709873858203</v>
      </c>
      <c r="G160" s="123">
        <v>6</v>
      </c>
      <c r="H160" s="123">
        <f t="shared" si="8"/>
        <v>23455.961319999999</v>
      </c>
      <c r="I160" s="73">
        <f t="shared" si="9"/>
        <v>7.1278303118170927E-4</v>
      </c>
      <c r="J160" s="73">
        <f t="shared" si="10"/>
        <v>2.5113277740634386E-3</v>
      </c>
      <c r="K160" s="76">
        <f t="shared" si="11"/>
        <v>4.2766981870902554E-3</v>
      </c>
    </row>
    <row r="161" spans="2:11">
      <c r="B161" s="124" t="s">
        <v>351</v>
      </c>
      <c r="C161" s="125" t="s">
        <v>352</v>
      </c>
      <c r="D161" s="121">
        <v>61.887</v>
      </c>
      <c r="E161" s="121">
        <v>108.01</v>
      </c>
      <c r="F161" s="126" t="s">
        <v>56</v>
      </c>
      <c r="G161" s="123">
        <v>19</v>
      </c>
      <c r="H161" s="123">
        <f t="shared" si="8"/>
        <v>6684.4148700000005</v>
      </c>
      <c r="I161" s="73">
        <f t="shared" si="9"/>
        <v>2.0312693339292613E-4</v>
      </c>
      <c r="J161" s="73" t="str">
        <f t="shared" si="10"/>
        <v/>
      </c>
      <c r="K161" s="76">
        <f t="shared" si="11"/>
        <v>3.8594117344655965E-3</v>
      </c>
    </row>
    <row r="162" spans="2:11">
      <c r="B162" s="124" t="s">
        <v>353</v>
      </c>
      <c r="C162" s="125" t="s">
        <v>354</v>
      </c>
      <c r="D162" s="121">
        <v>259.51900000000001</v>
      </c>
      <c r="E162" s="121">
        <v>186.47499999999999</v>
      </c>
      <c r="F162" s="126">
        <v>2.1750904947043841</v>
      </c>
      <c r="G162" s="123">
        <v>11</v>
      </c>
      <c r="H162" s="123">
        <f t="shared" si="8"/>
        <v>48393.805524999996</v>
      </c>
      <c r="I162" s="73">
        <f t="shared" si="9"/>
        <v>1.4705977266050356E-3</v>
      </c>
      <c r="J162" s="73">
        <f t="shared" si="10"/>
        <v>3.1986831366724896E-3</v>
      </c>
      <c r="K162" s="76">
        <f t="shared" si="11"/>
        <v>1.6176574992655391E-2</v>
      </c>
    </row>
    <row r="163" spans="2:11">
      <c r="B163" s="124" t="s">
        <v>355</v>
      </c>
      <c r="C163" s="125" t="s">
        <v>356</v>
      </c>
      <c r="D163" s="121">
        <v>342.66800000000001</v>
      </c>
      <c r="E163" s="121">
        <v>66.959999999999994</v>
      </c>
      <c r="F163" s="126">
        <v>3.5244922341696538</v>
      </c>
      <c r="G163" s="123">
        <v>3.5</v>
      </c>
      <c r="H163" s="123">
        <f t="shared" si="8"/>
        <v>22945.049279999999</v>
      </c>
      <c r="I163" s="73">
        <f t="shared" si="9"/>
        <v>6.9725736469674975E-4</v>
      </c>
      <c r="J163" s="73">
        <f t="shared" si="10"/>
        <v>2.4574781670912925E-3</v>
      </c>
      <c r="K163" s="76">
        <f t="shared" si="11"/>
        <v>2.440400776438624E-3</v>
      </c>
    </row>
    <row r="164" spans="2:11">
      <c r="B164" s="124" t="s">
        <v>357</v>
      </c>
      <c r="C164" s="125" t="s">
        <v>358</v>
      </c>
      <c r="D164" s="121">
        <v>117.693</v>
      </c>
      <c r="E164" s="121">
        <v>146.57</v>
      </c>
      <c r="F164" s="126">
        <v>1.9785767892474586</v>
      </c>
      <c r="G164" s="123">
        <v>8.5</v>
      </c>
      <c r="H164" s="123">
        <f t="shared" si="8"/>
        <v>17250.263009999999</v>
      </c>
      <c r="I164" s="73">
        <f t="shared" si="9"/>
        <v>5.2420340352733481E-4</v>
      </c>
      <c r="J164" s="73">
        <f t="shared" si="10"/>
        <v>1.037176687063704E-3</v>
      </c>
      <c r="K164" s="76">
        <f t="shared" si="11"/>
        <v>4.4557289299823454E-3</v>
      </c>
    </row>
    <row r="165" spans="2:11">
      <c r="B165" s="124" t="s">
        <v>359</v>
      </c>
      <c r="C165" s="125" t="s">
        <v>360</v>
      </c>
      <c r="D165" s="121">
        <v>337.45400000000001</v>
      </c>
      <c r="E165" s="121">
        <v>134.22</v>
      </c>
      <c r="F165" s="126">
        <v>3.5166145134853224</v>
      </c>
      <c r="G165" s="123">
        <v>7</v>
      </c>
      <c r="H165" s="123">
        <f t="shared" si="8"/>
        <v>45293.075880000004</v>
      </c>
      <c r="I165" s="73">
        <f t="shared" si="9"/>
        <v>1.3763723207439861E-3</v>
      </c>
      <c r="J165" s="73">
        <f t="shared" si="10"/>
        <v>4.8401708790877769E-3</v>
      </c>
      <c r="K165" s="76">
        <f t="shared" si="11"/>
        <v>9.634606245207903E-3</v>
      </c>
    </row>
    <row r="166" spans="2:11">
      <c r="B166" s="124" t="s">
        <v>361</v>
      </c>
      <c r="C166" s="125" t="s">
        <v>362</v>
      </c>
      <c r="D166" s="121">
        <v>618.46100000000001</v>
      </c>
      <c r="E166" s="121">
        <v>19.53</v>
      </c>
      <c r="F166" s="126">
        <v>4.7107014848950328</v>
      </c>
      <c r="G166" s="123">
        <v>11</v>
      </c>
      <c r="H166" s="123">
        <f t="shared" si="8"/>
        <v>12078.54333</v>
      </c>
      <c r="I166" s="73">
        <f t="shared" si="9"/>
        <v>3.6704446300719846E-4</v>
      </c>
      <c r="J166" s="73">
        <f t="shared" si="10"/>
        <v>1.7290368969105098E-3</v>
      </c>
      <c r="K166" s="76">
        <f t="shared" si="11"/>
        <v>4.0374890930791833E-3</v>
      </c>
    </row>
    <row r="167" spans="2:11">
      <c r="B167" s="124" t="s">
        <v>363</v>
      </c>
      <c r="C167" s="125" t="s">
        <v>364</v>
      </c>
      <c r="D167" s="121">
        <v>2699.8020000000001</v>
      </c>
      <c r="E167" s="121">
        <v>92.92</v>
      </c>
      <c r="F167" s="126">
        <v>1.7219113215669393</v>
      </c>
      <c r="G167" s="123">
        <v>10</v>
      </c>
      <c r="H167" s="123">
        <f t="shared" si="8"/>
        <v>250865.60184000002</v>
      </c>
      <c r="I167" s="73">
        <f t="shared" si="9"/>
        <v>7.6233389738016083E-3</v>
      </c>
      <c r="J167" s="73">
        <f t="shared" si="10"/>
        <v>1.3126713687131482E-2</v>
      </c>
      <c r="K167" s="76">
        <f t="shared" si="11"/>
        <v>7.6233389738016077E-2</v>
      </c>
    </row>
    <row r="168" spans="2:11">
      <c r="B168" s="124" t="s">
        <v>365</v>
      </c>
      <c r="C168" s="125" t="s">
        <v>366</v>
      </c>
      <c r="D168" s="121">
        <v>717.46799999999996</v>
      </c>
      <c r="E168" s="121">
        <v>49.37</v>
      </c>
      <c r="F168" s="126">
        <v>2.1065424346769297</v>
      </c>
      <c r="G168" s="123">
        <v>6.5</v>
      </c>
      <c r="H168" s="123">
        <f t="shared" si="8"/>
        <v>35421.395159999993</v>
      </c>
      <c r="I168" s="73">
        <f t="shared" si="9"/>
        <v>1.0763903071967515E-3</v>
      </c>
      <c r="J168" s="73">
        <f t="shared" si="10"/>
        <v>2.2674618583848932E-3</v>
      </c>
      <c r="K168" s="76">
        <f t="shared" si="11"/>
        <v>6.9965369967788845E-3</v>
      </c>
    </row>
    <row r="169" spans="2:11">
      <c r="B169" s="124" t="s">
        <v>367</v>
      </c>
      <c r="C169" s="125" t="s">
        <v>368</v>
      </c>
      <c r="D169" s="121">
        <v>252.46600000000001</v>
      </c>
      <c r="E169" s="121">
        <v>105.11</v>
      </c>
      <c r="F169" s="126">
        <v>1.4270763961564075</v>
      </c>
      <c r="G169" s="123">
        <v>8.5</v>
      </c>
      <c r="H169" s="123">
        <f t="shared" si="8"/>
        <v>26536.701260000002</v>
      </c>
      <c r="I169" s="73">
        <f t="shared" si="9"/>
        <v>8.0640098709313041E-4</v>
      </c>
      <c r="J169" s="73">
        <f t="shared" si="10"/>
        <v>1.1507958145178343E-3</v>
      </c>
      <c r="K169" s="76">
        <f t="shared" si="11"/>
        <v>6.8544083902916083E-3</v>
      </c>
    </row>
    <row r="170" spans="2:11">
      <c r="B170" s="124" t="s">
        <v>369</v>
      </c>
      <c r="C170" s="125" t="s">
        <v>370</v>
      </c>
      <c r="D170" s="121">
        <v>950.29600000000005</v>
      </c>
      <c r="E170" s="121">
        <v>343.42</v>
      </c>
      <c r="F170" s="126">
        <v>1.316172616621047</v>
      </c>
      <c r="G170" s="123">
        <v>11.5</v>
      </c>
      <c r="H170" s="123">
        <f t="shared" si="8"/>
        <v>326350.65232000005</v>
      </c>
      <c r="I170" s="73">
        <f t="shared" si="9"/>
        <v>9.9171892388155505E-3</v>
      </c>
      <c r="J170" s="73">
        <f t="shared" si="10"/>
        <v>1.3052732909977953E-2</v>
      </c>
      <c r="K170" s="76">
        <f t="shared" si="11"/>
        <v>0.11404767624637883</v>
      </c>
    </row>
    <row r="171" spans="2:11">
      <c r="B171" s="124" t="s">
        <v>371</v>
      </c>
      <c r="C171" s="125" t="s">
        <v>372</v>
      </c>
      <c r="D171" s="121">
        <v>228.76599999999999</v>
      </c>
      <c r="E171" s="121">
        <v>36.58</v>
      </c>
      <c r="F171" s="126">
        <v>2.1869874248223073</v>
      </c>
      <c r="G171" s="123">
        <v>26.5</v>
      </c>
      <c r="H171" s="123">
        <f t="shared" si="8"/>
        <v>8368.2602799999986</v>
      </c>
      <c r="I171" s="73">
        <f t="shared" si="9"/>
        <v>2.5429586307383536E-4</v>
      </c>
      <c r="J171" s="73">
        <f t="shared" si="10"/>
        <v>5.5614185472681332E-4</v>
      </c>
      <c r="K171" s="76">
        <f t="shared" si="11"/>
        <v>6.7388403714566374E-3</v>
      </c>
    </row>
    <row r="172" spans="2:11">
      <c r="B172" s="124" t="s">
        <v>373</v>
      </c>
      <c r="C172" s="125" t="s">
        <v>374</v>
      </c>
      <c r="D172" s="121">
        <v>152.65100000000001</v>
      </c>
      <c r="E172" s="121">
        <v>357.61</v>
      </c>
      <c r="F172" s="126" t="s">
        <v>56</v>
      </c>
      <c r="G172" s="123">
        <v>15.5</v>
      </c>
      <c r="H172" s="123">
        <f t="shared" si="8"/>
        <v>54589.524110000006</v>
      </c>
      <c r="I172" s="73">
        <f t="shared" si="9"/>
        <v>1.6588740889811806E-3</v>
      </c>
      <c r="J172" s="73" t="str">
        <f t="shared" si="10"/>
        <v/>
      </c>
      <c r="K172" s="76">
        <f t="shared" si="11"/>
        <v>2.5712548379208298E-2</v>
      </c>
    </row>
    <row r="173" spans="2:11">
      <c r="B173" s="124" t="s">
        <v>375</v>
      </c>
      <c r="C173" s="125" t="s">
        <v>376</v>
      </c>
      <c r="D173" s="121">
        <v>169.221</v>
      </c>
      <c r="E173" s="121">
        <v>22.47</v>
      </c>
      <c r="F173" s="126">
        <v>8.0106809078771697</v>
      </c>
      <c r="G173" s="123">
        <v>30.5</v>
      </c>
      <c r="H173" s="123">
        <f t="shared" si="8"/>
        <v>3802.3958699999998</v>
      </c>
      <c r="I173" s="73">
        <f t="shared" si="9"/>
        <v>1.1554773718272029E-4</v>
      </c>
      <c r="J173" s="73">
        <f t="shared" si="10"/>
        <v>9.2561605219802637E-4</v>
      </c>
      <c r="K173" s="76">
        <f t="shared" si="11"/>
        <v>3.5242059840729688E-3</v>
      </c>
    </row>
    <row r="174" spans="2:11">
      <c r="B174" s="124" t="s">
        <v>377</v>
      </c>
      <c r="C174" s="125" t="s">
        <v>378</v>
      </c>
      <c r="D174" s="121">
        <v>230.876</v>
      </c>
      <c r="E174" s="121">
        <v>58.02</v>
      </c>
      <c r="F174" s="126">
        <v>0.43088590141330574</v>
      </c>
      <c r="G174" s="123">
        <v>18.5</v>
      </c>
      <c r="H174" s="123">
        <f t="shared" si="8"/>
        <v>13395.425520000001</v>
      </c>
      <c r="I174" s="73">
        <f t="shared" si="9"/>
        <v>4.0706206306595434E-4</v>
      </c>
      <c r="J174" s="73">
        <f t="shared" si="10"/>
        <v>1.7539730397533363E-4</v>
      </c>
      <c r="K174" s="76">
        <f t="shared" si="11"/>
        <v>7.5306481667201551E-3</v>
      </c>
    </row>
    <row r="175" spans="2:11">
      <c r="B175" s="124" t="s">
        <v>379</v>
      </c>
      <c r="C175" s="125" t="s">
        <v>380</v>
      </c>
      <c r="D175" s="121">
        <v>596.35599999999999</v>
      </c>
      <c r="E175" s="121">
        <v>199.97</v>
      </c>
      <c r="F175" s="126">
        <v>2.1003150472570886</v>
      </c>
      <c r="G175" s="123">
        <v>11</v>
      </c>
      <c r="H175" s="123">
        <f t="shared" si="8"/>
        <v>119253.30932</v>
      </c>
      <c r="I175" s="73">
        <f t="shared" si="9"/>
        <v>3.6238862324129884E-3</v>
      </c>
      <c r="J175" s="73">
        <f t="shared" si="10"/>
        <v>7.6113027834847982E-3</v>
      </c>
      <c r="K175" s="76">
        <f t="shared" si="11"/>
        <v>3.9862748556542871E-2</v>
      </c>
    </row>
    <row r="176" spans="2:11">
      <c r="B176" s="124" t="s">
        <v>381</v>
      </c>
      <c r="C176" s="125" t="s">
        <v>382</v>
      </c>
      <c r="D176" s="121">
        <v>75.518000000000001</v>
      </c>
      <c r="E176" s="121">
        <v>231.03</v>
      </c>
      <c r="F176" s="126">
        <v>1.0388261264770808</v>
      </c>
      <c r="G176" s="123">
        <v>11</v>
      </c>
      <c r="H176" s="123">
        <f t="shared" si="8"/>
        <v>17446.92354</v>
      </c>
      <c r="I176" s="73">
        <f t="shared" si="9"/>
        <v>5.3017955120147333E-4</v>
      </c>
      <c r="J176" s="73">
        <f t="shared" si="10"/>
        <v>5.5076436951198365E-4</v>
      </c>
      <c r="K176" s="76">
        <f t="shared" si="11"/>
        <v>5.8319750632162062E-3</v>
      </c>
    </row>
    <row r="177" spans="2:11">
      <c r="B177" s="124" t="s">
        <v>383</v>
      </c>
      <c r="C177" s="125" t="s">
        <v>384</v>
      </c>
      <c r="D177" s="121">
        <v>494.57100000000003</v>
      </c>
      <c r="E177" s="121">
        <v>166.55</v>
      </c>
      <c r="F177" s="126">
        <v>1.416991894326028</v>
      </c>
      <c r="G177" s="123">
        <v>11</v>
      </c>
      <c r="H177" s="123">
        <f t="shared" si="8"/>
        <v>82370.800050000005</v>
      </c>
      <c r="I177" s="73">
        <f t="shared" si="9"/>
        <v>2.503095385412304E-3</v>
      </c>
      <c r="J177" s="73">
        <f t="shared" si="10"/>
        <v>3.5468658718541199E-3</v>
      </c>
      <c r="K177" s="76">
        <f t="shared" si="11"/>
        <v>2.7534049239535344E-2</v>
      </c>
    </row>
    <row r="178" spans="2:11">
      <c r="B178" s="124" t="s">
        <v>385</v>
      </c>
      <c r="C178" s="125" t="s">
        <v>386</v>
      </c>
      <c r="D178" s="121">
        <v>225.203</v>
      </c>
      <c r="E178" s="121">
        <v>49.72</v>
      </c>
      <c r="F178" s="126">
        <v>2.2928399034593721</v>
      </c>
      <c r="G178" s="123">
        <v>8</v>
      </c>
      <c r="H178" s="123">
        <f t="shared" si="8"/>
        <v>11197.09316</v>
      </c>
      <c r="I178" s="73">
        <f t="shared" si="9"/>
        <v>3.4025883203531751E-4</v>
      </c>
      <c r="J178" s="73">
        <f t="shared" si="10"/>
        <v>7.8015902759505612E-4</v>
      </c>
      <c r="K178" s="76">
        <f t="shared" si="11"/>
        <v>2.7220706562825401E-3</v>
      </c>
    </row>
    <row r="179" spans="2:11">
      <c r="B179" s="124" t="s">
        <v>387</v>
      </c>
      <c r="C179" s="125" t="s">
        <v>388</v>
      </c>
      <c r="D179" s="121">
        <v>327.947</v>
      </c>
      <c r="E179" s="121">
        <v>344.77</v>
      </c>
      <c r="F179" s="126">
        <v>1.0441743771209793</v>
      </c>
      <c r="G179" s="123">
        <v>6.5</v>
      </c>
      <c r="H179" s="123">
        <f t="shared" si="8"/>
        <v>113066.28718999999</v>
      </c>
      <c r="I179" s="73">
        <f t="shared" si="9"/>
        <v>3.4358741391269424E-3</v>
      </c>
      <c r="J179" s="73">
        <f t="shared" si="10"/>
        <v>3.5876517390889561E-3</v>
      </c>
      <c r="K179" s="76">
        <f t="shared" si="11"/>
        <v>2.2333181904325126E-2</v>
      </c>
    </row>
    <row r="180" spans="2:11">
      <c r="B180" s="124" t="s">
        <v>389</v>
      </c>
      <c r="C180" s="125" t="s">
        <v>390</v>
      </c>
      <c r="D180" s="121">
        <v>1330.424</v>
      </c>
      <c r="E180" s="121">
        <v>80.62</v>
      </c>
      <c r="F180" s="126">
        <v>3.3738526420243118</v>
      </c>
      <c r="G180" s="123">
        <v>7.5</v>
      </c>
      <c r="H180" s="123">
        <f t="shared" si="8"/>
        <v>107258.78288</v>
      </c>
      <c r="I180" s="73">
        <f t="shared" si="9"/>
        <v>3.2593948864026875E-3</v>
      </c>
      <c r="J180" s="73">
        <f t="shared" si="10"/>
        <v>1.0996718048890238E-2</v>
      </c>
      <c r="K180" s="76">
        <f t="shared" si="11"/>
        <v>2.4445461648020157E-2</v>
      </c>
    </row>
    <row r="181" spans="2:11">
      <c r="B181" s="124" t="s">
        <v>391</v>
      </c>
      <c r="C181" s="125" t="s">
        <v>392</v>
      </c>
      <c r="D181" s="121">
        <v>1196.8140000000001</v>
      </c>
      <c r="E181" s="121">
        <v>9.6199999999999992</v>
      </c>
      <c r="F181" s="126">
        <v>4.9896049896049899</v>
      </c>
      <c r="G181" s="123" t="s">
        <v>1207</v>
      </c>
      <c r="H181" s="123" t="str">
        <f t="shared" si="8"/>
        <v>Excl.</v>
      </c>
      <c r="I181" s="73" t="str">
        <f t="shared" si="9"/>
        <v>Excl.</v>
      </c>
      <c r="J181" s="73" t="str">
        <f t="shared" si="10"/>
        <v/>
      </c>
      <c r="K181" s="76" t="str">
        <f t="shared" si="11"/>
        <v/>
      </c>
    </row>
    <row r="182" spans="2:11">
      <c r="B182" s="124" t="s">
        <v>393</v>
      </c>
      <c r="C182" s="125" t="s">
        <v>394</v>
      </c>
      <c r="D182" s="121">
        <v>1284.1120000000001</v>
      </c>
      <c r="E182" s="121">
        <v>74.31</v>
      </c>
      <c r="F182" s="126">
        <v>3.2566276409635311</v>
      </c>
      <c r="G182" s="123">
        <v>6</v>
      </c>
      <c r="H182" s="123">
        <f t="shared" si="8"/>
        <v>95422.362720000005</v>
      </c>
      <c r="I182" s="73">
        <f t="shared" si="9"/>
        <v>2.8997080961285513E-3</v>
      </c>
      <c r="J182" s="73">
        <f t="shared" si="10"/>
        <v>9.4432695365779754E-3</v>
      </c>
      <c r="K182" s="76">
        <f t="shared" si="11"/>
        <v>1.7398248576771309E-2</v>
      </c>
    </row>
    <row r="183" spans="2:11">
      <c r="B183" s="124" t="s">
        <v>395</v>
      </c>
      <c r="C183" s="125" t="s">
        <v>396</v>
      </c>
      <c r="D183" s="121">
        <v>458.33800000000002</v>
      </c>
      <c r="E183" s="121">
        <v>71.77</v>
      </c>
      <c r="F183" s="126">
        <v>2.0064093632436952</v>
      </c>
      <c r="G183" s="123">
        <v>10</v>
      </c>
      <c r="H183" s="123">
        <f t="shared" si="8"/>
        <v>32894.918259999999</v>
      </c>
      <c r="I183" s="73">
        <f t="shared" si="9"/>
        <v>9.9961537401773641E-4</v>
      </c>
      <c r="J183" s="73">
        <f t="shared" si="10"/>
        <v>2.0056376460715346E-3</v>
      </c>
      <c r="K183" s="76">
        <f t="shared" si="11"/>
        <v>9.9961537401773645E-3</v>
      </c>
    </row>
    <row r="184" spans="2:11">
      <c r="B184" s="124" t="s">
        <v>397</v>
      </c>
      <c r="C184" s="125" t="s">
        <v>398</v>
      </c>
      <c r="D184" s="121">
        <v>1094.394</v>
      </c>
      <c r="E184" s="121">
        <v>60.34</v>
      </c>
      <c r="F184" s="126">
        <v>0.76234670202187604</v>
      </c>
      <c r="G184" s="123">
        <v>9.5</v>
      </c>
      <c r="H184" s="123">
        <f t="shared" si="8"/>
        <v>66035.733959999998</v>
      </c>
      <c r="I184" s="73">
        <f t="shared" si="9"/>
        <v>2.0067031138128488E-3</v>
      </c>
      <c r="J184" s="73">
        <f t="shared" si="10"/>
        <v>1.5298035007522547E-3</v>
      </c>
      <c r="K184" s="76">
        <f t="shared" si="11"/>
        <v>1.9063679581222064E-2</v>
      </c>
    </row>
    <row r="185" spans="2:11">
      <c r="B185" s="124" t="s">
        <v>399</v>
      </c>
      <c r="C185" s="125" t="s">
        <v>400</v>
      </c>
      <c r="D185" s="121">
        <v>167.46700000000001</v>
      </c>
      <c r="E185" s="121">
        <v>286.13</v>
      </c>
      <c r="F185" s="126">
        <v>1.2302100443854194</v>
      </c>
      <c r="G185" s="123">
        <v>10.5</v>
      </c>
      <c r="H185" s="123">
        <f t="shared" si="8"/>
        <v>47917.332710000002</v>
      </c>
      <c r="I185" s="73">
        <f t="shared" si="9"/>
        <v>1.4561186041031667E-3</v>
      </c>
      <c r="J185" s="73">
        <f t="shared" si="10"/>
        <v>1.7913317325841916E-3</v>
      </c>
      <c r="K185" s="76">
        <f t="shared" si="11"/>
        <v>1.5289245343083251E-2</v>
      </c>
    </row>
    <row r="186" spans="2:11">
      <c r="B186" s="124" t="s">
        <v>401</v>
      </c>
      <c r="C186" s="125" t="s">
        <v>402</v>
      </c>
      <c r="D186" s="121">
        <v>105.74299999999999</v>
      </c>
      <c r="E186" s="121">
        <v>134.24</v>
      </c>
      <c r="F186" s="126">
        <v>1.4898688915375446</v>
      </c>
      <c r="G186" s="123">
        <v>10</v>
      </c>
      <c r="H186" s="123">
        <f t="shared" si="8"/>
        <v>14194.94032</v>
      </c>
      <c r="I186" s="73">
        <f t="shared" si="9"/>
        <v>4.3135783056164517E-4</v>
      </c>
      <c r="J186" s="73">
        <f t="shared" si="10"/>
        <v>6.4266661287491831E-4</v>
      </c>
      <c r="K186" s="76">
        <f t="shared" si="11"/>
        <v>4.3135783056164516E-3</v>
      </c>
    </row>
    <row r="187" spans="2:11">
      <c r="B187" s="124" t="s">
        <v>403</v>
      </c>
      <c r="C187" s="125" t="s">
        <v>404</v>
      </c>
      <c r="D187" s="121">
        <v>88.501000000000005</v>
      </c>
      <c r="E187" s="121">
        <v>229.42</v>
      </c>
      <c r="F187" s="126">
        <v>1.2553395519135211</v>
      </c>
      <c r="G187" s="123">
        <v>1.5</v>
      </c>
      <c r="H187" s="123">
        <f t="shared" si="8"/>
        <v>20303.899420000002</v>
      </c>
      <c r="I187" s="73">
        <f t="shared" si="9"/>
        <v>6.1699773358068241E-4</v>
      </c>
      <c r="J187" s="73">
        <f t="shared" si="10"/>
        <v>7.7454165840483197E-4</v>
      </c>
      <c r="K187" s="76">
        <f t="shared" si="11"/>
        <v>9.2549660037102356E-4</v>
      </c>
    </row>
    <row r="188" spans="2:11">
      <c r="B188" s="124" t="s">
        <v>405</v>
      </c>
      <c r="C188" s="125" t="s">
        <v>406</v>
      </c>
      <c r="D188" s="121">
        <v>794.50900000000001</v>
      </c>
      <c r="E188" s="121">
        <v>49.02</v>
      </c>
      <c r="F188" s="126">
        <v>3.2639738882088944</v>
      </c>
      <c r="G188" s="123">
        <v>8</v>
      </c>
      <c r="H188" s="123">
        <f t="shared" si="8"/>
        <v>38946.831180000001</v>
      </c>
      <c r="I188" s="73">
        <f t="shared" si="9"/>
        <v>1.1835217497452248E-3</v>
      </c>
      <c r="J188" s="73">
        <f t="shared" si="10"/>
        <v>3.8629840872957152E-3</v>
      </c>
      <c r="K188" s="76">
        <f t="shared" si="11"/>
        <v>9.4681739979617981E-3</v>
      </c>
    </row>
    <row r="189" spans="2:11">
      <c r="B189" s="124" t="s">
        <v>407</v>
      </c>
      <c r="C189" s="125" t="s">
        <v>408</v>
      </c>
      <c r="D189" s="121">
        <v>1245.6659999999999</v>
      </c>
      <c r="E189" s="121">
        <v>122.64</v>
      </c>
      <c r="F189" s="126">
        <v>1.1089367253750817</v>
      </c>
      <c r="G189" s="123">
        <v>24</v>
      </c>
      <c r="H189" s="123">
        <f t="shared" si="8"/>
        <v>152768.47824</v>
      </c>
      <c r="I189" s="73">
        <f t="shared" si="9"/>
        <v>4.642349870183202E-3</v>
      </c>
      <c r="J189" s="73">
        <f t="shared" si="10"/>
        <v>5.1480722630863956E-3</v>
      </c>
      <c r="K189" s="76">
        <f t="shared" si="11"/>
        <v>0.11141639688439685</v>
      </c>
    </row>
    <row r="190" spans="2:11">
      <c r="B190" s="124" t="s">
        <v>409</v>
      </c>
      <c r="C190" s="125" t="s">
        <v>410</v>
      </c>
      <c r="D190" s="121">
        <v>412.50799999999998</v>
      </c>
      <c r="E190" s="121">
        <v>27.96</v>
      </c>
      <c r="F190" s="126">
        <v>3.5765379113018594</v>
      </c>
      <c r="G190" s="123">
        <v>9.5</v>
      </c>
      <c r="H190" s="123">
        <f t="shared" si="8"/>
        <v>11533.723679999999</v>
      </c>
      <c r="I190" s="73">
        <f t="shared" si="9"/>
        <v>3.5048840733007563E-4</v>
      </c>
      <c r="J190" s="73">
        <f t="shared" si="10"/>
        <v>1.253535076287824E-3</v>
      </c>
      <c r="K190" s="76">
        <f t="shared" si="11"/>
        <v>3.3296398696357186E-3</v>
      </c>
    </row>
    <row r="191" spans="2:11">
      <c r="B191" s="124" t="s">
        <v>411</v>
      </c>
      <c r="C191" s="125" t="s">
        <v>412</v>
      </c>
      <c r="D191" s="121">
        <v>227.78200000000001</v>
      </c>
      <c r="E191" s="121">
        <v>212</v>
      </c>
      <c r="F191" s="126">
        <v>2.5471698113207548</v>
      </c>
      <c r="G191" s="123">
        <v>10</v>
      </c>
      <c r="H191" s="123">
        <f t="shared" si="8"/>
        <v>48289.784</v>
      </c>
      <c r="I191" s="73">
        <f t="shared" si="9"/>
        <v>1.4674367059635826E-3</v>
      </c>
      <c r="J191" s="73">
        <f t="shared" si="10"/>
        <v>3.7378104774544087E-3</v>
      </c>
      <c r="K191" s="76">
        <f t="shared" si="11"/>
        <v>1.4674367059635826E-2</v>
      </c>
    </row>
    <row r="192" spans="2:11">
      <c r="B192" s="124" t="s">
        <v>413</v>
      </c>
      <c r="C192" s="125" t="s">
        <v>414</v>
      </c>
      <c r="D192" s="121">
        <v>243.10400000000001</v>
      </c>
      <c r="E192" s="121">
        <v>74.319999999999993</v>
      </c>
      <c r="F192" s="126">
        <v>3.4445640473627561</v>
      </c>
      <c r="G192" s="123">
        <v>6.5</v>
      </c>
      <c r="H192" s="123">
        <f t="shared" si="8"/>
        <v>18067.489279999998</v>
      </c>
      <c r="I192" s="73">
        <f t="shared" si="9"/>
        <v>5.4903738964903097E-4</v>
      </c>
      <c r="J192" s="73">
        <f t="shared" si="10"/>
        <v>1.8911944530429488E-3</v>
      </c>
      <c r="K192" s="76">
        <f t="shared" si="11"/>
        <v>3.5687430327187011E-3</v>
      </c>
    </row>
    <row r="193" spans="2:11">
      <c r="B193" s="124" t="s">
        <v>415</v>
      </c>
      <c r="C193" s="125" t="s">
        <v>416</v>
      </c>
      <c r="D193" s="121">
        <v>348.673</v>
      </c>
      <c r="E193" s="121">
        <v>78.260000000000005</v>
      </c>
      <c r="F193" s="126">
        <v>3.4500383337592635</v>
      </c>
      <c r="G193" s="123">
        <v>6.5</v>
      </c>
      <c r="H193" s="123">
        <f t="shared" si="8"/>
        <v>27287.148980000002</v>
      </c>
      <c r="I193" s="73">
        <f t="shared" si="9"/>
        <v>8.2920569730336204E-4</v>
      </c>
      <c r="J193" s="73">
        <f t="shared" si="10"/>
        <v>2.8607914422681792E-3</v>
      </c>
      <c r="K193" s="76">
        <f t="shared" si="11"/>
        <v>5.3898370324718531E-3</v>
      </c>
    </row>
    <row r="194" spans="2:11">
      <c r="B194" s="124" t="s">
        <v>417</v>
      </c>
      <c r="C194" s="125" t="s">
        <v>418</v>
      </c>
      <c r="D194" s="121">
        <v>152.08699999999999</v>
      </c>
      <c r="E194" s="121">
        <v>461.72</v>
      </c>
      <c r="F194" s="126">
        <v>1.4987438274278782</v>
      </c>
      <c r="G194" s="123">
        <v>9.5</v>
      </c>
      <c r="H194" s="123">
        <f t="shared" si="8"/>
        <v>70221.609639999995</v>
      </c>
      <c r="I194" s="73">
        <f t="shared" si="9"/>
        <v>2.1339040890632718E-3</v>
      </c>
      <c r="J194" s="73">
        <f t="shared" si="10"/>
        <v>3.1981755818066876E-3</v>
      </c>
      <c r="K194" s="76">
        <f t="shared" si="11"/>
        <v>2.0272088846101082E-2</v>
      </c>
    </row>
    <row r="195" spans="2:11">
      <c r="B195" s="124" t="s">
        <v>419</v>
      </c>
      <c r="C195" s="125" t="s">
        <v>420</v>
      </c>
      <c r="D195" s="121">
        <v>3777.0880000000002</v>
      </c>
      <c r="E195" s="121">
        <v>37.380000000000003</v>
      </c>
      <c r="F195" s="126">
        <v>3.2102728731942212</v>
      </c>
      <c r="G195" s="123">
        <v>12</v>
      </c>
      <c r="H195" s="123">
        <f t="shared" si="8"/>
        <v>141187.54944</v>
      </c>
      <c r="I195" s="73">
        <f t="shared" si="9"/>
        <v>4.2904269870684053E-3</v>
      </c>
      <c r="J195" s="73">
        <f t="shared" si="10"/>
        <v>1.3773441371006116E-2</v>
      </c>
      <c r="K195" s="76">
        <f t="shared" si="11"/>
        <v>5.148512384482086E-2</v>
      </c>
    </row>
    <row r="196" spans="2:11">
      <c r="B196" s="124" t="s">
        <v>421</v>
      </c>
      <c r="C196" s="125" t="s">
        <v>422</v>
      </c>
      <c r="D196" s="121">
        <v>251.929</v>
      </c>
      <c r="E196" s="121">
        <v>154.47</v>
      </c>
      <c r="F196" s="126">
        <v>1.3206447853952223</v>
      </c>
      <c r="G196" s="123">
        <v>9.5</v>
      </c>
      <c r="H196" s="123">
        <f t="shared" si="8"/>
        <v>38915.472629999997</v>
      </c>
      <c r="I196" s="73">
        <f t="shared" si="9"/>
        <v>1.1825688217446397E-3</v>
      </c>
      <c r="J196" s="73">
        <f t="shared" si="10"/>
        <v>1.5617533478080308E-3</v>
      </c>
      <c r="K196" s="76">
        <f t="shared" si="11"/>
        <v>1.1234403806574077E-2</v>
      </c>
    </row>
    <row r="197" spans="2:11">
      <c r="B197" s="124" t="s">
        <v>423</v>
      </c>
      <c r="C197" s="125" t="s">
        <v>424</v>
      </c>
      <c r="D197" s="121">
        <v>898.11500000000001</v>
      </c>
      <c r="E197" s="121">
        <v>62.43</v>
      </c>
      <c r="F197" s="126">
        <v>1.1532916866890917</v>
      </c>
      <c r="G197" s="123" t="s">
        <v>1207</v>
      </c>
      <c r="H197" s="123" t="str">
        <f t="shared" si="8"/>
        <v>Excl.</v>
      </c>
      <c r="I197" s="73" t="str">
        <f t="shared" si="9"/>
        <v>Excl.</v>
      </c>
      <c r="J197" s="73" t="str">
        <f t="shared" si="10"/>
        <v/>
      </c>
      <c r="K197" s="76" t="str">
        <f t="shared" si="11"/>
        <v/>
      </c>
    </row>
    <row r="198" spans="2:11">
      <c r="B198" s="124" t="s">
        <v>425</v>
      </c>
      <c r="C198" s="125" t="s">
        <v>426</v>
      </c>
      <c r="D198" s="121">
        <v>201.40899999999999</v>
      </c>
      <c r="E198" s="121">
        <v>94.34</v>
      </c>
      <c r="F198" s="126">
        <v>2.9679881280474874</v>
      </c>
      <c r="G198" s="123">
        <v>6.5</v>
      </c>
      <c r="H198" s="123">
        <f t="shared" si="8"/>
        <v>19000.925060000001</v>
      </c>
      <c r="I198" s="73">
        <f t="shared" si="9"/>
        <v>5.7740276660395271E-4</v>
      </c>
      <c r="J198" s="73">
        <f t="shared" si="10"/>
        <v>1.7137245563823059E-3</v>
      </c>
      <c r="K198" s="76">
        <f t="shared" si="11"/>
        <v>3.7531179829256925E-3</v>
      </c>
    </row>
    <row r="199" spans="2:11">
      <c r="B199" s="124" t="s">
        <v>427</v>
      </c>
      <c r="C199" s="125" t="s">
        <v>428</v>
      </c>
      <c r="D199" s="121">
        <v>447.221</v>
      </c>
      <c r="E199" s="121">
        <v>63.54</v>
      </c>
      <c r="F199" s="126">
        <v>6.0119609694680509</v>
      </c>
      <c r="G199" s="123">
        <v>11.5</v>
      </c>
      <c r="H199" s="123">
        <f t="shared" si="8"/>
        <v>28416.422340000001</v>
      </c>
      <c r="I199" s="73">
        <f t="shared" si="9"/>
        <v>8.635222140127933E-4</v>
      </c>
      <c r="J199" s="73">
        <f t="shared" si="10"/>
        <v>5.1914618469135502E-3</v>
      </c>
      <c r="K199" s="76">
        <f t="shared" si="11"/>
        <v>9.9305054611471232E-3</v>
      </c>
    </row>
    <row r="200" spans="2:11">
      <c r="B200" s="124" t="s">
        <v>429</v>
      </c>
      <c r="C200" s="125" t="s">
        <v>430</v>
      </c>
      <c r="D200" s="122">
        <v>215.352</v>
      </c>
      <c r="E200" s="122">
        <v>93.27</v>
      </c>
      <c r="F200" s="126">
        <v>1.8012222579607593</v>
      </c>
      <c r="G200" s="123">
        <v>15</v>
      </c>
      <c r="H200" s="151">
        <f t="shared" si="8"/>
        <v>20085.88104</v>
      </c>
      <c r="I200" s="73">
        <f t="shared" si="9"/>
        <v>6.1037256057542069E-4</v>
      </c>
      <c r="J200" s="73">
        <f t="shared" si="10"/>
        <v>1.0994166417569496E-3</v>
      </c>
      <c r="K200" s="76">
        <f t="shared" si="11"/>
        <v>9.1555884086313103E-3</v>
      </c>
    </row>
    <row r="201" spans="2:11">
      <c r="B201" s="124" t="s">
        <v>1263</v>
      </c>
      <c r="C201" s="125" t="s">
        <v>1264</v>
      </c>
      <c r="D201" s="121">
        <v>1988.4649999999999</v>
      </c>
      <c r="E201" s="121">
        <v>16.170000000000002</v>
      </c>
      <c r="F201" s="126" t="s">
        <v>56</v>
      </c>
      <c r="G201" s="123">
        <v>7.5</v>
      </c>
      <c r="H201" s="123">
        <f t="shared" si="8"/>
        <v>32153.479050000002</v>
      </c>
      <c r="I201" s="73">
        <f t="shared" si="9"/>
        <v>9.7708441566856188E-4</v>
      </c>
      <c r="J201" s="73" t="str">
        <f t="shared" si="10"/>
        <v/>
      </c>
      <c r="K201" s="76">
        <f t="shared" si="11"/>
        <v>7.3281331175142142E-3</v>
      </c>
    </row>
    <row r="202" spans="2:11">
      <c r="B202" s="124" t="s">
        <v>431</v>
      </c>
      <c r="C202" s="125" t="s">
        <v>432</v>
      </c>
      <c r="D202" s="121">
        <v>128.26599999999999</v>
      </c>
      <c r="E202" s="121">
        <v>336.11</v>
      </c>
      <c r="F202" s="126">
        <v>1.5828151498021481</v>
      </c>
      <c r="G202" s="123">
        <v>15.5</v>
      </c>
      <c r="H202" s="123">
        <f t="shared" si="8"/>
        <v>43111.485260000001</v>
      </c>
      <c r="I202" s="73">
        <f t="shared" si="9"/>
        <v>1.3100778400485691E-3</v>
      </c>
      <c r="J202" s="73">
        <f t="shared" si="10"/>
        <v>2.0736110526489507E-3</v>
      </c>
      <c r="K202" s="76">
        <f t="shared" si="11"/>
        <v>2.030620652075282E-2</v>
      </c>
    </row>
    <row r="203" spans="2:11">
      <c r="B203" s="124" t="s">
        <v>433</v>
      </c>
      <c r="C203" s="125" t="s">
        <v>434</v>
      </c>
      <c r="D203" s="121">
        <v>492.74400000000003</v>
      </c>
      <c r="E203" s="121">
        <v>37.53</v>
      </c>
      <c r="F203" s="126">
        <v>1.385558220090594</v>
      </c>
      <c r="G203" s="123">
        <v>10.5</v>
      </c>
      <c r="H203" s="123">
        <f t="shared" si="8"/>
        <v>18492.68232</v>
      </c>
      <c r="I203" s="73">
        <f t="shared" si="9"/>
        <v>5.619582151804983E-4</v>
      </c>
      <c r="J203" s="73">
        <f t="shared" si="10"/>
        <v>7.7862582439077832E-4</v>
      </c>
      <c r="K203" s="76">
        <f t="shared" si="11"/>
        <v>5.9005612593952322E-3</v>
      </c>
    </row>
    <row r="204" spans="2:11">
      <c r="B204" s="124" t="s">
        <v>435</v>
      </c>
      <c r="C204" s="125" t="s">
        <v>436</v>
      </c>
      <c r="D204" s="121">
        <v>736.678</v>
      </c>
      <c r="E204" s="121">
        <v>27.79</v>
      </c>
      <c r="F204" s="126">
        <v>3.4544800287873336</v>
      </c>
      <c r="G204" s="123">
        <v>3.5</v>
      </c>
      <c r="H204" s="123">
        <f t="shared" si="8"/>
        <v>20472.281619999998</v>
      </c>
      <c r="I204" s="73">
        <f t="shared" si="9"/>
        <v>6.2211455541013802E-4</v>
      </c>
      <c r="J204" s="73">
        <f t="shared" si="10"/>
        <v>2.1490823072822327E-3</v>
      </c>
      <c r="K204" s="76">
        <f t="shared" si="11"/>
        <v>2.1774009439354831E-3</v>
      </c>
    </row>
    <row r="205" spans="2:11">
      <c r="B205" s="124" t="s">
        <v>437</v>
      </c>
      <c r="C205" s="125" t="s">
        <v>438</v>
      </c>
      <c r="D205" s="121">
        <v>1217.383</v>
      </c>
      <c r="E205" s="121">
        <v>99.21</v>
      </c>
      <c r="F205" s="126">
        <v>0.6047777441790142</v>
      </c>
      <c r="G205" s="123">
        <v>20</v>
      </c>
      <c r="H205" s="123">
        <f t="shared" si="8"/>
        <v>120776.56743</v>
      </c>
      <c r="I205" s="73">
        <f t="shared" si="9"/>
        <v>3.670175212775185E-3</v>
      </c>
      <c r="J205" s="73">
        <f t="shared" si="10"/>
        <v>2.2196402859239097E-3</v>
      </c>
      <c r="K205" s="76">
        <f t="shared" si="11"/>
        <v>7.3403504255503696E-2</v>
      </c>
    </row>
    <row r="206" spans="2:11">
      <c r="B206" s="124" t="s">
        <v>439</v>
      </c>
      <c r="C206" s="125" t="s">
        <v>440</v>
      </c>
      <c r="D206" s="121">
        <v>224.31100000000001</v>
      </c>
      <c r="E206" s="121">
        <v>58.28</v>
      </c>
      <c r="F206" s="126">
        <v>1.0981468771448182</v>
      </c>
      <c r="G206" s="123">
        <v>7</v>
      </c>
      <c r="H206" s="123">
        <f t="shared" si="8"/>
        <v>13072.845080000001</v>
      </c>
      <c r="I206" s="73">
        <f t="shared" si="9"/>
        <v>3.9725944356610562E-4</v>
      </c>
      <c r="J206" s="73">
        <f t="shared" si="10"/>
        <v>4.3624921736840701E-4</v>
      </c>
      <c r="K206" s="76">
        <f t="shared" si="11"/>
        <v>2.7808161049627392E-3</v>
      </c>
    </row>
    <row r="207" spans="2:11">
      <c r="B207" s="124" t="s">
        <v>441</v>
      </c>
      <c r="C207" s="125" t="s">
        <v>442</v>
      </c>
      <c r="D207" s="121">
        <v>113.176</v>
      </c>
      <c r="E207" s="121">
        <v>79.239999999999995</v>
      </c>
      <c r="F207" s="126">
        <v>4.3664815749621404</v>
      </c>
      <c r="G207" s="123">
        <v>0.5</v>
      </c>
      <c r="H207" s="123">
        <f t="shared" si="8"/>
        <v>8968.0662400000001</v>
      </c>
      <c r="I207" s="73">
        <f t="shared" si="9"/>
        <v>2.7252285042502595E-4</v>
      </c>
      <c r="J207" s="73">
        <f t="shared" si="10"/>
        <v>1.1899660051370392E-3</v>
      </c>
      <c r="K207" s="76">
        <f t="shared" si="11"/>
        <v>1.3626142521251297E-4</v>
      </c>
    </row>
    <row r="208" spans="2:11">
      <c r="B208" s="124" t="s">
        <v>443</v>
      </c>
      <c r="C208" s="125" t="s">
        <v>444</v>
      </c>
      <c r="D208" s="121">
        <v>399.75299999999999</v>
      </c>
      <c r="E208" s="121">
        <v>127.1</v>
      </c>
      <c r="F208" s="126">
        <v>4.7206923682140047</v>
      </c>
      <c r="G208" s="123">
        <v>12</v>
      </c>
      <c r="H208" s="123">
        <f t="shared" si="8"/>
        <v>50808.606299999999</v>
      </c>
      <c r="I208" s="73">
        <f t="shared" si="9"/>
        <v>1.5439790300878656E-3</v>
      </c>
      <c r="J208" s="73">
        <f t="shared" si="10"/>
        <v>7.2886500240182481E-3</v>
      </c>
      <c r="K208" s="76">
        <f t="shared" si="11"/>
        <v>1.8527748361054388E-2</v>
      </c>
    </row>
    <row r="209" spans="2:11">
      <c r="B209" s="124" t="s">
        <v>445</v>
      </c>
      <c r="C209" s="125" t="s">
        <v>446</v>
      </c>
      <c r="D209" s="121">
        <v>235.358</v>
      </c>
      <c r="E209" s="121">
        <v>133.58000000000001</v>
      </c>
      <c r="F209" s="126">
        <v>1.8565653540949241</v>
      </c>
      <c r="G209" s="123">
        <v>4</v>
      </c>
      <c r="H209" s="123">
        <f t="shared" si="8"/>
        <v>31439.121640000005</v>
      </c>
      <c r="I209" s="73">
        <f t="shared" si="9"/>
        <v>9.553764228431835E-4</v>
      </c>
      <c r="J209" s="73">
        <f t="shared" si="10"/>
        <v>1.7737187667697968E-3</v>
      </c>
      <c r="K209" s="76">
        <f t="shared" si="11"/>
        <v>3.821505691372734E-3</v>
      </c>
    </row>
    <row r="210" spans="2:11">
      <c r="B210" s="124" t="s">
        <v>447</v>
      </c>
      <c r="C210" s="125" t="s">
        <v>448</v>
      </c>
      <c r="D210" s="121">
        <v>585.36599999999999</v>
      </c>
      <c r="E210" s="121">
        <v>143.06</v>
      </c>
      <c r="F210" s="126">
        <v>0.27960296379141619</v>
      </c>
      <c r="G210" s="123">
        <v>6.5</v>
      </c>
      <c r="H210" s="123">
        <f t="shared" si="8"/>
        <v>83742.459959999993</v>
      </c>
      <c r="I210" s="73">
        <f t="shared" si="9"/>
        <v>2.5447775784830516E-3</v>
      </c>
      <c r="J210" s="73">
        <f t="shared" si="10"/>
        <v>7.1152735313380442E-4</v>
      </c>
      <c r="K210" s="76">
        <f t="shared" si="11"/>
        <v>1.6541054260139836E-2</v>
      </c>
    </row>
    <row r="211" spans="2:11">
      <c r="B211" s="124" t="s">
        <v>449</v>
      </c>
      <c r="C211" s="125" t="s">
        <v>450</v>
      </c>
      <c r="D211" s="121">
        <v>498.77</v>
      </c>
      <c r="E211" s="121">
        <v>62.45</v>
      </c>
      <c r="F211" s="126">
        <v>3.6509207365892706</v>
      </c>
      <c r="G211" s="123">
        <v>4.5</v>
      </c>
      <c r="H211" s="123">
        <f t="shared" si="8"/>
        <v>31148.1865</v>
      </c>
      <c r="I211" s="73">
        <f t="shared" si="9"/>
        <v>9.4653544514300034E-4</v>
      </c>
      <c r="J211" s="73">
        <f t="shared" si="10"/>
        <v>3.455725884589336E-3</v>
      </c>
      <c r="K211" s="76">
        <f t="shared" si="11"/>
        <v>4.2594095031435013E-3</v>
      </c>
    </row>
    <row r="212" spans="2:11">
      <c r="B212" s="124" t="s">
        <v>451</v>
      </c>
      <c r="C212" s="125" t="s">
        <v>452</v>
      </c>
      <c r="D212" s="121">
        <v>107.69799999999999</v>
      </c>
      <c r="E212" s="121">
        <v>80.569999999999993</v>
      </c>
      <c r="F212" s="126">
        <v>2.3830209755492118</v>
      </c>
      <c r="G212" s="123">
        <v>9.5</v>
      </c>
      <c r="H212" s="123">
        <f t="shared" ref="H212:H275" si="12">IF(ISNUMBER(E212),IF(G212&lt;&gt;"",D212*E212,"Excl."),"Excl.")</f>
        <v>8677.2278599999991</v>
      </c>
      <c r="I212" s="73">
        <f t="shared" si="9"/>
        <v>2.6368481308124771E-4</v>
      </c>
      <c r="J212" s="73">
        <f t="shared" si="10"/>
        <v>6.2836644050638646E-4</v>
      </c>
      <c r="K212" s="76">
        <f t="shared" si="11"/>
        <v>2.5050057242718532E-3</v>
      </c>
    </row>
    <row r="213" spans="2:11">
      <c r="B213" s="124" t="s">
        <v>24</v>
      </c>
      <c r="C213" s="125" t="s">
        <v>25</v>
      </c>
      <c r="D213" s="121">
        <v>382.62700000000001</v>
      </c>
      <c r="E213" s="121">
        <v>70.59</v>
      </c>
      <c r="F213" s="126">
        <v>4.1790621901119138</v>
      </c>
      <c r="G213" s="123">
        <v>16</v>
      </c>
      <c r="H213" s="123">
        <f t="shared" si="12"/>
        <v>27009.639930000001</v>
      </c>
      <c r="I213" s="73">
        <f t="shared" ref="I213:I276" si="13">IF(H213="Excl.","Excl.",H213/(SUM($H$20:$H$522)))</f>
        <v>8.2077271350274939E-4</v>
      </c>
      <c r="J213" s="73">
        <f t="shared" ref="J213:J276" si="14">IFERROR(I213*F213, "")</f>
        <v>3.4300602136748981E-3</v>
      </c>
      <c r="K213" s="76">
        <f t="shared" ref="K213:K276" si="15">IFERROR(I213*G213, "")</f>
        <v>1.313236341604399E-2</v>
      </c>
    </row>
    <row r="214" spans="2:11">
      <c r="B214" s="124" t="s">
        <v>1281</v>
      </c>
      <c r="C214" s="125" t="s">
        <v>453</v>
      </c>
      <c r="D214" s="121">
        <v>1427.6020000000001</v>
      </c>
      <c r="E214" s="121">
        <v>49.1</v>
      </c>
      <c r="F214" s="126">
        <v>2.0366598778004072</v>
      </c>
      <c r="G214" s="123">
        <v>28.5</v>
      </c>
      <c r="H214" s="123">
        <f t="shared" si="12"/>
        <v>70095.258200000011</v>
      </c>
      <c r="I214" s="73">
        <f t="shared" si="13"/>
        <v>2.1300645038436045E-3</v>
      </c>
      <c r="J214" s="73">
        <f t="shared" si="14"/>
        <v>4.3382169121051004E-3</v>
      </c>
      <c r="K214" s="76">
        <f t="shared" si="15"/>
        <v>6.0706838359542728E-2</v>
      </c>
    </row>
    <row r="215" spans="2:11">
      <c r="B215" s="124" t="s">
        <v>454</v>
      </c>
      <c r="C215" s="125" t="s">
        <v>455</v>
      </c>
      <c r="D215" s="121">
        <v>1791.4480000000001</v>
      </c>
      <c r="E215" s="121">
        <v>52.38</v>
      </c>
      <c r="F215" s="126">
        <v>1.9091256204658267</v>
      </c>
      <c r="G215" s="123">
        <v>9</v>
      </c>
      <c r="H215" s="123">
        <f t="shared" si="12"/>
        <v>93836.046240000011</v>
      </c>
      <c r="I215" s="73">
        <f t="shared" si="13"/>
        <v>2.8515028892047239E-3</v>
      </c>
      <c r="J215" s="73">
        <f t="shared" si="14"/>
        <v>5.4438772226130657E-3</v>
      </c>
      <c r="K215" s="76">
        <f t="shared" si="15"/>
        <v>2.5663526002842513E-2</v>
      </c>
    </row>
    <row r="216" spans="2:11">
      <c r="B216" s="124" t="s">
        <v>456</v>
      </c>
      <c r="C216" s="125" t="s">
        <v>457</v>
      </c>
      <c r="D216" s="121">
        <v>258.44200000000001</v>
      </c>
      <c r="E216" s="121">
        <v>224.77</v>
      </c>
      <c r="F216" s="126">
        <v>1.0766561373848822</v>
      </c>
      <c r="G216" s="123">
        <v>7</v>
      </c>
      <c r="H216" s="123">
        <f t="shared" si="12"/>
        <v>58090.008340000008</v>
      </c>
      <c r="I216" s="73">
        <f t="shared" si="13"/>
        <v>1.7652472930474623E-3</v>
      </c>
      <c r="J216" s="73">
        <f t="shared" si="14"/>
        <v>1.9005643320616E-3</v>
      </c>
      <c r="K216" s="76">
        <f t="shared" si="15"/>
        <v>1.2356731051332236E-2</v>
      </c>
    </row>
    <row r="217" spans="2:11">
      <c r="B217" s="124" t="s">
        <v>458</v>
      </c>
      <c r="C217" s="125" t="s">
        <v>459</v>
      </c>
      <c r="D217" s="121">
        <v>74.135999999999996</v>
      </c>
      <c r="E217" s="121">
        <v>346.47</v>
      </c>
      <c r="F217" s="126">
        <v>0.21935521112939069</v>
      </c>
      <c r="G217" s="123">
        <v>17</v>
      </c>
      <c r="H217" s="123">
        <f t="shared" si="12"/>
        <v>25685.89992</v>
      </c>
      <c r="I217" s="73">
        <f t="shared" si="13"/>
        <v>7.8054671705127222E-4</v>
      </c>
      <c r="J217" s="73">
        <f t="shared" si="14"/>
        <v>1.7121698991513459E-4</v>
      </c>
      <c r="K217" s="76">
        <f t="shared" si="15"/>
        <v>1.3269294189871628E-2</v>
      </c>
    </row>
    <row r="218" spans="2:11">
      <c r="B218" s="124" t="s">
        <v>460</v>
      </c>
      <c r="C218" s="125" t="s">
        <v>461</v>
      </c>
      <c r="D218" s="121">
        <v>106.636</v>
      </c>
      <c r="E218" s="121">
        <v>157.37</v>
      </c>
      <c r="F218" s="126">
        <v>2.592616127597382</v>
      </c>
      <c r="G218" s="123">
        <v>4</v>
      </c>
      <c r="H218" s="123">
        <f t="shared" si="12"/>
        <v>16781.30732</v>
      </c>
      <c r="I218" s="73">
        <f t="shared" si="13"/>
        <v>5.0995271247068232E-4</v>
      </c>
      <c r="J218" s="73">
        <f t="shared" si="14"/>
        <v>1.3221116266635216E-3</v>
      </c>
      <c r="K218" s="76">
        <f t="shared" si="15"/>
        <v>2.0398108498827293E-3</v>
      </c>
    </row>
    <row r="219" spans="2:11">
      <c r="B219" s="124" t="s">
        <v>462</v>
      </c>
      <c r="C219" s="125" t="s">
        <v>463</v>
      </c>
      <c r="D219" s="121">
        <v>53.128999999999998</v>
      </c>
      <c r="E219" s="121">
        <v>246.89</v>
      </c>
      <c r="F219" s="126">
        <v>2.6246506541374703</v>
      </c>
      <c r="G219" s="123">
        <v>4.5</v>
      </c>
      <c r="H219" s="123">
        <f t="shared" si="12"/>
        <v>13117.01881</v>
      </c>
      <c r="I219" s="73">
        <f t="shared" si="13"/>
        <v>3.9860180104779E-4</v>
      </c>
      <c r="J219" s="73">
        <f t="shared" si="14"/>
        <v>1.0461904778604559E-3</v>
      </c>
      <c r="K219" s="76">
        <f t="shared" si="15"/>
        <v>1.793708104715055E-3</v>
      </c>
    </row>
    <row r="220" spans="2:11">
      <c r="B220" s="124" t="s">
        <v>464</v>
      </c>
      <c r="C220" s="125" t="s">
        <v>465</v>
      </c>
      <c r="D220" s="121">
        <v>230.09399999999999</v>
      </c>
      <c r="E220" s="121">
        <v>145.33000000000001</v>
      </c>
      <c r="F220" s="126">
        <v>0.68808917635725586</v>
      </c>
      <c r="G220" s="123">
        <v>10</v>
      </c>
      <c r="H220" s="123">
        <f t="shared" si="12"/>
        <v>33439.561020000001</v>
      </c>
      <c r="I220" s="73">
        <f t="shared" si="13"/>
        <v>1.0161660543368141E-3</v>
      </c>
      <c r="J220" s="73">
        <f t="shared" si="14"/>
        <v>6.9921286337082096E-4</v>
      </c>
      <c r="K220" s="76">
        <f t="shared" si="15"/>
        <v>1.0161660543368142E-2</v>
      </c>
    </row>
    <row r="221" spans="2:11">
      <c r="B221" s="124" t="s">
        <v>466</v>
      </c>
      <c r="C221" s="125" t="s">
        <v>467</v>
      </c>
      <c r="D221" s="121">
        <v>1088.673</v>
      </c>
      <c r="E221" s="121">
        <v>69.58</v>
      </c>
      <c r="F221" s="126">
        <v>3.909169301523427</v>
      </c>
      <c r="G221" s="123">
        <v>6.5</v>
      </c>
      <c r="H221" s="123">
        <f t="shared" si="12"/>
        <v>75749.867339999997</v>
      </c>
      <c r="I221" s="73">
        <f t="shared" si="13"/>
        <v>2.3018975567707647E-3</v>
      </c>
      <c r="J221" s="73">
        <f t="shared" si="14"/>
        <v>8.9985072641800539E-3</v>
      </c>
      <c r="K221" s="76">
        <f t="shared" si="15"/>
        <v>1.4962334119009971E-2</v>
      </c>
    </row>
    <row r="222" spans="2:11">
      <c r="B222" s="124" t="s">
        <v>468</v>
      </c>
      <c r="C222" s="125" t="s">
        <v>469</v>
      </c>
      <c r="D222" s="121">
        <v>1328.14</v>
      </c>
      <c r="E222" s="121">
        <v>34.1</v>
      </c>
      <c r="F222" s="126">
        <v>6.0997067448680351</v>
      </c>
      <c r="G222" s="123">
        <v>5.5</v>
      </c>
      <c r="H222" s="123">
        <f t="shared" si="12"/>
        <v>45289.574000000008</v>
      </c>
      <c r="I222" s="73">
        <f t="shared" si="13"/>
        <v>1.376265905125066E-3</v>
      </c>
      <c r="J222" s="73">
        <f t="shared" si="14"/>
        <v>8.3948184242232764E-3</v>
      </c>
      <c r="K222" s="76">
        <f t="shared" si="15"/>
        <v>7.5694624781878633E-3</v>
      </c>
    </row>
    <row r="223" spans="2:11">
      <c r="B223" s="124" t="s">
        <v>470</v>
      </c>
      <c r="C223" s="125" t="s">
        <v>471</v>
      </c>
      <c r="D223" s="121">
        <v>594.28700000000003</v>
      </c>
      <c r="E223" s="121">
        <v>32.54</v>
      </c>
      <c r="F223" s="126">
        <v>2.2126613398893666</v>
      </c>
      <c r="G223" s="123" t="s">
        <v>1207</v>
      </c>
      <c r="H223" s="123" t="str">
        <f t="shared" si="12"/>
        <v>Excl.</v>
      </c>
      <c r="I223" s="73" t="str">
        <f t="shared" si="13"/>
        <v>Excl.</v>
      </c>
      <c r="J223" s="73" t="str">
        <f t="shared" si="14"/>
        <v/>
      </c>
      <c r="K223" s="76" t="str">
        <f t="shared" si="15"/>
        <v/>
      </c>
    </row>
    <row r="224" spans="2:11">
      <c r="B224" s="124" t="s">
        <v>472</v>
      </c>
      <c r="C224" s="125" t="s">
        <v>473</v>
      </c>
      <c r="D224" s="121">
        <v>263.44600000000003</v>
      </c>
      <c r="E224" s="121">
        <v>62.26</v>
      </c>
      <c r="F224" s="126">
        <v>0.64246707356248001</v>
      </c>
      <c r="G224" s="123">
        <v>17.5</v>
      </c>
      <c r="H224" s="123">
        <f t="shared" si="12"/>
        <v>16402.147960000002</v>
      </c>
      <c r="I224" s="73">
        <f t="shared" si="13"/>
        <v>4.9843076484147662E-4</v>
      </c>
      <c r="J224" s="73">
        <f t="shared" si="14"/>
        <v>3.2022535486121213E-4</v>
      </c>
      <c r="K224" s="76">
        <f t="shared" si="15"/>
        <v>8.7225383847258416E-3</v>
      </c>
    </row>
    <row r="225" spans="2:11">
      <c r="B225" s="124" t="s">
        <v>474</v>
      </c>
      <c r="C225" s="125" t="s">
        <v>475</v>
      </c>
      <c r="D225" s="121">
        <v>153.05500000000001</v>
      </c>
      <c r="E225" s="121">
        <v>80.58</v>
      </c>
      <c r="F225" s="126">
        <v>3.9712087366592206</v>
      </c>
      <c r="G225" s="123">
        <v>6</v>
      </c>
      <c r="H225" s="123">
        <f t="shared" si="12"/>
        <v>12333.171900000001</v>
      </c>
      <c r="I225" s="73">
        <f t="shared" si="13"/>
        <v>3.7478215158342023E-4</v>
      </c>
      <c r="J225" s="73">
        <f t="shared" si="14"/>
        <v>1.4883381547120187E-3</v>
      </c>
      <c r="K225" s="76">
        <f t="shared" si="15"/>
        <v>2.2486929095005214E-3</v>
      </c>
    </row>
    <row r="226" spans="2:11">
      <c r="B226" s="124" t="s">
        <v>476</v>
      </c>
      <c r="C226" s="125" t="s">
        <v>477</v>
      </c>
      <c r="D226" s="121">
        <v>175.79499999999999</v>
      </c>
      <c r="E226" s="121">
        <v>302.14</v>
      </c>
      <c r="F226" s="126">
        <v>3.9716687628251806</v>
      </c>
      <c r="G226" s="123">
        <v>7.5</v>
      </c>
      <c r="H226" s="123">
        <f t="shared" si="12"/>
        <v>53114.701299999993</v>
      </c>
      <c r="I226" s="73">
        <f t="shared" si="13"/>
        <v>1.6140569672854948E-3</v>
      </c>
      <c r="J226" s="73">
        <f t="shared" si="14"/>
        <v>6.4104996383881436E-3</v>
      </c>
      <c r="K226" s="76">
        <f t="shared" si="15"/>
        <v>1.2105427254641211E-2</v>
      </c>
    </row>
    <row r="227" spans="2:11">
      <c r="B227" s="124" t="s">
        <v>478</v>
      </c>
      <c r="C227" s="125" t="s">
        <v>479</v>
      </c>
      <c r="D227" s="121">
        <v>306.39499999999998</v>
      </c>
      <c r="E227" s="121">
        <v>167.86</v>
      </c>
      <c r="F227" s="126" t="s">
        <v>56</v>
      </c>
      <c r="G227" s="123">
        <v>10</v>
      </c>
      <c r="H227" s="123">
        <f t="shared" si="12"/>
        <v>51431.464700000004</v>
      </c>
      <c r="I227" s="73">
        <f t="shared" si="13"/>
        <v>1.5629065382079632E-3</v>
      </c>
      <c r="J227" s="73" t="str">
        <f t="shared" si="14"/>
        <v/>
      </c>
      <c r="K227" s="76">
        <f t="shared" si="15"/>
        <v>1.5629065382079633E-2</v>
      </c>
    </row>
    <row r="228" spans="2:11">
      <c r="B228" s="124" t="s">
        <v>480</v>
      </c>
      <c r="C228" s="125" t="s">
        <v>481</v>
      </c>
      <c r="D228" s="121">
        <v>507.60399999999998</v>
      </c>
      <c r="E228" s="121">
        <v>77.23</v>
      </c>
      <c r="F228" s="126">
        <v>2.5378738832060077</v>
      </c>
      <c r="G228" s="123">
        <v>21.5</v>
      </c>
      <c r="H228" s="123">
        <f t="shared" si="12"/>
        <v>39202.25692</v>
      </c>
      <c r="I228" s="73">
        <f t="shared" si="13"/>
        <v>1.191283662834832E-3</v>
      </c>
      <c r="J228" s="73">
        <f t="shared" si="14"/>
        <v>3.0233276953985115E-3</v>
      </c>
      <c r="K228" s="76">
        <f t="shared" si="15"/>
        <v>2.5612598750948887E-2</v>
      </c>
    </row>
    <row r="229" spans="2:11">
      <c r="B229" s="124" t="s">
        <v>482</v>
      </c>
      <c r="C229" s="125" t="s">
        <v>483</v>
      </c>
      <c r="D229" s="121">
        <v>712.60500000000002</v>
      </c>
      <c r="E229" s="121">
        <v>60.31</v>
      </c>
      <c r="F229" s="126">
        <v>0.99485989056541191</v>
      </c>
      <c r="G229" s="123">
        <v>15.5</v>
      </c>
      <c r="H229" s="123">
        <f t="shared" si="12"/>
        <v>42977.207549999999</v>
      </c>
      <c r="I229" s="73">
        <f t="shared" si="13"/>
        <v>1.3059973902282357E-3</v>
      </c>
      <c r="J229" s="73">
        <f t="shared" si="14"/>
        <v>1.2992844207211762E-3</v>
      </c>
      <c r="K229" s="76">
        <f t="shared" si="15"/>
        <v>2.0242959548537654E-2</v>
      </c>
    </row>
    <row r="230" spans="2:11">
      <c r="B230" s="124" t="s">
        <v>484</v>
      </c>
      <c r="C230" s="125" t="s">
        <v>485</v>
      </c>
      <c r="D230" s="121">
        <v>907.34199999999998</v>
      </c>
      <c r="E230" s="121">
        <v>186.01</v>
      </c>
      <c r="F230" s="126">
        <v>2.6665233051986452</v>
      </c>
      <c r="G230" s="123">
        <v>4.5</v>
      </c>
      <c r="H230" s="123">
        <f t="shared" si="12"/>
        <v>168774.68541999999</v>
      </c>
      <c r="I230" s="73">
        <f t="shared" si="13"/>
        <v>5.1287487312588658E-3</v>
      </c>
      <c r="J230" s="73">
        <f t="shared" si="14"/>
        <v>1.367592801840975E-2</v>
      </c>
      <c r="K230" s="76">
        <f t="shared" si="15"/>
        <v>2.3079369290664897E-2</v>
      </c>
    </row>
    <row r="231" spans="2:11">
      <c r="B231" s="124" t="s">
        <v>486</v>
      </c>
      <c r="C231" s="125" t="s">
        <v>487</v>
      </c>
      <c r="D231" s="121">
        <v>203.66</v>
      </c>
      <c r="E231" s="121">
        <v>70.63</v>
      </c>
      <c r="F231" s="126">
        <v>0.1132663174288546</v>
      </c>
      <c r="G231" s="123">
        <v>10.5</v>
      </c>
      <c r="H231" s="123">
        <f t="shared" si="12"/>
        <v>14384.505799999999</v>
      </c>
      <c r="I231" s="73">
        <f t="shared" si="13"/>
        <v>4.371183728646632E-4</v>
      </c>
      <c r="J231" s="73">
        <f t="shared" si="14"/>
        <v>4.9510788374873365E-5</v>
      </c>
      <c r="K231" s="76">
        <f t="shared" si="15"/>
        <v>4.5897429150789639E-3</v>
      </c>
    </row>
    <row r="232" spans="2:11">
      <c r="B232" s="124" t="s">
        <v>488</v>
      </c>
      <c r="C232" s="125" t="s">
        <v>489</v>
      </c>
      <c r="D232" s="121">
        <v>385.43</v>
      </c>
      <c r="E232" s="121">
        <v>576.37</v>
      </c>
      <c r="F232" s="126">
        <v>0.2428995263459236</v>
      </c>
      <c r="G232" s="123">
        <v>11</v>
      </c>
      <c r="H232" s="123">
        <f t="shared" si="12"/>
        <v>222150.28909999999</v>
      </c>
      <c r="I232" s="73">
        <f t="shared" si="13"/>
        <v>6.7507340365357939E-3</v>
      </c>
      <c r="J232" s="73">
        <f t="shared" si="14"/>
        <v>1.6397500999618493E-3</v>
      </c>
      <c r="K232" s="76">
        <f t="shared" si="15"/>
        <v>7.4258074401893734E-2</v>
      </c>
    </row>
    <row r="233" spans="2:11">
      <c r="B233" s="124" t="s">
        <v>490</v>
      </c>
      <c r="C233" s="125" t="s">
        <v>491</v>
      </c>
      <c r="D233" s="121">
        <v>1152.569</v>
      </c>
      <c r="E233" s="121">
        <v>78.36</v>
      </c>
      <c r="F233" s="126">
        <v>1.6972945380296072</v>
      </c>
      <c r="G233" s="123">
        <v>17</v>
      </c>
      <c r="H233" s="123">
        <f t="shared" si="12"/>
        <v>90315.30683999999</v>
      </c>
      <c r="I233" s="73">
        <f t="shared" si="13"/>
        <v>2.7445141682012871E-3</v>
      </c>
      <c r="J233" s="73">
        <f t="shared" si="14"/>
        <v>4.6582489072329149E-3</v>
      </c>
      <c r="K233" s="76">
        <f t="shared" si="15"/>
        <v>4.6656740859421883E-2</v>
      </c>
    </row>
    <row r="234" spans="2:11">
      <c r="B234" s="124" t="s">
        <v>492</v>
      </c>
      <c r="C234" s="125" t="s">
        <v>493</v>
      </c>
      <c r="D234" s="121">
        <v>96.521000000000001</v>
      </c>
      <c r="E234" s="121">
        <v>110.02</v>
      </c>
      <c r="F234" s="126">
        <v>0.81803308489365578</v>
      </c>
      <c r="G234" s="123">
        <v>8.5</v>
      </c>
      <c r="H234" s="123">
        <f t="shared" si="12"/>
        <v>10619.24042</v>
      </c>
      <c r="I234" s="73">
        <f t="shared" si="13"/>
        <v>3.2269896220202873E-4</v>
      </c>
      <c r="J234" s="73">
        <f t="shared" si="14"/>
        <v>2.6397842754210681E-4</v>
      </c>
      <c r="K234" s="76">
        <f t="shared" si="15"/>
        <v>2.7429411787172442E-3</v>
      </c>
    </row>
    <row r="235" spans="2:11">
      <c r="B235" s="124" t="s">
        <v>494</v>
      </c>
      <c r="C235" s="125" t="s">
        <v>495</v>
      </c>
      <c r="D235" s="121">
        <v>687.21400000000006</v>
      </c>
      <c r="E235" s="121">
        <v>60.22</v>
      </c>
      <c r="F235" s="126">
        <v>2.3912321487877781</v>
      </c>
      <c r="G235" s="123">
        <v>12.5</v>
      </c>
      <c r="H235" s="123">
        <f t="shared" si="12"/>
        <v>41384.02708</v>
      </c>
      <c r="I235" s="73">
        <f t="shared" si="13"/>
        <v>1.2575835994168643E-3</v>
      </c>
      <c r="J235" s="73">
        <f t="shared" si="14"/>
        <v>3.0071743327138569E-3</v>
      </c>
      <c r="K235" s="76">
        <f t="shared" si="15"/>
        <v>1.5719794992710805E-2</v>
      </c>
    </row>
    <row r="236" spans="2:11">
      <c r="B236" s="124" t="s">
        <v>496</v>
      </c>
      <c r="C236" s="125" t="s">
        <v>497</v>
      </c>
      <c r="D236" s="121">
        <v>50.195</v>
      </c>
      <c r="E236" s="121">
        <v>545.66999999999996</v>
      </c>
      <c r="F236" s="126" t="s">
        <v>56</v>
      </c>
      <c r="G236" s="123">
        <v>16.5</v>
      </c>
      <c r="H236" s="123">
        <f t="shared" si="12"/>
        <v>27389.905649999997</v>
      </c>
      <c r="I236" s="73">
        <f t="shared" si="13"/>
        <v>8.3232828135427811E-4</v>
      </c>
      <c r="J236" s="73" t="str">
        <f t="shared" si="14"/>
        <v/>
      </c>
      <c r="K236" s="76">
        <f t="shared" si="15"/>
        <v>1.3733416642345588E-2</v>
      </c>
    </row>
    <row r="237" spans="2:11">
      <c r="B237" s="124" t="s">
        <v>498</v>
      </c>
      <c r="C237" s="125" t="s">
        <v>499</v>
      </c>
      <c r="D237" s="121">
        <v>611.87300000000005</v>
      </c>
      <c r="E237" s="121">
        <v>201.26</v>
      </c>
      <c r="F237" s="126">
        <v>2.5837225479479282</v>
      </c>
      <c r="G237" s="123">
        <v>9.5</v>
      </c>
      <c r="H237" s="123">
        <f t="shared" si="12"/>
        <v>123145.55998000001</v>
      </c>
      <c r="I237" s="73">
        <f t="shared" si="13"/>
        <v>3.7421644895138067E-3</v>
      </c>
      <c r="J237" s="73">
        <f t="shared" si="14"/>
        <v>9.6687147696868717E-3</v>
      </c>
      <c r="K237" s="76">
        <f t="shared" si="15"/>
        <v>3.5550562650381166E-2</v>
      </c>
    </row>
    <row r="238" spans="2:11">
      <c r="B238" s="124" t="s">
        <v>500</v>
      </c>
      <c r="C238" s="125" t="s">
        <v>501</v>
      </c>
      <c r="D238" s="121">
        <v>178.13900000000001</v>
      </c>
      <c r="E238" s="121">
        <v>161.47999999999999</v>
      </c>
      <c r="F238" s="126" t="s">
        <v>56</v>
      </c>
      <c r="G238" s="123">
        <v>13</v>
      </c>
      <c r="H238" s="123">
        <f t="shared" si="12"/>
        <v>28765.885719999998</v>
      </c>
      <c r="I238" s="73">
        <f t="shared" si="13"/>
        <v>8.7414175605096222E-4</v>
      </c>
      <c r="J238" s="73" t="str">
        <f t="shared" si="14"/>
        <v/>
      </c>
      <c r="K238" s="76">
        <f t="shared" si="15"/>
        <v>1.1363842828662509E-2</v>
      </c>
    </row>
    <row r="239" spans="2:11">
      <c r="B239" s="124" t="s">
        <v>502</v>
      </c>
      <c r="C239" s="125" t="s">
        <v>503</v>
      </c>
      <c r="D239" s="121">
        <v>932.84699999999998</v>
      </c>
      <c r="E239" s="121">
        <v>472.59</v>
      </c>
      <c r="F239" s="126">
        <v>1.3965593855138703</v>
      </c>
      <c r="G239" s="123">
        <v>12</v>
      </c>
      <c r="H239" s="123">
        <f t="shared" si="12"/>
        <v>440854.16372999997</v>
      </c>
      <c r="I239" s="73">
        <f t="shared" si="13"/>
        <v>1.3396737948429861E-2</v>
      </c>
      <c r="J239" s="73">
        <f t="shared" si="14"/>
        <v>1.8709340117149555E-2</v>
      </c>
      <c r="K239" s="76">
        <f t="shared" si="15"/>
        <v>0.16076085538115834</v>
      </c>
    </row>
    <row r="240" spans="2:11">
      <c r="B240" s="124" t="s">
        <v>504</v>
      </c>
      <c r="C240" s="125" t="s">
        <v>505</v>
      </c>
      <c r="D240" s="121">
        <v>629.654</v>
      </c>
      <c r="E240" s="121">
        <v>23.96</v>
      </c>
      <c r="F240" s="126">
        <v>1.669449081803005</v>
      </c>
      <c r="G240" s="123" t="s">
        <v>1207</v>
      </c>
      <c r="H240" s="123" t="str">
        <f t="shared" si="12"/>
        <v>Excl.</v>
      </c>
      <c r="I240" s="73" t="str">
        <f t="shared" si="13"/>
        <v>Excl.</v>
      </c>
      <c r="J240" s="73" t="str">
        <f t="shared" si="14"/>
        <v/>
      </c>
      <c r="K240" s="76" t="str">
        <f t="shared" si="15"/>
        <v/>
      </c>
    </row>
    <row r="241" spans="2:11">
      <c r="B241" s="124" t="s">
        <v>506</v>
      </c>
      <c r="C241" s="125" t="s">
        <v>507</v>
      </c>
      <c r="D241" s="121">
        <v>24.521999999999998</v>
      </c>
      <c r="E241" s="121">
        <v>479.02</v>
      </c>
      <c r="F241" s="126" t="s">
        <v>56</v>
      </c>
      <c r="G241" s="123">
        <v>11.5</v>
      </c>
      <c r="H241" s="123">
        <f t="shared" si="12"/>
        <v>11746.528439999998</v>
      </c>
      <c r="I241" s="73">
        <f t="shared" si="13"/>
        <v>3.5695514812203628E-4</v>
      </c>
      <c r="J241" s="73" t="str">
        <f t="shared" si="14"/>
        <v/>
      </c>
      <c r="K241" s="76">
        <f t="shared" si="15"/>
        <v>4.1049842034034173E-3</v>
      </c>
    </row>
    <row r="242" spans="2:11">
      <c r="B242" s="124" t="s">
        <v>508</v>
      </c>
      <c r="C242" s="125" t="s">
        <v>509</v>
      </c>
      <c r="D242" s="121">
        <v>399.99400000000003</v>
      </c>
      <c r="E242" s="121">
        <v>43.35</v>
      </c>
      <c r="F242" s="126">
        <v>4.1522491349480966</v>
      </c>
      <c r="G242" s="123">
        <v>23.5</v>
      </c>
      <c r="H242" s="123">
        <f t="shared" si="12"/>
        <v>17339.7399</v>
      </c>
      <c r="I242" s="73">
        <f t="shared" si="13"/>
        <v>5.2692243976741138E-4</v>
      </c>
      <c r="J242" s="73">
        <f t="shared" si="14"/>
        <v>2.1879132447089745E-3</v>
      </c>
      <c r="K242" s="76">
        <f t="shared" si="15"/>
        <v>1.2382677334534168E-2</v>
      </c>
    </row>
    <row r="243" spans="2:11">
      <c r="B243" s="124" t="s">
        <v>510</v>
      </c>
      <c r="C243" s="125" t="s">
        <v>511</v>
      </c>
      <c r="D243" s="121">
        <v>388.65699999999998</v>
      </c>
      <c r="E243" s="121">
        <v>22.91</v>
      </c>
      <c r="F243" s="126">
        <v>5.2378873854212129</v>
      </c>
      <c r="G243" s="123">
        <v>9</v>
      </c>
      <c r="H243" s="123">
        <f t="shared" si="12"/>
        <v>8904.1318699999993</v>
      </c>
      <c r="I243" s="73">
        <f t="shared" si="13"/>
        <v>2.7058000385295065E-4</v>
      </c>
      <c r="J243" s="73">
        <f t="shared" si="14"/>
        <v>1.4172675889285934E-3</v>
      </c>
      <c r="K243" s="76">
        <f t="shared" si="15"/>
        <v>2.435220034676556E-3</v>
      </c>
    </row>
    <row r="244" spans="2:11">
      <c r="B244" s="124" t="s">
        <v>512</v>
      </c>
      <c r="C244" s="125" t="s">
        <v>513</v>
      </c>
      <c r="D244" s="121">
        <v>133.05699999999999</v>
      </c>
      <c r="E244" s="121">
        <v>171.56</v>
      </c>
      <c r="F244" s="126">
        <v>1.0025647003963629</v>
      </c>
      <c r="G244" s="123">
        <v>9</v>
      </c>
      <c r="H244" s="123">
        <f t="shared" si="12"/>
        <v>22827.258919999997</v>
      </c>
      <c r="I244" s="73">
        <f t="shared" si="13"/>
        <v>6.9367793477275862E-4</v>
      </c>
      <c r="J244" s="73">
        <f t="shared" si="14"/>
        <v>6.9545701084701851E-4</v>
      </c>
      <c r="K244" s="76">
        <f t="shared" si="15"/>
        <v>6.2431014129548275E-3</v>
      </c>
    </row>
    <row r="245" spans="2:11">
      <c r="B245" s="124" t="s">
        <v>514</v>
      </c>
      <c r="C245" s="125" t="s">
        <v>515</v>
      </c>
      <c r="D245" s="121">
        <v>732.89200000000005</v>
      </c>
      <c r="E245" s="121">
        <v>30.13</v>
      </c>
      <c r="F245" s="126">
        <v>2.5224029206770662</v>
      </c>
      <c r="G245" s="123">
        <v>5</v>
      </c>
      <c r="H245" s="123">
        <f t="shared" si="12"/>
        <v>22082.035960000001</v>
      </c>
      <c r="I245" s="73">
        <f t="shared" si="13"/>
        <v>6.7103199529970528E-4</v>
      </c>
      <c r="J245" s="73">
        <f t="shared" si="14"/>
        <v>1.692613064811736E-3</v>
      </c>
      <c r="K245" s="76">
        <f t="shared" si="15"/>
        <v>3.3551599764985265E-3</v>
      </c>
    </row>
    <row r="246" spans="2:11">
      <c r="B246" s="124" t="s">
        <v>516</v>
      </c>
      <c r="C246" s="125" t="s">
        <v>517</v>
      </c>
      <c r="D246" s="121">
        <v>54.502000000000002</v>
      </c>
      <c r="E246" s="121">
        <v>132.02000000000001</v>
      </c>
      <c r="F246" s="126">
        <v>5.3022269353128308</v>
      </c>
      <c r="G246" s="123">
        <v>6</v>
      </c>
      <c r="H246" s="123">
        <f t="shared" si="12"/>
        <v>7195.3540400000011</v>
      </c>
      <c r="I246" s="73">
        <f t="shared" si="13"/>
        <v>2.186534243081178E-4</v>
      </c>
      <c r="J246" s="73">
        <f t="shared" si="14"/>
        <v>1.1593500758648875E-3</v>
      </c>
      <c r="K246" s="76">
        <f t="shared" si="15"/>
        <v>1.3119205458487068E-3</v>
      </c>
    </row>
    <row r="247" spans="2:11">
      <c r="B247" s="124" t="s">
        <v>518</v>
      </c>
      <c r="C247" s="125" t="s">
        <v>519</v>
      </c>
      <c r="D247" s="121">
        <v>1218.8119999999999</v>
      </c>
      <c r="E247" s="121">
        <v>29.86</v>
      </c>
      <c r="F247" s="126">
        <v>5.9946416610850637</v>
      </c>
      <c r="G247" s="123">
        <v>11</v>
      </c>
      <c r="H247" s="123">
        <f t="shared" si="12"/>
        <v>36393.726319999994</v>
      </c>
      <c r="I247" s="73">
        <f t="shared" si="13"/>
        <v>1.1059376423957692E-3</v>
      </c>
      <c r="J247" s="73">
        <f t="shared" si="14"/>
        <v>6.6296998656678726E-3</v>
      </c>
      <c r="K247" s="76">
        <f t="shared" si="15"/>
        <v>1.2165314066353461E-2</v>
      </c>
    </row>
    <row r="248" spans="2:11">
      <c r="B248" s="124" t="s">
        <v>520</v>
      </c>
      <c r="C248" s="125" t="s">
        <v>521</v>
      </c>
      <c r="D248" s="121">
        <v>326.66399999999999</v>
      </c>
      <c r="E248" s="121">
        <v>78.5</v>
      </c>
      <c r="F248" s="126">
        <v>1.4369426751592356</v>
      </c>
      <c r="G248" s="123" t="s">
        <v>1207</v>
      </c>
      <c r="H248" s="123" t="str">
        <f t="shared" si="12"/>
        <v>Excl.</v>
      </c>
      <c r="I248" s="73" t="str">
        <f t="shared" si="13"/>
        <v>Excl.</v>
      </c>
      <c r="J248" s="73" t="str">
        <f t="shared" si="14"/>
        <v/>
      </c>
      <c r="K248" s="76" t="str">
        <f t="shared" si="15"/>
        <v/>
      </c>
    </row>
    <row r="249" spans="2:11">
      <c r="B249" s="124" t="s">
        <v>522</v>
      </c>
      <c r="C249" s="125" t="s">
        <v>523</v>
      </c>
      <c r="D249" s="121">
        <v>315.435</v>
      </c>
      <c r="E249" s="121">
        <v>94.79</v>
      </c>
      <c r="F249" s="126">
        <v>3.2914864437176914</v>
      </c>
      <c r="G249" s="123">
        <v>6</v>
      </c>
      <c r="H249" s="123">
        <f t="shared" si="12"/>
        <v>29900.08365</v>
      </c>
      <c r="I249" s="73">
        <f t="shared" si="13"/>
        <v>9.0860792128189222E-4</v>
      </c>
      <c r="J249" s="73">
        <f t="shared" si="14"/>
        <v>2.9906706555538594E-3</v>
      </c>
      <c r="K249" s="76">
        <f t="shared" si="15"/>
        <v>5.4516475276913529E-3</v>
      </c>
    </row>
    <row r="250" spans="2:11">
      <c r="B250" s="124" t="s">
        <v>524</v>
      </c>
      <c r="C250" s="125" t="s">
        <v>525</v>
      </c>
      <c r="D250" s="121">
        <v>458.7</v>
      </c>
      <c r="E250" s="121">
        <v>385.37</v>
      </c>
      <c r="F250" s="126" t="s">
        <v>56</v>
      </c>
      <c r="G250" s="123">
        <v>13</v>
      </c>
      <c r="H250" s="123">
        <f t="shared" si="12"/>
        <v>176769.21900000001</v>
      </c>
      <c r="I250" s="73">
        <f t="shared" si="13"/>
        <v>5.3716877351349338E-3</v>
      </c>
      <c r="J250" s="73" t="str">
        <f t="shared" si="14"/>
        <v/>
      </c>
      <c r="K250" s="76">
        <f t="shared" si="15"/>
        <v>6.9831940556754138E-2</v>
      </c>
    </row>
    <row r="251" spans="2:11">
      <c r="B251" s="124" t="s">
        <v>526</v>
      </c>
      <c r="C251" s="125" t="s">
        <v>527</v>
      </c>
      <c r="D251" s="121">
        <v>669.03099999999995</v>
      </c>
      <c r="E251" s="121">
        <v>24.08</v>
      </c>
      <c r="F251" s="126">
        <v>2.7558139534883721</v>
      </c>
      <c r="G251" s="123">
        <v>14</v>
      </c>
      <c r="H251" s="123">
        <f t="shared" si="12"/>
        <v>16110.266479999998</v>
      </c>
      <c r="I251" s="73">
        <f t="shared" si="13"/>
        <v>4.8956102962909747E-4</v>
      </c>
      <c r="J251" s="73">
        <f t="shared" si="14"/>
        <v>1.3491391165360012E-3</v>
      </c>
      <c r="K251" s="76">
        <f t="shared" si="15"/>
        <v>6.853854414807365E-3</v>
      </c>
    </row>
    <row r="252" spans="2:11">
      <c r="B252" s="124" t="s">
        <v>528</v>
      </c>
      <c r="C252" s="125" t="s">
        <v>529</v>
      </c>
      <c r="D252" s="121">
        <v>533.976</v>
      </c>
      <c r="E252" s="121">
        <v>241.75</v>
      </c>
      <c r="F252" s="126">
        <v>3.5243019648397098</v>
      </c>
      <c r="G252" s="123">
        <v>5.5</v>
      </c>
      <c r="H252" s="123">
        <f t="shared" si="12"/>
        <v>129088.698</v>
      </c>
      <c r="I252" s="73">
        <f t="shared" si="13"/>
        <v>3.9227653983759329E-3</v>
      </c>
      <c r="J252" s="73">
        <f t="shared" si="14"/>
        <v>1.3825009801101526E-2</v>
      </c>
      <c r="K252" s="76">
        <f t="shared" si="15"/>
        <v>2.1575209691067632E-2</v>
      </c>
    </row>
    <row r="253" spans="2:11">
      <c r="B253" s="124" t="s">
        <v>530</v>
      </c>
      <c r="C253" s="125" t="s">
        <v>531</v>
      </c>
      <c r="D253" s="121">
        <v>15821.946</v>
      </c>
      <c r="E253" s="121">
        <v>164.9</v>
      </c>
      <c r="F253" s="126">
        <v>0.5579138872043663</v>
      </c>
      <c r="G253" s="123">
        <v>10.5</v>
      </c>
      <c r="H253" s="123">
        <f t="shared" si="12"/>
        <v>2609038.8954000003</v>
      </c>
      <c r="I253" s="73">
        <f t="shared" si="13"/>
        <v>7.9283838635448037E-2</v>
      </c>
      <c r="J253" s="73">
        <f t="shared" si="14"/>
        <v>4.4233554605586534E-2</v>
      </c>
      <c r="K253" s="76">
        <f t="shared" si="15"/>
        <v>0.83248030567220443</v>
      </c>
    </row>
    <row r="254" spans="2:11">
      <c r="B254" s="124" t="s">
        <v>532</v>
      </c>
      <c r="C254" s="125" t="s">
        <v>533</v>
      </c>
      <c r="D254" s="121">
        <v>214.78299999999999</v>
      </c>
      <c r="E254" s="121">
        <v>208.16</v>
      </c>
      <c r="F254" s="126" t="s">
        <v>56</v>
      </c>
      <c r="G254" s="123">
        <v>14</v>
      </c>
      <c r="H254" s="123">
        <f t="shared" si="12"/>
        <v>44709.22928</v>
      </c>
      <c r="I254" s="73">
        <f t="shared" si="13"/>
        <v>1.358630308655217E-3</v>
      </c>
      <c r="J254" s="73" t="str">
        <f t="shared" si="14"/>
        <v/>
      </c>
      <c r="K254" s="76">
        <f t="shared" si="15"/>
        <v>1.9020824321173038E-2</v>
      </c>
    </row>
    <row r="255" spans="2:11">
      <c r="B255" s="124" t="s">
        <v>534</v>
      </c>
      <c r="C255" s="125" t="s">
        <v>535</v>
      </c>
      <c r="D255" s="121">
        <v>101.672</v>
      </c>
      <c r="E255" s="121">
        <v>462.68</v>
      </c>
      <c r="F255" s="126">
        <v>0.99420765972162173</v>
      </c>
      <c r="G255" s="123">
        <v>14</v>
      </c>
      <c r="H255" s="123">
        <f t="shared" si="12"/>
        <v>47041.600959999996</v>
      </c>
      <c r="I255" s="73">
        <f t="shared" si="13"/>
        <v>1.4295067452775457E-3</v>
      </c>
      <c r="J255" s="73">
        <f t="shared" si="14"/>
        <v>1.4212265557786612E-3</v>
      </c>
      <c r="K255" s="76">
        <f t="shared" si="15"/>
        <v>2.0013094433885641E-2</v>
      </c>
    </row>
    <row r="256" spans="2:11">
      <c r="B256" s="124" t="s">
        <v>536</v>
      </c>
      <c r="C256" s="125" t="s">
        <v>537</v>
      </c>
      <c r="D256" s="121">
        <v>4206.6120000000001</v>
      </c>
      <c r="E256" s="121">
        <v>37.909999999999997</v>
      </c>
      <c r="F256" s="126">
        <v>3.059878659984173</v>
      </c>
      <c r="G256" s="123">
        <v>8.5</v>
      </c>
      <c r="H256" s="123">
        <f t="shared" si="12"/>
        <v>159472.66091999999</v>
      </c>
      <c r="I256" s="73">
        <f t="shared" si="13"/>
        <v>4.846077510549481E-3</v>
      </c>
      <c r="J256" s="73">
        <f t="shared" si="14"/>
        <v>1.4828409159159582E-2</v>
      </c>
      <c r="K256" s="76">
        <f t="shared" si="15"/>
        <v>4.1191658839670589E-2</v>
      </c>
    </row>
    <row r="257" spans="2:11">
      <c r="B257" s="124" t="s">
        <v>538</v>
      </c>
      <c r="C257" s="125" t="s">
        <v>539</v>
      </c>
      <c r="D257" s="121">
        <v>200.02699999999999</v>
      </c>
      <c r="E257" s="121">
        <v>51.68</v>
      </c>
      <c r="F257" s="126">
        <v>3.1733746130030958</v>
      </c>
      <c r="G257" s="123">
        <v>49.5</v>
      </c>
      <c r="H257" s="123">
        <f t="shared" si="12"/>
        <v>10337.395359999999</v>
      </c>
      <c r="I257" s="73">
        <f t="shared" si="13"/>
        <v>3.1413421512346422E-4</v>
      </c>
      <c r="J257" s="73">
        <f t="shared" si="14"/>
        <v>9.9686554334845454E-4</v>
      </c>
      <c r="K257" s="76">
        <f t="shared" si="15"/>
        <v>1.5549643648611479E-2</v>
      </c>
    </row>
    <row r="258" spans="2:11">
      <c r="B258" s="124" t="s">
        <v>540</v>
      </c>
      <c r="C258" s="125" t="s">
        <v>541</v>
      </c>
      <c r="D258" s="121">
        <v>138.47999999999999</v>
      </c>
      <c r="E258" s="121">
        <v>399.17</v>
      </c>
      <c r="F258" s="126">
        <v>1.3027031089510734</v>
      </c>
      <c r="G258" s="123">
        <v>20</v>
      </c>
      <c r="H258" s="123">
        <f t="shared" si="12"/>
        <v>55277.061600000001</v>
      </c>
      <c r="I258" s="73">
        <f t="shared" si="13"/>
        <v>1.6797670743288072E-3</v>
      </c>
      <c r="J258" s="73">
        <f t="shared" si="14"/>
        <v>2.1882377900417859E-3</v>
      </c>
      <c r="K258" s="76">
        <f t="shared" si="15"/>
        <v>3.3595341486576141E-2</v>
      </c>
    </row>
    <row r="259" spans="2:11">
      <c r="B259" s="124" t="s">
        <v>542</v>
      </c>
      <c r="C259" s="125" t="s">
        <v>543</v>
      </c>
      <c r="D259" s="121">
        <v>308.88400000000001</v>
      </c>
      <c r="E259" s="121">
        <v>166.04</v>
      </c>
      <c r="F259" s="126">
        <v>0.96362322331968209</v>
      </c>
      <c r="G259" s="123">
        <v>17.5</v>
      </c>
      <c r="H259" s="123">
        <f t="shared" si="12"/>
        <v>51287.09936</v>
      </c>
      <c r="I259" s="73">
        <f t="shared" si="13"/>
        <v>1.5585195440771772E-3</v>
      </c>
      <c r="J259" s="73">
        <f t="shared" si="14"/>
        <v>1.5018256266703708E-3</v>
      </c>
      <c r="K259" s="76">
        <f t="shared" si="15"/>
        <v>2.7274092021350602E-2</v>
      </c>
    </row>
    <row r="260" spans="2:11">
      <c r="B260" s="124" t="s">
        <v>544</v>
      </c>
      <c r="C260" s="125" t="s">
        <v>545</v>
      </c>
      <c r="D260" s="121">
        <v>250.83799999999999</v>
      </c>
      <c r="E260" s="121">
        <v>83.21</v>
      </c>
      <c r="F260" s="126">
        <v>1.8747746665064298</v>
      </c>
      <c r="G260" s="123">
        <v>4.5</v>
      </c>
      <c r="H260" s="123">
        <f t="shared" si="12"/>
        <v>20872.229979999996</v>
      </c>
      <c r="I260" s="73">
        <f t="shared" si="13"/>
        <v>6.3426824207715509E-4</v>
      </c>
      <c r="J260" s="73">
        <f t="shared" si="14"/>
        <v>1.1891100320158179E-3</v>
      </c>
      <c r="K260" s="76">
        <f t="shared" si="15"/>
        <v>2.8542070893471981E-3</v>
      </c>
    </row>
    <row r="261" spans="2:11">
      <c r="B261" s="124" t="s">
        <v>546</v>
      </c>
      <c r="C261" s="125" t="s">
        <v>547</v>
      </c>
      <c r="D261" s="121">
        <v>522.55499999999995</v>
      </c>
      <c r="E261" s="121">
        <v>73.2</v>
      </c>
      <c r="F261" s="126">
        <v>1.3661202185792349</v>
      </c>
      <c r="G261" s="123">
        <v>5</v>
      </c>
      <c r="H261" s="123">
        <f t="shared" si="12"/>
        <v>38251.025999999998</v>
      </c>
      <c r="I261" s="73">
        <f t="shared" si="13"/>
        <v>1.1623775246782499E-3</v>
      </c>
      <c r="J261" s="73">
        <f t="shared" si="14"/>
        <v>1.5879474380850408E-3</v>
      </c>
      <c r="K261" s="76">
        <f t="shared" si="15"/>
        <v>5.8118876233912492E-3</v>
      </c>
    </row>
    <row r="262" spans="2:11">
      <c r="B262" s="124" t="s">
        <v>548</v>
      </c>
      <c r="C262" s="125" t="s">
        <v>549</v>
      </c>
      <c r="D262" s="121">
        <v>443.483</v>
      </c>
      <c r="E262" s="121">
        <v>496.87</v>
      </c>
      <c r="F262" s="126">
        <v>0.72453559281099689</v>
      </c>
      <c r="G262" s="123">
        <v>10.5</v>
      </c>
      <c r="H262" s="123">
        <f t="shared" si="12"/>
        <v>220353.39821000001</v>
      </c>
      <c r="I262" s="73">
        <f t="shared" si="13"/>
        <v>6.6961298650075564E-3</v>
      </c>
      <c r="J262" s="73">
        <f t="shared" si="14"/>
        <v>4.8515844212826701E-3</v>
      </c>
      <c r="K262" s="76">
        <f t="shared" si="15"/>
        <v>7.0309363582579346E-2</v>
      </c>
    </row>
    <row r="263" spans="2:11">
      <c r="B263" s="124" t="s">
        <v>550</v>
      </c>
      <c r="C263" s="125" t="s">
        <v>551</v>
      </c>
      <c r="D263" s="121">
        <v>186.21899999999999</v>
      </c>
      <c r="E263" s="121">
        <v>13.99</v>
      </c>
      <c r="F263" s="126" t="s">
        <v>56</v>
      </c>
      <c r="G263" s="123">
        <v>11.5</v>
      </c>
      <c r="H263" s="123">
        <f t="shared" si="12"/>
        <v>2605.20381</v>
      </c>
      <c r="I263" s="73">
        <f t="shared" si="13"/>
        <v>7.9167297524258454E-5</v>
      </c>
      <c r="J263" s="73" t="str">
        <f t="shared" si="14"/>
        <v/>
      </c>
      <c r="K263" s="76">
        <f t="shared" si="15"/>
        <v>9.1042392152897221E-4</v>
      </c>
    </row>
    <row r="264" spans="2:11">
      <c r="B264" s="124" t="s">
        <v>552</v>
      </c>
      <c r="C264" s="125" t="s">
        <v>553</v>
      </c>
      <c r="D264" s="121">
        <v>378.83100000000002</v>
      </c>
      <c r="E264" s="121">
        <v>285.47000000000003</v>
      </c>
      <c r="F264" s="126">
        <v>1.0508985182330892</v>
      </c>
      <c r="G264" s="123">
        <v>6.5</v>
      </c>
      <c r="H264" s="123">
        <f t="shared" si="12"/>
        <v>108144.88557000001</v>
      </c>
      <c r="I264" s="73">
        <f t="shared" si="13"/>
        <v>3.2863218988026413E-3</v>
      </c>
      <c r="J264" s="73">
        <f t="shared" si="14"/>
        <v>3.4535908138886478E-3</v>
      </c>
      <c r="K264" s="76">
        <f t="shared" si="15"/>
        <v>2.1361092342217169E-2</v>
      </c>
    </row>
    <row r="265" spans="2:11">
      <c r="B265" s="124" t="s">
        <v>554</v>
      </c>
      <c r="C265" s="125" t="s">
        <v>555</v>
      </c>
      <c r="D265" s="121">
        <v>285.61599999999999</v>
      </c>
      <c r="E265" s="121">
        <v>59.32</v>
      </c>
      <c r="F265" s="126">
        <v>3.236682400539447</v>
      </c>
      <c r="G265" s="123">
        <v>6</v>
      </c>
      <c r="H265" s="123">
        <f t="shared" si="12"/>
        <v>16942.741119999999</v>
      </c>
      <c r="I265" s="73">
        <f t="shared" si="13"/>
        <v>5.1485838534971577E-4</v>
      </c>
      <c r="J265" s="73">
        <f t="shared" si="14"/>
        <v>1.6664330746315817E-3</v>
      </c>
      <c r="K265" s="76">
        <f t="shared" si="15"/>
        <v>3.0891503120982948E-3</v>
      </c>
    </row>
    <row r="266" spans="2:11">
      <c r="B266" s="124" t="s">
        <v>556</v>
      </c>
      <c r="C266" s="125" t="s">
        <v>557</v>
      </c>
      <c r="D266" s="121">
        <v>147.82300000000001</v>
      </c>
      <c r="E266" s="121">
        <v>104.52</v>
      </c>
      <c r="F266" s="126">
        <v>1.0715652506697284</v>
      </c>
      <c r="G266" s="123">
        <v>11.5</v>
      </c>
      <c r="H266" s="123">
        <f t="shared" si="12"/>
        <v>15450.45996</v>
      </c>
      <c r="I266" s="73">
        <f t="shared" si="13"/>
        <v>4.6951073687396546E-4</v>
      </c>
      <c r="J266" s="73">
        <f t="shared" si="14"/>
        <v>5.0311139045047966E-4</v>
      </c>
      <c r="K266" s="76">
        <f t="shared" si="15"/>
        <v>5.3993734740506024E-3</v>
      </c>
    </row>
    <row r="267" spans="2:11">
      <c r="B267" s="124" t="s">
        <v>558</v>
      </c>
      <c r="C267" s="125" t="s">
        <v>559</v>
      </c>
      <c r="D267" s="121">
        <v>845.11800000000005</v>
      </c>
      <c r="E267" s="121">
        <v>122.83</v>
      </c>
      <c r="F267" s="126">
        <v>1.042090694455752</v>
      </c>
      <c r="G267" s="123">
        <v>10.5</v>
      </c>
      <c r="H267" s="123">
        <f t="shared" si="12"/>
        <v>103805.84394000001</v>
      </c>
      <c r="I267" s="73">
        <f t="shared" si="13"/>
        <v>3.1544664952546349E-3</v>
      </c>
      <c r="J267" s="73">
        <f t="shared" si="14"/>
        <v>3.2872401806773046E-3</v>
      </c>
      <c r="K267" s="76">
        <f t="shared" si="15"/>
        <v>3.3121898200173666E-2</v>
      </c>
    </row>
    <row r="268" spans="2:11">
      <c r="B268" s="124" t="s">
        <v>560</v>
      </c>
      <c r="C268" s="125" t="s">
        <v>561</v>
      </c>
      <c r="D268" s="121">
        <v>652.81600000000003</v>
      </c>
      <c r="E268" s="121">
        <v>14.75</v>
      </c>
      <c r="F268" s="126" t="s">
        <v>56</v>
      </c>
      <c r="G268" s="123" t="s">
        <v>1207</v>
      </c>
      <c r="H268" s="123" t="str">
        <f t="shared" si="12"/>
        <v>Excl.</v>
      </c>
      <c r="I268" s="73" t="str">
        <f t="shared" si="13"/>
        <v>Excl.</v>
      </c>
      <c r="J268" s="73" t="str">
        <f t="shared" si="14"/>
        <v/>
      </c>
      <c r="K268" s="76" t="str">
        <f t="shared" si="15"/>
        <v/>
      </c>
    </row>
    <row r="269" spans="2:11">
      <c r="B269" s="124" t="s">
        <v>562</v>
      </c>
      <c r="C269" s="125" t="s">
        <v>563</v>
      </c>
      <c r="D269" s="121">
        <v>257.63900000000001</v>
      </c>
      <c r="E269" s="121">
        <v>75.5</v>
      </c>
      <c r="F269" s="126">
        <v>2.6262251655629139</v>
      </c>
      <c r="G269" s="123">
        <v>5</v>
      </c>
      <c r="H269" s="123">
        <f t="shared" si="12"/>
        <v>19451.744500000001</v>
      </c>
      <c r="I269" s="73">
        <f t="shared" si="13"/>
        <v>5.9110233076058562E-4</v>
      </c>
      <c r="J269" s="73">
        <f t="shared" si="14"/>
        <v>1.5523678164663433E-3</v>
      </c>
      <c r="K269" s="76">
        <f t="shared" si="15"/>
        <v>2.9555116538029281E-3</v>
      </c>
    </row>
    <row r="270" spans="2:11">
      <c r="B270" s="124" t="s">
        <v>564</v>
      </c>
      <c r="C270" s="125" t="s">
        <v>565</v>
      </c>
      <c r="D270" s="121">
        <v>157.17599999999999</v>
      </c>
      <c r="E270" s="121">
        <v>112.08</v>
      </c>
      <c r="F270" s="126">
        <v>2.6766595289079231</v>
      </c>
      <c r="G270" s="123">
        <v>9</v>
      </c>
      <c r="H270" s="123">
        <f t="shared" si="12"/>
        <v>17616.286079999998</v>
      </c>
      <c r="I270" s="73">
        <f t="shared" si="13"/>
        <v>5.3532616373987737E-4</v>
      </c>
      <c r="J270" s="73">
        <f t="shared" si="14"/>
        <v>1.4328858772480659E-3</v>
      </c>
      <c r="K270" s="76">
        <f t="shared" si="15"/>
        <v>4.8179354736588966E-3</v>
      </c>
    </row>
    <row r="271" spans="2:11">
      <c r="B271" s="124" t="s">
        <v>566</v>
      </c>
      <c r="C271" s="125" t="s">
        <v>567</v>
      </c>
      <c r="D271" s="121">
        <v>609.81200000000001</v>
      </c>
      <c r="E271" s="121">
        <v>22.31</v>
      </c>
      <c r="F271" s="126">
        <v>4.3030031376064546</v>
      </c>
      <c r="G271" s="123">
        <v>4.5</v>
      </c>
      <c r="H271" s="123">
        <f t="shared" si="12"/>
        <v>13604.905719999999</v>
      </c>
      <c r="I271" s="73">
        <f t="shared" si="13"/>
        <v>4.1342777666393999E-4</v>
      </c>
      <c r="J271" s="73">
        <f t="shared" si="14"/>
        <v>1.7789810201585944E-3</v>
      </c>
      <c r="K271" s="76">
        <f t="shared" si="15"/>
        <v>1.8604249949877299E-3</v>
      </c>
    </row>
    <row r="272" spans="2:11">
      <c r="B272" s="124" t="s">
        <v>568</v>
      </c>
      <c r="C272" s="125" t="s">
        <v>569</v>
      </c>
      <c r="D272" s="121">
        <v>343.39299999999997</v>
      </c>
      <c r="E272" s="121">
        <v>97.69</v>
      </c>
      <c r="F272" s="126">
        <v>1.0236462278636502</v>
      </c>
      <c r="G272" s="123">
        <v>1</v>
      </c>
      <c r="H272" s="123">
        <f t="shared" si="12"/>
        <v>33546.062169999997</v>
      </c>
      <c r="I272" s="73">
        <f t="shared" si="13"/>
        <v>1.0194024261693602E-3</v>
      </c>
      <c r="J272" s="73">
        <f t="shared" si="14"/>
        <v>1.0435074482233189E-3</v>
      </c>
      <c r="K272" s="76">
        <f t="shared" si="15"/>
        <v>1.0194024261693602E-3</v>
      </c>
    </row>
    <row r="273" spans="2:11">
      <c r="B273" s="124" t="s">
        <v>570</v>
      </c>
      <c r="C273" s="125" t="s">
        <v>571</v>
      </c>
      <c r="D273" s="121">
        <v>274.22800000000001</v>
      </c>
      <c r="E273" s="121">
        <v>120.45</v>
      </c>
      <c r="F273" s="126">
        <v>0.63096720630967207</v>
      </c>
      <c r="G273" s="123">
        <v>13</v>
      </c>
      <c r="H273" s="123">
        <f t="shared" si="12"/>
        <v>33030.762600000002</v>
      </c>
      <c r="I273" s="73">
        <f t="shared" si="13"/>
        <v>1.0037434308094878E-3</v>
      </c>
      <c r="J273" s="73">
        <f t="shared" si="14"/>
        <v>6.3332918838954818E-4</v>
      </c>
      <c r="K273" s="76">
        <f t="shared" si="15"/>
        <v>1.3048664600523341E-2</v>
      </c>
    </row>
    <row r="274" spans="2:11">
      <c r="B274" s="124" t="s">
        <v>1282</v>
      </c>
      <c r="C274" s="125" t="s">
        <v>1283</v>
      </c>
      <c r="D274" s="122">
        <v>25.155000000000001</v>
      </c>
      <c r="E274" s="122">
        <v>702.69</v>
      </c>
      <c r="F274" s="126" t="s">
        <v>56</v>
      </c>
      <c r="G274" s="123">
        <v>16</v>
      </c>
      <c r="H274" s="151">
        <f t="shared" si="12"/>
        <v>17676.166950000003</v>
      </c>
      <c r="I274" s="73">
        <f t="shared" si="13"/>
        <v>5.3714583198736924E-4</v>
      </c>
      <c r="J274" s="73" t="str">
        <f t="shared" si="14"/>
        <v/>
      </c>
      <c r="K274" s="76">
        <f t="shared" si="15"/>
        <v>8.5943333117979078E-3</v>
      </c>
    </row>
    <row r="275" spans="2:11">
      <c r="B275" s="124" t="s">
        <v>572</v>
      </c>
      <c r="C275" s="125" t="s">
        <v>573</v>
      </c>
      <c r="D275" s="121">
        <v>154.398</v>
      </c>
      <c r="E275" s="121">
        <v>110.12</v>
      </c>
      <c r="F275" s="126">
        <v>1.2168543407192154</v>
      </c>
      <c r="G275" s="123">
        <v>10</v>
      </c>
      <c r="H275" s="123">
        <f t="shared" si="12"/>
        <v>17002.30776</v>
      </c>
      <c r="I275" s="73">
        <f t="shared" si="13"/>
        <v>5.1666850473204562E-4</v>
      </c>
      <c r="J275" s="73">
        <f t="shared" si="14"/>
        <v>6.2871031269609622E-4</v>
      </c>
      <c r="K275" s="76">
        <f t="shared" si="15"/>
        <v>5.1666850473204564E-3</v>
      </c>
    </row>
    <row r="276" spans="2:11">
      <c r="B276" s="124" t="s">
        <v>574</v>
      </c>
      <c r="C276" s="125" t="s">
        <v>575</v>
      </c>
      <c r="D276" s="121">
        <v>570.96100000000001</v>
      </c>
      <c r="E276" s="121">
        <v>53.94</v>
      </c>
      <c r="F276" s="126">
        <v>2.5954764553207266</v>
      </c>
      <c r="G276" s="123">
        <v>6.5</v>
      </c>
      <c r="H276" s="123">
        <f t="shared" ref="H276:H339" si="16">IF(ISNUMBER(E276),IF(G276&lt;&gt;"",D276*E276,"Excl."),"Excl.")</f>
        <v>30797.636340000001</v>
      </c>
      <c r="I276" s="73">
        <f t="shared" si="13"/>
        <v>9.3588287788228517E-4</v>
      </c>
      <c r="J276" s="73">
        <f t="shared" si="14"/>
        <v>2.429061974481274E-3</v>
      </c>
      <c r="K276" s="76">
        <f t="shared" si="15"/>
        <v>6.0832387062348539E-3</v>
      </c>
    </row>
    <row r="277" spans="2:11">
      <c r="B277" s="124" t="s">
        <v>576</v>
      </c>
      <c r="C277" s="125" t="s">
        <v>577</v>
      </c>
      <c r="D277" s="121">
        <v>168.04400000000001</v>
      </c>
      <c r="E277" s="121">
        <v>119.57</v>
      </c>
      <c r="F277" s="126">
        <v>4.3489169524128135</v>
      </c>
      <c r="G277" s="123">
        <v>9</v>
      </c>
      <c r="H277" s="123">
        <f t="shared" si="16"/>
        <v>20093.021079999999</v>
      </c>
      <c r="I277" s="73">
        <f t="shared" ref="I277:I340" si="17">IF(H277="Excl.","Excl.",H277/(SUM($H$20:$H$522)))</f>
        <v>6.105895331089496E-4</v>
      </c>
      <c r="J277" s="73">
        <f t="shared" ref="J277:J340" si="18">IFERROR(I277*F277, "")</f>
        <v>2.6554031715033356E-3</v>
      </c>
      <c r="K277" s="76">
        <f t="shared" ref="K277:K340" si="19">IFERROR(I277*G277, "")</f>
        <v>5.495305797980546E-3</v>
      </c>
    </row>
    <row r="278" spans="2:11">
      <c r="B278" s="124" t="s">
        <v>578</v>
      </c>
      <c r="C278" s="125" t="s">
        <v>40</v>
      </c>
      <c r="D278" s="121">
        <v>549.84699999999998</v>
      </c>
      <c r="E278" s="121">
        <v>67.44</v>
      </c>
      <c r="F278" s="126">
        <v>3.0842230130486361</v>
      </c>
      <c r="G278" s="123">
        <v>6</v>
      </c>
      <c r="H278" s="123">
        <f t="shared" si="16"/>
        <v>37081.681679999994</v>
      </c>
      <c r="I278" s="73">
        <f t="shared" si="17"/>
        <v>1.1268433260353643E-3</v>
      </c>
      <c r="J278" s="73">
        <f t="shared" si="18"/>
        <v>3.4754361182585377E-3</v>
      </c>
      <c r="K278" s="76">
        <f t="shared" si="19"/>
        <v>6.7610599562121856E-3</v>
      </c>
    </row>
    <row r="279" spans="2:11">
      <c r="B279" s="124" t="s">
        <v>579</v>
      </c>
      <c r="C279" s="125" t="s">
        <v>580</v>
      </c>
      <c r="D279" s="121">
        <v>628.12599999999998</v>
      </c>
      <c r="E279" s="121">
        <v>113.03</v>
      </c>
      <c r="F279" s="126" t="s">
        <v>56</v>
      </c>
      <c r="G279" s="123">
        <v>11</v>
      </c>
      <c r="H279" s="123">
        <f t="shared" si="16"/>
        <v>70997.081779999993</v>
      </c>
      <c r="I279" s="73">
        <f t="shared" si="17"/>
        <v>2.1574692448462864E-3</v>
      </c>
      <c r="J279" s="73" t="str">
        <f t="shared" si="18"/>
        <v/>
      </c>
      <c r="K279" s="76">
        <f t="shared" si="19"/>
        <v>2.3732161693309151E-2</v>
      </c>
    </row>
    <row r="280" spans="2:11">
      <c r="B280" s="124" t="s">
        <v>581</v>
      </c>
      <c r="C280" s="125" t="s">
        <v>582</v>
      </c>
      <c r="D280" s="121">
        <v>681.05399999999997</v>
      </c>
      <c r="E280" s="121">
        <v>26.64</v>
      </c>
      <c r="F280" s="126">
        <v>4.954954954954955</v>
      </c>
      <c r="G280" s="123">
        <v>10</v>
      </c>
      <c r="H280" s="123">
        <f t="shared" si="16"/>
        <v>18143.278559999999</v>
      </c>
      <c r="I280" s="73">
        <f t="shared" si="17"/>
        <v>5.5134048488322276E-4</v>
      </c>
      <c r="J280" s="73">
        <f t="shared" si="18"/>
        <v>2.731867267439392E-3</v>
      </c>
      <c r="K280" s="76">
        <f t="shared" si="19"/>
        <v>5.513404848832228E-3</v>
      </c>
    </row>
    <row r="281" spans="2:11">
      <c r="B281" s="124" t="s">
        <v>583</v>
      </c>
      <c r="C281" s="125" t="s">
        <v>584</v>
      </c>
      <c r="D281" s="121">
        <v>1248.816</v>
      </c>
      <c r="E281" s="121">
        <v>82.97</v>
      </c>
      <c r="F281" s="126">
        <v>3.6157647342412917</v>
      </c>
      <c r="G281" s="123">
        <v>12</v>
      </c>
      <c r="H281" s="123">
        <f t="shared" si="16"/>
        <v>103614.26352000001</v>
      </c>
      <c r="I281" s="73">
        <f t="shared" si="17"/>
        <v>3.1486447226732558E-3</v>
      </c>
      <c r="J281" s="73">
        <f t="shared" si="18"/>
        <v>1.1384758548896911E-2</v>
      </c>
      <c r="K281" s="76">
        <f t="shared" si="19"/>
        <v>3.7783736672079071E-2</v>
      </c>
    </row>
    <row r="282" spans="2:11">
      <c r="B282" s="124" t="s">
        <v>585</v>
      </c>
      <c r="C282" s="125" t="s">
        <v>586</v>
      </c>
      <c r="D282" s="121">
        <v>138.22</v>
      </c>
      <c r="E282" s="121">
        <v>53.69</v>
      </c>
      <c r="F282" s="126">
        <v>5.2151238591916558</v>
      </c>
      <c r="G282" s="123">
        <v>7.5</v>
      </c>
      <c r="H282" s="123">
        <f t="shared" si="16"/>
        <v>7421.0317999999997</v>
      </c>
      <c r="I282" s="73">
        <f t="shared" si="17"/>
        <v>2.255113516234199E-4</v>
      </c>
      <c r="J282" s="73">
        <f t="shared" si="18"/>
        <v>1.176069630369856E-3</v>
      </c>
      <c r="K282" s="76">
        <f t="shared" si="19"/>
        <v>1.6913351371756493E-3</v>
      </c>
    </row>
    <row r="283" spans="2:11">
      <c r="B283" s="124" t="s">
        <v>587</v>
      </c>
      <c r="C283" s="125" t="s">
        <v>588</v>
      </c>
      <c r="D283" s="121">
        <v>1449.6369999999999</v>
      </c>
      <c r="E283" s="121">
        <v>11.2</v>
      </c>
      <c r="F283" s="126">
        <v>5.5357142857142865</v>
      </c>
      <c r="G283" s="123">
        <v>12.5</v>
      </c>
      <c r="H283" s="123">
        <f t="shared" si="16"/>
        <v>16235.934399999998</v>
      </c>
      <c r="I283" s="73">
        <f t="shared" si="17"/>
        <v>4.9337984394746547E-4</v>
      </c>
      <c r="J283" s="73">
        <f t="shared" si="18"/>
        <v>2.73120985042347E-3</v>
      </c>
      <c r="K283" s="76">
        <f t="shared" si="19"/>
        <v>6.1672480493433187E-3</v>
      </c>
    </row>
    <row r="284" spans="2:11">
      <c r="B284" s="124" t="s">
        <v>589</v>
      </c>
      <c r="C284" s="125" t="s">
        <v>590</v>
      </c>
      <c r="D284" s="121">
        <v>490.64400000000001</v>
      </c>
      <c r="E284" s="121">
        <v>71.69</v>
      </c>
      <c r="F284" s="126">
        <v>3.4035430325010463</v>
      </c>
      <c r="G284" s="123">
        <v>12</v>
      </c>
      <c r="H284" s="123">
        <f t="shared" si="16"/>
        <v>35174.268360000002</v>
      </c>
      <c r="I284" s="73">
        <f t="shared" si="17"/>
        <v>1.0688805834558604E-3</v>
      </c>
      <c r="J284" s="73">
        <f t="shared" si="18"/>
        <v>3.6379810623968466E-3</v>
      </c>
      <c r="K284" s="76">
        <f t="shared" si="19"/>
        <v>1.2826567001470324E-2</v>
      </c>
    </row>
    <row r="285" spans="2:11">
      <c r="B285" s="124" t="s">
        <v>591</v>
      </c>
      <c r="C285" s="125" t="s">
        <v>592</v>
      </c>
      <c r="D285" s="121">
        <v>144.48599999999999</v>
      </c>
      <c r="E285" s="121">
        <v>278.02999999999997</v>
      </c>
      <c r="F285" s="126" t="s">
        <v>56</v>
      </c>
      <c r="G285" s="123">
        <v>-10.5</v>
      </c>
      <c r="H285" s="123">
        <f t="shared" si="16"/>
        <v>40171.442579999995</v>
      </c>
      <c r="I285" s="73">
        <f t="shared" si="17"/>
        <v>1.2207354121401826E-3</v>
      </c>
      <c r="J285" s="73" t="str">
        <f t="shared" si="18"/>
        <v/>
      </c>
      <c r="K285" s="76">
        <f t="shared" si="19"/>
        <v>-1.2817721827471916E-2</v>
      </c>
    </row>
    <row r="286" spans="2:11">
      <c r="B286" s="124" t="s">
        <v>593</v>
      </c>
      <c r="C286" s="125" t="s">
        <v>594</v>
      </c>
      <c r="D286" s="121">
        <v>207.751</v>
      </c>
      <c r="E286" s="121">
        <v>88.13</v>
      </c>
      <c r="F286" s="126">
        <v>3.4040621808691705</v>
      </c>
      <c r="G286" s="123">
        <v>8</v>
      </c>
      <c r="H286" s="123">
        <f t="shared" si="16"/>
        <v>18309.09563</v>
      </c>
      <c r="I286" s="73">
        <f t="shared" si="17"/>
        <v>5.5637935718369394E-4</v>
      </c>
      <c r="J286" s="73">
        <f t="shared" si="18"/>
        <v>1.8939499280053124E-3</v>
      </c>
      <c r="K286" s="76">
        <f t="shared" si="19"/>
        <v>4.4510348574695515E-3</v>
      </c>
    </row>
    <row r="287" spans="2:11">
      <c r="B287" s="124" t="s">
        <v>595</v>
      </c>
      <c r="C287" s="125" t="s">
        <v>596</v>
      </c>
      <c r="D287" s="121">
        <v>89.884</v>
      </c>
      <c r="E287" s="121">
        <v>138.83000000000001</v>
      </c>
      <c r="F287" s="126">
        <v>3.6015270474681262</v>
      </c>
      <c r="G287" s="123">
        <v>11</v>
      </c>
      <c r="H287" s="123">
        <f t="shared" si="16"/>
        <v>12478.595720000001</v>
      </c>
      <c r="I287" s="73">
        <f t="shared" si="17"/>
        <v>3.7920131095239655E-4</v>
      </c>
      <c r="J287" s="73">
        <f t="shared" si="18"/>
        <v>1.3657037778304277E-3</v>
      </c>
      <c r="K287" s="76">
        <f t="shared" si="19"/>
        <v>4.1712144204763624E-3</v>
      </c>
    </row>
    <row r="288" spans="2:11">
      <c r="B288" s="124" t="s">
        <v>597</v>
      </c>
      <c r="C288" s="125" t="s">
        <v>598</v>
      </c>
      <c r="D288" s="121">
        <v>360.50900000000001</v>
      </c>
      <c r="E288" s="121">
        <v>114.59</v>
      </c>
      <c r="F288" s="126">
        <v>2.7576577362771619</v>
      </c>
      <c r="G288" s="123">
        <v>10.5</v>
      </c>
      <c r="H288" s="123">
        <f t="shared" si="16"/>
        <v>41310.726310000005</v>
      </c>
      <c r="I288" s="73">
        <f t="shared" si="17"/>
        <v>1.2553561253723876E-3</v>
      </c>
      <c r="J288" s="73">
        <f t="shared" si="18"/>
        <v>3.4618425309160877E-3</v>
      </c>
      <c r="K288" s="76">
        <f t="shared" si="19"/>
        <v>1.3181239316410069E-2</v>
      </c>
    </row>
    <row r="289" spans="2:11">
      <c r="B289" s="124" t="s">
        <v>599</v>
      </c>
      <c r="C289" s="125" t="s">
        <v>600</v>
      </c>
      <c r="D289" s="121">
        <v>1115</v>
      </c>
      <c r="E289" s="121">
        <v>127.58</v>
      </c>
      <c r="F289" s="126">
        <v>2.3514657469822855</v>
      </c>
      <c r="G289" s="123">
        <v>9.5</v>
      </c>
      <c r="H289" s="123">
        <f t="shared" si="16"/>
        <v>142251.70000000001</v>
      </c>
      <c r="I289" s="73">
        <f t="shared" si="17"/>
        <v>4.3227645430288066E-3</v>
      </c>
      <c r="J289" s="73">
        <f t="shared" si="18"/>
        <v>1.0164832755201771E-2</v>
      </c>
      <c r="K289" s="76">
        <f t="shared" si="19"/>
        <v>4.106626315877366E-2</v>
      </c>
    </row>
    <row r="290" spans="2:11">
      <c r="B290" s="124" t="s">
        <v>601</v>
      </c>
      <c r="C290" s="125" t="s">
        <v>602</v>
      </c>
      <c r="D290" s="121">
        <v>106.24299999999999</v>
      </c>
      <c r="E290" s="121">
        <v>440.69</v>
      </c>
      <c r="F290" s="126">
        <v>0.6194830833465701</v>
      </c>
      <c r="G290" s="123">
        <v>3.5</v>
      </c>
      <c r="H290" s="123">
        <f t="shared" si="16"/>
        <v>46820.22767</v>
      </c>
      <c r="I290" s="73">
        <f t="shared" si="17"/>
        <v>1.4227796227982671E-3</v>
      </c>
      <c r="J290" s="73">
        <f t="shared" si="18"/>
        <v>8.8138790765374044E-4</v>
      </c>
      <c r="K290" s="76">
        <f t="shared" si="19"/>
        <v>4.9797286797939348E-3</v>
      </c>
    </row>
    <row r="291" spans="2:11">
      <c r="B291" s="124" t="s">
        <v>603</v>
      </c>
      <c r="C291" s="125" t="s">
        <v>604</v>
      </c>
      <c r="D291" s="121">
        <v>342.048</v>
      </c>
      <c r="E291" s="121">
        <v>106.13</v>
      </c>
      <c r="F291" s="126">
        <v>1.2626024686704986</v>
      </c>
      <c r="G291" s="123">
        <v>14</v>
      </c>
      <c r="H291" s="123">
        <f t="shared" si="16"/>
        <v>36301.554239999998</v>
      </c>
      <c r="I291" s="73">
        <f t="shared" si="17"/>
        <v>1.1031367043452488E-3</v>
      </c>
      <c r="J291" s="73">
        <f t="shared" si="18"/>
        <v>1.392823126187349E-3</v>
      </c>
      <c r="K291" s="76">
        <f t="shared" si="19"/>
        <v>1.5443913860833483E-2</v>
      </c>
    </row>
    <row r="292" spans="2:11">
      <c r="B292" s="124" t="s">
        <v>605</v>
      </c>
      <c r="C292" s="125" t="s">
        <v>606</v>
      </c>
      <c r="D292" s="121">
        <v>82.903000000000006</v>
      </c>
      <c r="E292" s="121">
        <v>500.08</v>
      </c>
      <c r="F292" s="126" t="s">
        <v>56</v>
      </c>
      <c r="G292" s="123">
        <v>11.5</v>
      </c>
      <c r="H292" s="123">
        <f t="shared" si="16"/>
        <v>41458.132239999999</v>
      </c>
      <c r="I292" s="73">
        <f t="shared" si="17"/>
        <v>1.2598355173770958E-3</v>
      </c>
      <c r="J292" s="73" t="str">
        <f t="shared" si="18"/>
        <v/>
      </c>
      <c r="K292" s="76">
        <f t="shared" si="19"/>
        <v>1.4488108449836602E-2</v>
      </c>
    </row>
    <row r="293" spans="2:11">
      <c r="B293" s="124" t="s">
        <v>607</v>
      </c>
      <c r="C293" s="125" t="s">
        <v>608</v>
      </c>
      <c r="D293" s="122">
        <v>1149.3</v>
      </c>
      <c r="E293" s="122">
        <v>104.13</v>
      </c>
      <c r="F293" s="126">
        <v>2.0359166426582158</v>
      </c>
      <c r="G293" s="123">
        <v>16</v>
      </c>
      <c r="H293" s="123">
        <f t="shared" si="16"/>
        <v>119676.609</v>
      </c>
      <c r="I293" s="73">
        <f t="shared" si="17"/>
        <v>3.6367495222561289E-3</v>
      </c>
      <c r="J293" s="73">
        <f t="shared" si="18"/>
        <v>7.4041188775405683E-3</v>
      </c>
      <c r="K293" s="76">
        <f t="shared" si="19"/>
        <v>5.8187992356098062E-2</v>
      </c>
    </row>
    <row r="294" spans="2:11">
      <c r="B294" s="124" t="s">
        <v>609</v>
      </c>
      <c r="C294" s="125" t="s">
        <v>610</v>
      </c>
      <c r="D294" s="121">
        <v>924.85900000000004</v>
      </c>
      <c r="E294" s="121">
        <v>12.52</v>
      </c>
      <c r="F294" s="126">
        <v>6.5495207667731634</v>
      </c>
      <c r="G294" s="123">
        <v>7.5</v>
      </c>
      <c r="H294" s="123">
        <f t="shared" si="16"/>
        <v>11579.23468</v>
      </c>
      <c r="I294" s="73">
        <f t="shared" si="17"/>
        <v>3.5187140195943884E-4</v>
      </c>
      <c r="J294" s="73">
        <f t="shared" si="18"/>
        <v>2.3045890543669321E-3</v>
      </c>
      <c r="K294" s="76">
        <f t="shared" si="19"/>
        <v>2.6390355146957913E-3</v>
      </c>
    </row>
    <row r="295" spans="2:11">
      <c r="B295" s="124" t="s">
        <v>611</v>
      </c>
      <c r="C295" s="125" t="s">
        <v>612</v>
      </c>
      <c r="D295" s="121">
        <v>296.91699999999997</v>
      </c>
      <c r="E295" s="121">
        <v>34.049999999999997</v>
      </c>
      <c r="F295" s="126">
        <v>1.4684287812041117</v>
      </c>
      <c r="G295" s="123">
        <v>12</v>
      </c>
      <c r="H295" s="123">
        <f t="shared" si="16"/>
        <v>10110.023849999998</v>
      </c>
      <c r="I295" s="73">
        <f t="shared" si="17"/>
        <v>3.0722481789641584E-4</v>
      </c>
      <c r="J295" s="73">
        <f t="shared" si="18"/>
        <v>4.5113776489928909E-4</v>
      </c>
      <c r="K295" s="76">
        <f t="shared" si="19"/>
        <v>3.6866978147569902E-3</v>
      </c>
    </row>
    <row r="296" spans="2:11">
      <c r="B296" s="124" t="s">
        <v>611</v>
      </c>
      <c r="C296" s="125" t="s">
        <v>613</v>
      </c>
      <c r="D296" s="121">
        <v>237.64400000000001</v>
      </c>
      <c r="E296" s="121">
        <v>31.31</v>
      </c>
      <c r="F296" s="126">
        <v>1.5969338869370808</v>
      </c>
      <c r="G296" s="123" t="s">
        <v>1207</v>
      </c>
      <c r="H296" s="123" t="str">
        <f t="shared" si="16"/>
        <v>Excl.</v>
      </c>
      <c r="I296" s="73" t="str">
        <f t="shared" si="17"/>
        <v>Excl.</v>
      </c>
      <c r="J296" s="73" t="str">
        <f t="shared" si="18"/>
        <v/>
      </c>
      <c r="K296" s="76" t="str">
        <f t="shared" si="19"/>
        <v/>
      </c>
    </row>
    <row r="297" spans="2:11">
      <c r="B297" s="124" t="s">
        <v>614</v>
      </c>
      <c r="C297" s="125" t="s">
        <v>615</v>
      </c>
      <c r="D297" s="121">
        <v>344.47899999999998</v>
      </c>
      <c r="E297" s="121">
        <v>75.69</v>
      </c>
      <c r="F297" s="126">
        <v>3.329369797859691</v>
      </c>
      <c r="G297" s="123">
        <v>8.5</v>
      </c>
      <c r="H297" s="123">
        <f t="shared" si="16"/>
        <v>26073.61551</v>
      </c>
      <c r="I297" s="73">
        <f t="shared" si="17"/>
        <v>7.9232867259367696E-4</v>
      </c>
      <c r="J297" s="73">
        <f t="shared" si="18"/>
        <v>2.6379551525116474E-3</v>
      </c>
      <c r="K297" s="76">
        <f t="shared" si="19"/>
        <v>6.7347937170462542E-3</v>
      </c>
    </row>
    <row r="298" spans="2:11">
      <c r="B298" s="124" t="s">
        <v>616</v>
      </c>
      <c r="C298" s="125" t="s">
        <v>617</v>
      </c>
      <c r="D298" s="121">
        <v>421.93</v>
      </c>
      <c r="E298" s="121">
        <v>13.45</v>
      </c>
      <c r="F298" s="126" t="s">
        <v>56</v>
      </c>
      <c r="G298" s="123" t="s">
        <v>1207</v>
      </c>
      <c r="H298" s="123" t="str">
        <f t="shared" si="16"/>
        <v>Excl.</v>
      </c>
      <c r="I298" s="73" t="str">
        <f t="shared" si="17"/>
        <v>Excl.</v>
      </c>
      <c r="J298" s="73" t="str">
        <f t="shared" si="18"/>
        <v/>
      </c>
      <c r="K298" s="76" t="str">
        <f t="shared" si="19"/>
        <v/>
      </c>
    </row>
    <row r="299" spans="2:11">
      <c r="B299" s="124" t="s">
        <v>618</v>
      </c>
      <c r="C299" s="125" t="s">
        <v>619</v>
      </c>
      <c r="D299" s="121">
        <v>1531.12</v>
      </c>
      <c r="E299" s="121">
        <v>36.049999999999997</v>
      </c>
      <c r="F299" s="126">
        <v>5.3259361997226078</v>
      </c>
      <c r="G299" s="123">
        <v>7</v>
      </c>
      <c r="H299" s="123">
        <f t="shared" si="16"/>
        <v>55196.875999999989</v>
      </c>
      <c r="I299" s="73">
        <f t="shared" si="17"/>
        <v>1.6773303831079534E-3</v>
      </c>
      <c r="J299" s="73">
        <f t="shared" si="18"/>
        <v>8.9333546062892386E-3</v>
      </c>
      <c r="K299" s="76">
        <f t="shared" si="19"/>
        <v>1.1741312681755675E-2</v>
      </c>
    </row>
    <row r="300" spans="2:11">
      <c r="B300" s="124" t="s">
        <v>620</v>
      </c>
      <c r="C300" s="125" t="s">
        <v>621</v>
      </c>
      <c r="D300" s="121">
        <v>125.01</v>
      </c>
      <c r="E300" s="121">
        <v>69.150000000000006</v>
      </c>
      <c r="F300" s="126">
        <v>1.7353579175704987</v>
      </c>
      <c r="G300" s="123">
        <v>11.5</v>
      </c>
      <c r="H300" s="123">
        <f t="shared" si="16"/>
        <v>8644.4415000000008</v>
      </c>
      <c r="I300" s="73">
        <f t="shared" si="17"/>
        <v>2.626884965908088E-4</v>
      </c>
      <c r="J300" s="73">
        <f t="shared" si="18"/>
        <v>4.5585856241355102E-4</v>
      </c>
      <c r="K300" s="76">
        <f t="shared" si="19"/>
        <v>3.0209177107943012E-3</v>
      </c>
    </row>
    <row r="301" spans="2:11">
      <c r="B301" s="124" t="s">
        <v>1265</v>
      </c>
      <c r="C301" s="125" t="s">
        <v>1266</v>
      </c>
      <c r="D301" s="121">
        <v>639.12900000000002</v>
      </c>
      <c r="E301" s="121">
        <v>17.16</v>
      </c>
      <c r="F301" s="126">
        <v>2.9137529137529135</v>
      </c>
      <c r="G301" s="123">
        <v>10.5</v>
      </c>
      <c r="H301" s="123">
        <f t="shared" si="16"/>
        <v>10967.45364</v>
      </c>
      <c r="I301" s="73">
        <f t="shared" si="17"/>
        <v>3.3328051420337485E-4</v>
      </c>
      <c r="J301" s="73">
        <f t="shared" si="18"/>
        <v>9.710970693571527E-4</v>
      </c>
      <c r="K301" s="76">
        <f t="shared" si="19"/>
        <v>3.499445399135436E-3</v>
      </c>
    </row>
    <row r="302" spans="2:11">
      <c r="B302" s="124" t="s">
        <v>622</v>
      </c>
      <c r="C302" s="125" t="s">
        <v>623</v>
      </c>
      <c r="D302" s="121">
        <v>224.51400000000001</v>
      </c>
      <c r="E302" s="121">
        <v>112.9</v>
      </c>
      <c r="F302" s="126">
        <v>4.3224092116917623</v>
      </c>
      <c r="G302" s="123">
        <v>4.5</v>
      </c>
      <c r="H302" s="123">
        <f t="shared" si="16"/>
        <v>25347.630600000004</v>
      </c>
      <c r="I302" s="73">
        <f t="shared" si="17"/>
        <v>7.7026734167304862E-4</v>
      </c>
      <c r="J302" s="73">
        <f t="shared" si="18"/>
        <v>3.3294106531129115E-3</v>
      </c>
      <c r="K302" s="76">
        <f t="shared" si="19"/>
        <v>3.466203037528719E-3</v>
      </c>
    </row>
    <row r="303" spans="2:11">
      <c r="B303" s="124" t="s">
        <v>624</v>
      </c>
      <c r="C303" s="125" t="s">
        <v>625</v>
      </c>
      <c r="D303" s="121">
        <v>406.767</v>
      </c>
      <c r="E303" s="121">
        <v>163.16999999999999</v>
      </c>
      <c r="F303" s="126">
        <v>1.7160017160017158</v>
      </c>
      <c r="G303" s="123">
        <v>6.5</v>
      </c>
      <c r="H303" s="123">
        <f t="shared" si="16"/>
        <v>66372.171389999989</v>
      </c>
      <c r="I303" s="73">
        <f t="shared" si="17"/>
        <v>2.0169268214616973E-3</v>
      </c>
      <c r="J303" s="73">
        <f t="shared" si="18"/>
        <v>3.4610498866781587E-3</v>
      </c>
      <c r="K303" s="76">
        <f t="shared" si="19"/>
        <v>1.3110024339501033E-2</v>
      </c>
    </row>
    <row r="304" spans="2:11">
      <c r="B304" s="124" t="s">
        <v>626</v>
      </c>
      <c r="C304" s="125" t="s">
        <v>627</v>
      </c>
      <c r="D304" s="121">
        <v>184.49799999999999</v>
      </c>
      <c r="E304" s="121">
        <v>225.89</v>
      </c>
      <c r="F304" s="126">
        <v>1.4166187082208155</v>
      </c>
      <c r="G304" s="123">
        <v>6</v>
      </c>
      <c r="H304" s="123">
        <f t="shared" si="16"/>
        <v>41676.253219999999</v>
      </c>
      <c r="I304" s="73">
        <f t="shared" si="17"/>
        <v>1.2664638082054986E-3</v>
      </c>
      <c r="J304" s="73">
        <f t="shared" si="18"/>
        <v>1.7940963239884882E-3</v>
      </c>
      <c r="K304" s="76">
        <f t="shared" si="19"/>
        <v>7.5987828492329913E-3</v>
      </c>
    </row>
    <row r="305" spans="2:11">
      <c r="B305" s="124" t="s">
        <v>628</v>
      </c>
      <c r="C305" s="125" t="s">
        <v>629</v>
      </c>
      <c r="D305" s="121">
        <v>215.36199999999999</v>
      </c>
      <c r="E305" s="121">
        <v>39.28</v>
      </c>
      <c r="F305" s="126">
        <v>1.4256619144602851</v>
      </c>
      <c r="G305" s="123">
        <v>12</v>
      </c>
      <c r="H305" s="123">
        <f t="shared" si="16"/>
        <v>8459.4193599999999</v>
      </c>
      <c r="I305" s="73">
        <f t="shared" si="17"/>
        <v>2.5706601793876231E-4</v>
      </c>
      <c r="J305" s="73">
        <f t="shared" si="18"/>
        <v>3.6648923127725788E-4</v>
      </c>
      <c r="K305" s="76">
        <f t="shared" si="19"/>
        <v>3.084792215265148E-3</v>
      </c>
    </row>
    <row r="306" spans="2:11">
      <c r="B306" s="124" t="s">
        <v>630</v>
      </c>
      <c r="C306" s="125" t="s">
        <v>631</v>
      </c>
      <c r="D306" s="121">
        <v>148.09899999999999</v>
      </c>
      <c r="E306" s="121">
        <v>29.93</v>
      </c>
      <c r="F306" s="126">
        <v>5.4794520547945202</v>
      </c>
      <c r="G306" s="123">
        <v>6.5</v>
      </c>
      <c r="H306" s="123">
        <f t="shared" si="16"/>
        <v>4432.6030699999992</v>
      </c>
      <c r="I306" s="73">
        <f t="shared" si="17"/>
        <v>1.3469856166440635E-4</v>
      </c>
      <c r="J306" s="73">
        <f t="shared" si="18"/>
        <v>7.3807431048989781E-4</v>
      </c>
      <c r="K306" s="76">
        <f t="shared" si="19"/>
        <v>8.7554065081864134E-4</v>
      </c>
    </row>
    <row r="307" spans="2:11">
      <c r="B307" s="124" t="s">
        <v>632</v>
      </c>
      <c r="C307" s="125" t="s">
        <v>633</v>
      </c>
      <c r="D307" s="121">
        <v>127.465</v>
      </c>
      <c r="E307" s="121">
        <v>41.96</v>
      </c>
      <c r="F307" s="126" t="s">
        <v>56</v>
      </c>
      <c r="G307" s="123" t="s">
        <v>1207</v>
      </c>
      <c r="H307" s="123" t="str">
        <f t="shared" si="16"/>
        <v>Excl.</v>
      </c>
      <c r="I307" s="73" t="str">
        <f t="shared" si="17"/>
        <v>Excl.</v>
      </c>
      <c r="J307" s="73" t="str">
        <f t="shared" si="18"/>
        <v/>
      </c>
      <c r="K307" s="76" t="str">
        <f t="shared" si="19"/>
        <v/>
      </c>
    </row>
    <row r="308" spans="2:11">
      <c r="B308" s="124" t="s">
        <v>634</v>
      </c>
      <c r="C308" s="125" t="s">
        <v>635</v>
      </c>
      <c r="D308" s="121">
        <v>454.72399999999999</v>
      </c>
      <c r="E308" s="121">
        <v>16.399999999999999</v>
      </c>
      <c r="F308" s="126">
        <v>4.573170731707318</v>
      </c>
      <c r="G308" s="123">
        <v>10</v>
      </c>
      <c r="H308" s="123">
        <f t="shared" si="16"/>
        <v>7457.4735999999994</v>
      </c>
      <c r="I308" s="73">
        <f t="shared" si="17"/>
        <v>2.2661875013552305E-4</v>
      </c>
      <c r="J308" s="73">
        <f t="shared" si="18"/>
        <v>1.0363662353758678E-3</v>
      </c>
      <c r="K308" s="76">
        <f t="shared" si="19"/>
        <v>2.2661875013552306E-3</v>
      </c>
    </row>
    <row r="309" spans="2:11">
      <c r="B309" s="124" t="s">
        <v>638</v>
      </c>
      <c r="C309" s="125" t="s">
        <v>639</v>
      </c>
      <c r="D309" s="121">
        <v>280.54599999999999</v>
      </c>
      <c r="E309" s="121">
        <v>445.83</v>
      </c>
      <c r="F309" s="126">
        <v>0.69981831639862735</v>
      </c>
      <c r="G309" s="123">
        <v>16.5</v>
      </c>
      <c r="H309" s="123">
        <f t="shared" si="16"/>
        <v>125075.82317999999</v>
      </c>
      <c r="I309" s="73">
        <f t="shared" si="17"/>
        <v>3.8008215974406246E-3</v>
      </c>
      <c r="J309" s="73">
        <f t="shared" si="18"/>
        <v>2.6598845712524394E-3</v>
      </c>
      <c r="K309" s="76">
        <f t="shared" si="19"/>
        <v>6.2713556357770303E-2</v>
      </c>
    </row>
    <row r="310" spans="2:11">
      <c r="B310" s="124" t="s">
        <v>640</v>
      </c>
      <c r="C310" s="125" t="s">
        <v>641</v>
      </c>
      <c r="D310" s="121">
        <v>1681.94</v>
      </c>
      <c r="E310" s="121">
        <v>87.8</v>
      </c>
      <c r="F310" s="126">
        <v>3.5307517084282458</v>
      </c>
      <c r="G310" s="123">
        <v>8.5</v>
      </c>
      <c r="H310" s="123">
        <f t="shared" si="16"/>
        <v>147674.33199999999</v>
      </c>
      <c r="I310" s="73">
        <f t="shared" si="17"/>
        <v>4.4875482422007205E-3</v>
      </c>
      <c r="J310" s="73">
        <f t="shared" si="18"/>
        <v>1.5844418622804366E-2</v>
      </c>
      <c r="K310" s="76">
        <f t="shared" si="19"/>
        <v>3.8144160058706127E-2</v>
      </c>
    </row>
    <row r="311" spans="2:11">
      <c r="B311" s="124" t="s">
        <v>642</v>
      </c>
      <c r="C311" s="125" t="s">
        <v>643</v>
      </c>
      <c r="D311" s="121">
        <v>547.79600000000005</v>
      </c>
      <c r="E311" s="121">
        <v>83.78</v>
      </c>
      <c r="F311" s="126">
        <v>1.7092384817378847</v>
      </c>
      <c r="G311" s="123">
        <v>10</v>
      </c>
      <c r="H311" s="123">
        <f t="shared" si="16"/>
        <v>45894.348880000005</v>
      </c>
      <c r="I311" s="73">
        <f t="shared" si="17"/>
        <v>1.3946438887117542E-3</v>
      </c>
      <c r="J311" s="73">
        <f t="shared" si="18"/>
        <v>2.3837790029066983E-3</v>
      </c>
      <c r="K311" s="76">
        <f t="shared" si="19"/>
        <v>1.3946438887117543E-2</v>
      </c>
    </row>
    <row r="312" spans="2:11">
      <c r="B312" s="124" t="s">
        <v>644</v>
      </c>
      <c r="C312" s="125" t="s">
        <v>645</v>
      </c>
      <c r="D312" s="121">
        <v>413.50599999999997</v>
      </c>
      <c r="E312" s="121">
        <v>194.18</v>
      </c>
      <c r="F312" s="126">
        <v>1.7097538366464105</v>
      </c>
      <c r="G312" s="123">
        <v>14.5</v>
      </c>
      <c r="H312" s="123">
        <f t="shared" si="16"/>
        <v>80294.595079999999</v>
      </c>
      <c r="I312" s="73">
        <f t="shared" si="17"/>
        <v>2.4400033785795124E-3</v>
      </c>
      <c r="J312" s="73">
        <f t="shared" si="18"/>
        <v>4.1718051379565253E-3</v>
      </c>
      <c r="K312" s="76">
        <f t="shared" si="19"/>
        <v>3.5380048989402932E-2</v>
      </c>
    </row>
    <row r="313" spans="2:11">
      <c r="B313" s="124" t="s">
        <v>646</v>
      </c>
      <c r="C313" s="125" t="s">
        <v>647</v>
      </c>
      <c r="D313" s="121">
        <v>246.55099999999999</v>
      </c>
      <c r="E313" s="121">
        <v>80.7</v>
      </c>
      <c r="F313" s="126" t="s">
        <v>56</v>
      </c>
      <c r="G313" s="123">
        <v>25</v>
      </c>
      <c r="H313" s="123">
        <f t="shared" si="16"/>
        <v>19896.665700000001</v>
      </c>
      <c r="I313" s="73">
        <f t="shared" si="17"/>
        <v>6.0462265837566396E-4</v>
      </c>
      <c r="J313" s="73" t="str">
        <f t="shared" si="18"/>
        <v/>
      </c>
      <c r="K313" s="76">
        <f t="shared" si="19"/>
        <v>1.51155664593916E-2</v>
      </c>
    </row>
    <row r="314" spans="2:11">
      <c r="B314" s="124" t="s">
        <v>648</v>
      </c>
      <c r="C314" s="125" t="s">
        <v>649</v>
      </c>
      <c r="D314" s="121">
        <v>484.30900000000003</v>
      </c>
      <c r="E314" s="121">
        <v>30.37</v>
      </c>
      <c r="F314" s="126">
        <v>5.531774777741191</v>
      </c>
      <c r="G314" s="123">
        <v>8</v>
      </c>
      <c r="H314" s="123">
        <f t="shared" si="16"/>
        <v>14708.464330000001</v>
      </c>
      <c r="I314" s="73">
        <f t="shared" si="17"/>
        <v>4.4696286995605643E-4</v>
      </c>
      <c r="J314" s="73">
        <f t="shared" si="18"/>
        <v>2.4724979306097288E-3</v>
      </c>
      <c r="K314" s="76">
        <f t="shared" si="19"/>
        <v>3.5757029596484515E-3</v>
      </c>
    </row>
    <row r="315" spans="2:11">
      <c r="B315" s="124" t="s">
        <v>650</v>
      </c>
      <c r="C315" s="125" t="s">
        <v>651</v>
      </c>
      <c r="D315" s="121">
        <v>61.567</v>
      </c>
      <c r="E315" s="121">
        <v>848.98</v>
      </c>
      <c r="F315" s="126" t="s">
        <v>56</v>
      </c>
      <c r="G315" s="123">
        <v>13</v>
      </c>
      <c r="H315" s="123">
        <f t="shared" si="16"/>
        <v>52269.151660000003</v>
      </c>
      <c r="I315" s="73">
        <f t="shared" si="17"/>
        <v>1.5883622866373005E-3</v>
      </c>
      <c r="J315" s="73" t="str">
        <f t="shared" si="18"/>
        <v/>
      </c>
      <c r="K315" s="76">
        <f t="shared" si="19"/>
        <v>2.0648709726284908E-2</v>
      </c>
    </row>
    <row r="316" spans="2:11">
      <c r="B316" s="124" t="s">
        <v>652</v>
      </c>
      <c r="C316" s="125" t="s">
        <v>653</v>
      </c>
      <c r="D316" s="121">
        <v>263.33</v>
      </c>
      <c r="E316" s="121">
        <v>110.81</v>
      </c>
      <c r="F316" s="126">
        <v>3.2127064344373251</v>
      </c>
      <c r="G316" s="123">
        <v>2.5</v>
      </c>
      <c r="H316" s="123">
        <f t="shared" si="16"/>
        <v>29179.597299999998</v>
      </c>
      <c r="I316" s="73">
        <f t="shared" si="17"/>
        <v>8.8671368137111255E-4</v>
      </c>
      <c r="J316" s="73">
        <f t="shared" si="18"/>
        <v>2.8487507496445814E-3</v>
      </c>
      <c r="K316" s="76">
        <f t="shared" si="19"/>
        <v>2.2167842034277814E-3</v>
      </c>
    </row>
    <row r="317" spans="2:11">
      <c r="B317" s="124" t="s">
        <v>654</v>
      </c>
      <c r="C317" s="125" t="s">
        <v>655</v>
      </c>
      <c r="D317" s="121">
        <v>378.60300000000001</v>
      </c>
      <c r="E317" s="121">
        <v>60</v>
      </c>
      <c r="F317" s="126">
        <v>4.416666666666667</v>
      </c>
      <c r="G317" s="123">
        <v>-5</v>
      </c>
      <c r="H317" s="123">
        <f t="shared" si="16"/>
        <v>22716.18</v>
      </c>
      <c r="I317" s="73">
        <f t="shared" si="17"/>
        <v>6.9030245302558857E-4</v>
      </c>
      <c r="J317" s="73">
        <f t="shared" si="18"/>
        <v>3.0488358341963498E-3</v>
      </c>
      <c r="K317" s="76">
        <f t="shared" si="19"/>
        <v>-3.4515122651279429E-3</v>
      </c>
    </row>
    <row r="318" spans="2:11">
      <c r="B318" s="124" t="s">
        <v>656</v>
      </c>
      <c r="C318" s="125" t="s">
        <v>657</v>
      </c>
      <c r="D318" s="121">
        <v>233.785</v>
      </c>
      <c r="E318" s="121">
        <v>49.11</v>
      </c>
      <c r="F318" s="126">
        <v>1.3846467114640604</v>
      </c>
      <c r="G318" s="123">
        <v>9.5</v>
      </c>
      <c r="H318" s="123">
        <f t="shared" si="16"/>
        <v>11481.181349999999</v>
      </c>
      <c r="I318" s="73">
        <f t="shared" si="17"/>
        <v>3.4889174366185854E-4</v>
      </c>
      <c r="J318" s="73">
        <f t="shared" si="18"/>
        <v>4.8309180551835433E-4</v>
      </c>
      <c r="K318" s="76">
        <f t="shared" si="19"/>
        <v>3.3144715647876561E-3</v>
      </c>
    </row>
    <row r="319" spans="2:11">
      <c r="B319" s="124" t="s">
        <v>1219</v>
      </c>
      <c r="C319" s="125" t="s">
        <v>1220</v>
      </c>
      <c r="D319" s="121">
        <v>1406.4469999999999</v>
      </c>
      <c r="E319" s="121">
        <v>35.28</v>
      </c>
      <c r="F319" s="126">
        <v>2.2675736961451247</v>
      </c>
      <c r="G319" s="123">
        <v>11.5</v>
      </c>
      <c r="H319" s="123">
        <f t="shared" si="16"/>
        <v>49619.45016</v>
      </c>
      <c r="I319" s="73">
        <f t="shared" si="17"/>
        <v>1.5078427870895957E-3</v>
      </c>
      <c r="J319" s="73">
        <f t="shared" si="18"/>
        <v>3.4191446419265209E-3</v>
      </c>
      <c r="K319" s="76">
        <f t="shared" si="19"/>
        <v>1.734019205153035E-2</v>
      </c>
    </row>
    <row r="320" spans="2:11">
      <c r="B320" s="124" t="s">
        <v>658</v>
      </c>
      <c r="C320" s="125" t="s">
        <v>659</v>
      </c>
      <c r="D320" s="121">
        <v>254.38300000000001</v>
      </c>
      <c r="E320" s="121">
        <v>23.52</v>
      </c>
      <c r="F320" s="126">
        <v>4.7619047619047628</v>
      </c>
      <c r="G320" s="123" t="s">
        <v>1207</v>
      </c>
      <c r="H320" s="123" t="str">
        <f t="shared" si="16"/>
        <v>Excl.</v>
      </c>
      <c r="I320" s="73" t="str">
        <f t="shared" si="17"/>
        <v>Excl.</v>
      </c>
      <c r="J320" s="73" t="str">
        <f t="shared" si="18"/>
        <v/>
      </c>
      <c r="K320" s="76" t="str">
        <f t="shared" si="19"/>
        <v/>
      </c>
    </row>
    <row r="321" spans="2:11">
      <c r="B321" s="124" t="s">
        <v>660</v>
      </c>
      <c r="C321" s="125" t="s">
        <v>661</v>
      </c>
      <c r="D321" s="121">
        <v>713.47900000000004</v>
      </c>
      <c r="E321" s="121">
        <v>16.489999999999998</v>
      </c>
      <c r="F321" s="126">
        <v>2.9108550636749544</v>
      </c>
      <c r="G321" s="123">
        <v>51</v>
      </c>
      <c r="H321" s="123">
        <f t="shared" si="16"/>
        <v>11765.26871</v>
      </c>
      <c r="I321" s="73">
        <f t="shared" si="17"/>
        <v>3.5752463006624361E-4</v>
      </c>
      <c r="J321" s="73">
        <f t="shared" si="18"/>
        <v>1.04070237981684E-3</v>
      </c>
      <c r="K321" s="76">
        <f t="shared" si="19"/>
        <v>1.8233756133378423E-2</v>
      </c>
    </row>
    <row r="322" spans="2:11">
      <c r="B322" s="124" t="s">
        <v>662</v>
      </c>
      <c r="C322" s="125" t="s">
        <v>663</v>
      </c>
      <c r="D322" s="121">
        <v>222.965</v>
      </c>
      <c r="E322" s="121">
        <v>72.27</v>
      </c>
      <c r="F322" s="126" t="s">
        <v>56</v>
      </c>
      <c r="G322" s="123">
        <v>27</v>
      </c>
      <c r="H322" s="123">
        <f t="shared" si="16"/>
        <v>16113.680549999999</v>
      </c>
      <c r="I322" s="73">
        <f t="shared" si="17"/>
        <v>4.8966477686546389E-4</v>
      </c>
      <c r="J322" s="73" t="str">
        <f t="shared" si="18"/>
        <v/>
      </c>
      <c r="K322" s="76">
        <f t="shared" si="19"/>
        <v>1.3220948975367524E-2</v>
      </c>
    </row>
    <row r="323" spans="2:11">
      <c r="B323" s="124" t="s">
        <v>664</v>
      </c>
      <c r="C323" s="125" t="s">
        <v>665</v>
      </c>
      <c r="D323" s="121">
        <v>326.73200000000003</v>
      </c>
      <c r="E323" s="121">
        <v>111.97</v>
      </c>
      <c r="F323" s="126">
        <v>6.4302938287041176</v>
      </c>
      <c r="G323" s="123">
        <v>3.5</v>
      </c>
      <c r="H323" s="123">
        <f t="shared" si="16"/>
        <v>36584.18204</v>
      </c>
      <c r="I323" s="73">
        <f t="shared" si="17"/>
        <v>1.1117252374363419E-3</v>
      </c>
      <c r="J323" s="73">
        <f t="shared" si="18"/>
        <v>7.1487199335015291E-3</v>
      </c>
      <c r="K323" s="76">
        <f t="shared" si="19"/>
        <v>3.8910383310271964E-3</v>
      </c>
    </row>
    <row r="324" spans="2:11">
      <c r="B324" s="124" t="s">
        <v>666</v>
      </c>
      <c r="C324" s="125" t="s">
        <v>667</v>
      </c>
      <c r="D324" s="121">
        <v>119.13800000000001</v>
      </c>
      <c r="E324" s="121">
        <v>84.34</v>
      </c>
      <c r="F324" s="126">
        <v>3.7467393881906572</v>
      </c>
      <c r="G324" s="123">
        <v>7</v>
      </c>
      <c r="H324" s="123">
        <f t="shared" si="16"/>
        <v>10048.09892</v>
      </c>
      <c r="I324" s="73">
        <f t="shared" si="17"/>
        <v>3.0534303446793287E-4</v>
      </c>
      <c r="J324" s="73">
        <f t="shared" si="18"/>
        <v>1.1440407741506616E-3</v>
      </c>
      <c r="K324" s="76">
        <f t="shared" si="19"/>
        <v>2.1374012412755301E-3</v>
      </c>
    </row>
    <row r="325" spans="2:11">
      <c r="B325" s="124" t="s">
        <v>668</v>
      </c>
      <c r="C325" s="125" t="s">
        <v>669</v>
      </c>
      <c r="D325" s="121">
        <v>139.91999999999999</v>
      </c>
      <c r="E325" s="121">
        <v>168.06</v>
      </c>
      <c r="F325" s="126">
        <v>3.9271688682613348</v>
      </c>
      <c r="G325" s="123">
        <v>7</v>
      </c>
      <c r="H325" s="123">
        <f t="shared" si="16"/>
        <v>23514.955199999997</v>
      </c>
      <c r="I325" s="73">
        <f t="shared" si="17"/>
        <v>7.1457574545310068E-4</v>
      </c>
      <c r="J325" s="73">
        <f t="shared" si="18"/>
        <v>2.806259621558053E-3</v>
      </c>
      <c r="K325" s="76">
        <f t="shared" si="19"/>
        <v>5.0020302181717049E-3</v>
      </c>
    </row>
    <row r="326" spans="2:11">
      <c r="B326" s="124" t="s">
        <v>670</v>
      </c>
      <c r="C326" s="125" t="s">
        <v>671</v>
      </c>
      <c r="D326" s="121">
        <v>366.97399999999999</v>
      </c>
      <c r="E326" s="121">
        <v>82.74</v>
      </c>
      <c r="F326" s="126">
        <v>6.0430263475948758</v>
      </c>
      <c r="G326" s="123">
        <v>3</v>
      </c>
      <c r="H326" s="123">
        <f t="shared" si="16"/>
        <v>30363.428759999999</v>
      </c>
      <c r="I326" s="73">
        <f t="shared" si="17"/>
        <v>9.2268811724927795E-4</v>
      </c>
      <c r="J326" s="73">
        <f t="shared" si="18"/>
        <v>5.5758286031500964E-3</v>
      </c>
      <c r="K326" s="76">
        <f t="shared" si="19"/>
        <v>2.7680643517478338E-3</v>
      </c>
    </row>
    <row r="327" spans="2:11">
      <c r="B327" s="124" t="s">
        <v>672</v>
      </c>
      <c r="C327" s="125" t="s">
        <v>673</v>
      </c>
      <c r="D327" s="121">
        <v>723.29899999999998</v>
      </c>
      <c r="E327" s="121">
        <v>193.99</v>
      </c>
      <c r="F327" s="126">
        <v>3.340378370019073</v>
      </c>
      <c r="G327" s="123">
        <v>7.5</v>
      </c>
      <c r="H327" s="123">
        <f t="shared" si="16"/>
        <v>140312.77301</v>
      </c>
      <c r="I327" s="73">
        <f t="shared" si="17"/>
        <v>4.2638441586404759E-3</v>
      </c>
      <c r="J327" s="73">
        <f t="shared" si="18"/>
        <v>1.4242852800654819E-2</v>
      </c>
      <c r="K327" s="76">
        <f t="shared" si="19"/>
        <v>3.1978831189803568E-2</v>
      </c>
    </row>
    <row r="328" spans="2:11">
      <c r="B328" s="124" t="s">
        <v>674</v>
      </c>
      <c r="C328" s="125" t="s">
        <v>675</v>
      </c>
      <c r="D328" s="121">
        <v>862.79600000000005</v>
      </c>
      <c r="E328" s="121">
        <v>34.58</v>
      </c>
      <c r="F328" s="126">
        <v>5.552342394447658</v>
      </c>
      <c r="G328" s="123">
        <v>3</v>
      </c>
      <c r="H328" s="123">
        <f t="shared" si="16"/>
        <v>29835.485680000002</v>
      </c>
      <c r="I328" s="73">
        <f t="shared" si="17"/>
        <v>9.066449091402613E-4</v>
      </c>
      <c r="J328" s="73">
        <f t="shared" si="18"/>
        <v>5.0340029657296179E-3</v>
      </c>
      <c r="K328" s="76">
        <f t="shared" si="19"/>
        <v>2.719934727420784E-3</v>
      </c>
    </row>
    <row r="329" spans="2:11">
      <c r="B329" s="124" t="s">
        <v>676</v>
      </c>
      <c r="C329" s="125" t="s">
        <v>677</v>
      </c>
      <c r="D329" s="121">
        <v>99.284000000000006</v>
      </c>
      <c r="E329" s="121">
        <v>191.28</v>
      </c>
      <c r="F329" s="126">
        <v>0.9828523630280217</v>
      </c>
      <c r="G329" s="123">
        <v>10</v>
      </c>
      <c r="H329" s="123">
        <f t="shared" si="16"/>
        <v>18991.043520000003</v>
      </c>
      <c r="I329" s="73">
        <f t="shared" si="17"/>
        <v>5.771024849852268E-4</v>
      </c>
      <c r="J329" s="73">
        <f t="shared" si="18"/>
        <v>5.6720654107707356E-4</v>
      </c>
      <c r="K329" s="76">
        <f t="shared" si="19"/>
        <v>5.771024849852268E-3</v>
      </c>
    </row>
    <row r="330" spans="2:11">
      <c r="B330" s="124" t="s">
        <v>678</v>
      </c>
      <c r="C330" s="125" t="s">
        <v>679</v>
      </c>
      <c r="D330" s="121">
        <v>136.93899999999999</v>
      </c>
      <c r="E330" s="121">
        <v>356.05</v>
      </c>
      <c r="F330" s="126">
        <v>0.60665636848757198</v>
      </c>
      <c r="G330" s="123">
        <v>10</v>
      </c>
      <c r="H330" s="123">
        <f t="shared" si="16"/>
        <v>48757.130949999999</v>
      </c>
      <c r="I330" s="73">
        <f t="shared" si="17"/>
        <v>1.4816385104042512E-3</v>
      </c>
      <c r="J330" s="73">
        <f t="shared" si="18"/>
        <v>8.9884543813317861E-4</v>
      </c>
      <c r="K330" s="76">
        <f t="shared" si="19"/>
        <v>1.4816385104042512E-2</v>
      </c>
    </row>
    <row r="331" spans="2:11">
      <c r="B331" s="124" t="s">
        <v>680</v>
      </c>
      <c r="C331" s="125" t="s">
        <v>681</v>
      </c>
      <c r="D331" s="121">
        <v>254.51900000000001</v>
      </c>
      <c r="E331" s="121">
        <v>472.73</v>
      </c>
      <c r="F331" s="126">
        <v>2.5384468935756139</v>
      </c>
      <c r="G331" s="123">
        <v>7</v>
      </c>
      <c r="H331" s="123">
        <f t="shared" si="16"/>
        <v>120318.76687000001</v>
      </c>
      <c r="I331" s="73">
        <f t="shared" si="17"/>
        <v>3.6562635053681964E-3</v>
      </c>
      <c r="J331" s="73">
        <f t="shared" si="18"/>
        <v>9.2812307372957831E-3</v>
      </c>
      <c r="K331" s="76">
        <f t="shared" si="19"/>
        <v>2.5593844537577376E-2</v>
      </c>
    </row>
    <row r="332" spans="2:11">
      <c r="B332" s="124" t="s">
        <v>682</v>
      </c>
      <c r="C332" s="125" t="s">
        <v>683</v>
      </c>
      <c r="D332" s="121">
        <v>202.25800000000001</v>
      </c>
      <c r="E332" s="121">
        <v>160.11000000000001</v>
      </c>
      <c r="F332" s="126">
        <v>1.2116669789519703</v>
      </c>
      <c r="G332" s="123">
        <v>8.5</v>
      </c>
      <c r="H332" s="123">
        <f t="shared" si="16"/>
        <v>32383.528380000003</v>
      </c>
      <c r="I332" s="73">
        <f t="shared" si="17"/>
        <v>9.8407518686406638E-4</v>
      </c>
      <c r="J332" s="73">
        <f t="shared" si="18"/>
        <v>1.192371408729179E-3</v>
      </c>
      <c r="K332" s="76">
        <f t="shared" si="19"/>
        <v>8.3646390883445644E-3</v>
      </c>
    </row>
    <row r="333" spans="2:11">
      <c r="B333" s="124" t="s">
        <v>684</v>
      </c>
      <c r="C333" s="125" t="s">
        <v>685</v>
      </c>
      <c r="D333" s="121">
        <v>381.08</v>
      </c>
      <c r="E333" s="121">
        <v>96.16</v>
      </c>
      <c r="F333" s="126">
        <v>2.4958402662229617</v>
      </c>
      <c r="G333" s="123" t="s">
        <v>1207</v>
      </c>
      <c r="H333" s="123" t="str">
        <f t="shared" si="16"/>
        <v>Excl.</v>
      </c>
      <c r="I333" s="73" t="str">
        <f t="shared" si="17"/>
        <v>Excl.</v>
      </c>
      <c r="J333" s="73" t="str">
        <f t="shared" si="18"/>
        <v/>
      </c>
      <c r="K333" s="76" t="str">
        <f t="shared" si="19"/>
        <v/>
      </c>
    </row>
    <row r="334" spans="2:11">
      <c r="B334" s="124" t="s">
        <v>686</v>
      </c>
      <c r="C334" s="125" t="s">
        <v>687</v>
      </c>
      <c r="D334" s="121">
        <v>58.944000000000003</v>
      </c>
      <c r="E334" s="121">
        <v>309.63</v>
      </c>
      <c r="F334" s="126" t="s">
        <v>56</v>
      </c>
      <c r="G334" s="123">
        <v>6</v>
      </c>
      <c r="H334" s="123">
        <f t="shared" si="16"/>
        <v>18250.830720000002</v>
      </c>
      <c r="I334" s="73">
        <f t="shared" si="17"/>
        <v>5.5460879495455525E-4</v>
      </c>
      <c r="J334" s="73" t="str">
        <f t="shared" si="18"/>
        <v/>
      </c>
      <c r="K334" s="76">
        <f t="shared" si="19"/>
        <v>3.3276527697273317E-3</v>
      </c>
    </row>
    <row r="335" spans="2:11">
      <c r="B335" s="124" t="s">
        <v>688</v>
      </c>
      <c r="C335" s="125" t="s">
        <v>689</v>
      </c>
      <c r="D335" s="121">
        <v>57.261000000000003</v>
      </c>
      <c r="E335" s="121">
        <v>222.26</v>
      </c>
      <c r="F335" s="126">
        <v>1.1698011338072527</v>
      </c>
      <c r="G335" s="123">
        <v>12</v>
      </c>
      <c r="H335" s="123">
        <f t="shared" si="16"/>
        <v>12726.82986</v>
      </c>
      <c r="I335" s="73">
        <f t="shared" si="17"/>
        <v>3.8674468469598796E-4</v>
      </c>
      <c r="J335" s="73">
        <f t="shared" si="18"/>
        <v>4.5241437065129519E-4</v>
      </c>
      <c r="K335" s="76">
        <f t="shared" si="19"/>
        <v>4.6409362163518557E-3</v>
      </c>
    </row>
    <row r="336" spans="2:11">
      <c r="B336" s="124" t="s">
        <v>690</v>
      </c>
      <c r="C336" s="125" t="s">
        <v>691</v>
      </c>
      <c r="D336" s="121">
        <v>221.22800000000001</v>
      </c>
      <c r="E336" s="121">
        <v>143.55000000000001</v>
      </c>
      <c r="F336" s="126" t="s">
        <v>56</v>
      </c>
      <c r="G336" s="123">
        <v>12</v>
      </c>
      <c r="H336" s="123">
        <f t="shared" si="16"/>
        <v>31757.279400000003</v>
      </c>
      <c r="I336" s="73">
        <f t="shared" si="17"/>
        <v>9.6504464532500597E-4</v>
      </c>
      <c r="J336" s="73" t="str">
        <f t="shared" si="18"/>
        <v/>
      </c>
      <c r="K336" s="76">
        <f t="shared" si="19"/>
        <v>1.1580535743900071E-2</v>
      </c>
    </row>
    <row r="337" spans="2:11">
      <c r="B337" s="124" t="s">
        <v>692</v>
      </c>
      <c r="C337" s="125" t="s">
        <v>693</v>
      </c>
      <c r="D337" s="121">
        <v>121.705</v>
      </c>
      <c r="E337" s="121">
        <v>155.16</v>
      </c>
      <c r="F337" s="126">
        <v>3.1193606599639083</v>
      </c>
      <c r="G337" s="123">
        <v>17.5</v>
      </c>
      <c r="H337" s="123">
        <f t="shared" si="16"/>
        <v>18883.747800000001</v>
      </c>
      <c r="I337" s="73">
        <f t="shared" si="17"/>
        <v>5.738419676484586E-4</v>
      </c>
      <c r="J337" s="73">
        <f t="shared" si="18"/>
        <v>1.7900200589188835E-3</v>
      </c>
      <c r="K337" s="76">
        <f t="shared" si="19"/>
        <v>1.0042234433848026E-2</v>
      </c>
    </row>
    <row r="338" spans="2:11">
      <c r="B338" s="124" t="s">
        <v>889</v>
      </c>
      <c r="C338" s="125" t="s">
        <v>29</v>
      </c>
      <c r="D338" s="121">
        <v>229.583</v>
      </c>
      <c r="E338" s="121">
        <v>61.12</v>
      </c>
      <c r="F338" s="126">
        <v>4.0085078534031418</v>
      </c>
      <c r="G338" s="123">
        <v>7.5</v>
      </c>
      <c r="H338" s="123">
        <f t="shared" si="16"/>
        <v>14032.112959999999</v>
      </c>
      <c r="I338" s="73">
        <f t="shared" si="17"/>
        <v>4.2640980998654489E-4</v>
      </c>
      <c r="J338" s="73">
        <f t="shared" si="18"/>
        <v>1.7092670720992066E-3</v>
      </c>
      <c r="K338" s="76">
        <f t="shared" si="19"/>
        <v>3.1980735748990867E-3</v>
      </c>
    </row>
    <row r="339" spans="2:11">
      <c r="B339" s="124" t="s">
        <v>694</v>
      </c>
      <c r="C339" s="125" t="s">
        <v>695</v>
      </c>
      <c r="D339" s="121">
        <v>279.32400000000001</v>
      </c>
      <c r="E339" s="121">
        <v>38.39</v>
      </c>
      <c r="F339" s="126" t="s">
        <v>56</v>
      </c>
      <c r="G339" s="123">
        <v>21</v>
      </c>
      <c r="H339" s="123">
        <f t="shared" si="16"/>
        <v>10723.248360000001</v>
      </c>
      <c r="I339" s="73">
        <f t="shared" si="17"/>
        <v>3.2585957002060294E-4</v>
      </c>
      <c r="J339" s="73" t="str">
        <f t="shared" si="18"/>
        <v/>
      </c>
      <c r="K339" s="76">
        <f t="shared" si="19"/>
        <v>6.843050970432662E-3</v>
      </c>
    </row>
    <row r="340" spans="2:11">
      <c r="B340" s="124" t="s">
        <v>696</v>
      </c>
      <c r="C340" s="125" t="s">
        <v>697</v>
      </c>
      <c r="D340" s="121">
        <v>35.417999999999999</v>
      </c>
      <c r="E340" s="121">
        <v>329.87</v>
      </c>
      <c r="F340" s="126">
        <v>1.4672446721435717</v>
      </c>
      <c r="G340" s="123">
        <v>13</v>
      </c>
      <c r="H340" s="123">
        <f t="shared" ref="H340:H342" si="20">IF(ISNUMBER(E340),IF(G340&lt;&gt;"",D340*E340,"Excl."),"Excl.")</f>
        <v>11683.335660000001</v>
      </c>
      <c r="I340" s="73">
        <f t="shared" si="17"/>
        <v>3.5503483709053784E-4</v>
      </c>
      <c r="J340" s="73">
        <f t="shared" si="18"/>
        <v>5.2092297314645258E-4</v>
      </c>
      <c r="K340" s="76">
        <f t="shared" si="19"/>
        <v>4.615452882176992E-3</v>
      </c>
    </row>
    <row r="341" spans="2:11">
      <c r="B341" s="124" t="s">
        <v>698</v>
      </c>
      <c r="C341" s="125" t="s">
        <v>699</v>
      </c>
      <c r="D341" s="121">
        <v>3.2490000000000001</v>
      </c>
      <c r="E341" s="121">
        <v>5572.19</v>
      </c>
      <c r="F341" s="126" t="s">
        <v>56</v>
      </c>
      <c r="G341" s="123">
        <v>5.5</v>
      </c>
      <c r="H341" s="123">
        <f t="shared" si="20"/>
        <v>18104.045309999998</v>
      </c>
      <c r="I341" s="73">
        <f t="shared" ref="I341:I404" si="21">IF(H341="Excl.","Excl.",H341/(SUM($H$20:$H$522)))</f>
        <v>5.5014825939834078E-4</v>
      </c>
      <c r="J341" s="73" t="str">
        <f t="shared" ref="J341:J404" si="22">IFERROR(I341*F341, "")</f>
        <v/>
      </c>
      <c r="K341" s="76">
        <f t="shared" ref="K341:K404" si="23">IFERROR(I341*G341, "")</f>
        <v>3.0258154266908743E-3</v>
      </c>
    </row>
    <row r="342" spans="2:11">
      <c r="B342" s="124" t="s">
        <v>700</v>
      </c>
      <c r="C342" s="125" t="s">
        <v>701</v>
      </c>
      <c r="D342" s="121">
        <v>213.905</v>
      </c>
      <c r="E342" s="121">
        <v>63.85</v>
      </c>
      <c r="F342" s="126">
        <v>3.1323414252153485</v>
      </c>
      <c r="G342" s="123">
        <v>8.5</v>
      </c>
      <c r="H342" s="123">
        <f t="shared" si="20"/>
        <v>13657.83425</v>
      </c>
      <c r="I342" s="73">
        <f t="shared" si="21"/>
        <v>4.1503617623173876E-4</v>
      </c>
      <c r="J342" s="73">
        <f t="shared" si="22"/>
        <v>1.3000350077736532E-3</v>
      </c>
      <c r="K342" s="76">
        <f t="shared" si="23"/>
        <v>3.5278074979697796E-3</v>
      </c>
    </row>
    <row r="343" spans="2:11">
      <c r="B343" s="124" t="s">
        <v>702</v>
      </c>
      <c r="C343" s="125" t="s">
        <v>703</v>
      </c>
      <c r="D343" s="121">
        <v>227.68199999999999</v>
      </c>
      <c r="E343" s="121">
        <v>25.56</v>
      </c>
      <c r="F343" s="126" t="s">
        <v>56</v>
      </c>
      <c r="G343" s="123">
        <v>12</v>
      </c>
      <c r="H343" s="123">
        <f>IF(ISNUMBER(E343),IF(G343&lt;&gt;"",D343*E343,"Excl."),"Excl.")</f>
        <v>5819.551919999999</v>
      </c>
      <c r="I343" s="73">
        <f t="shared" si="21"/>
        <v>1.7684535718090686E-4</v>
      </c>
      <c r="J343" s="73" t="str">
        <f t="shared" si="22"/>
        <v/>
      </c>
      <c r="K343" s="76">
        <f t="shared" si="23"/>
        <v>2.1221442861708824E-3</v>
      </c>
    </row>
    <row r="344" spans="2:11">
      <c r="B344" s="124" t="s">
        <v>704</v>
      </c>
      <c r="C344" s="125" t="s">
        <v>705</v>
      </c>
      <c r="D344" s="121">
        <v>110.026</v>
      </c>
      <c r="E344" s="121">
        <v>340.84</v>
      </c>
      <c r="F344" s="126">
        <v>0.46942847083675632</v>
      </c>
      <c r="G344" s="123">
        <v>12.5</v>
      </c>
      <c r="H344" s="123">
        <f t="shared" ref="H344:H407" si="24">IF(ISNUMBER(E344),IF(G344&lt;&gt;"",D344*E344,"Excl."),"Excl.")</f>
        <v>37501.261839999999</v>
      </c>
      <c r="I344" s="73">
        <f t="shared" si="21"/>
        <v>1.1395935865848438E-3</v>
      </c>
      <c r="J344" s="73">
        <f t="shared" si="22"/>
        <v>5.3495767472589784E-4</v>
      </c>
      <c r="K344" s="76">
        <f t="shared" si="23"/>
        <v>1.4244919832310547E-2</v>
      </c>
    </row>
    <row r="345" spans="2:11">
      <c r="B345" s="124" t="s">
        <v>706</v>
      </c>
      <c r="C345" s="125" t="s">
        <v>707</v>
      </c>
      <c r="D345" s="121">
        <v>90.4</v>
      </c>
      <c r="E345" s="121">
        <v>81.11</v>
      </c>
      <c r="F345" s="126" t="s">
        <v>56</v>
      </c>
      <c r="G345" s="123">
        <v>7.5</v>
      </c>
      <c r="H345" s="123">
        <f t="shared" si="24"/>
        <v>7332.3440000000001</v>
      </c>
      <c r="I345" s="73">
        <f t="shared" si="21"/>
        <v>2.2281629436055956E-4</v>
      </c>
      <c r="J345" s="73" t="str">
        <f t="shared" si="22"/>
        <v/>
      </c>
      <c r="K345" s="76">
        <f t="shared" si="23"/>
        <v>1.6711222077041967E-3</v>
      </c>
    </row>
    <row r="346" spans="2:11">
      <c r="B346" s="124" t="s">
        <v>708</v>
      </c>
      <c r="C346" s="125" t="s">
        <v>709</v>
      </c>
      <c r="D346" s="121">
        <v>313.05700000000002</v>
      </c>
      <c r="E346" s="121">
        <v>69.69</v>
      </c>
      <c r="F346" s="126">
        <v>2.4393743722198309</v>
      </c>
      <c r="G346" s="123">
        <v>6.5</v>
      </c>
      <c r="H346" s="123">
        <f t="shared" si="24"/>
        <v>21816.942330000002</v>
      </c>
      <c r="I346" s="73">
        <f t="shared" si="21"/>
        <v>6.629762930174352E-4</v>
      </c>
      <c r="J346" s="73">
        <f t="shared" si="22"/>
        <v>1.6172473785760367E-3</v>
      </c>
      <c r="K346" s="76">
        <f t="shared" si="23"/>
        <v>4.3093459046133287E-3</v>
      </c>
    </row>
    <row r="347" spans="2:11">
      <c r="B347" s="124" t="s">
        <v>710</v>
      </c>
      <c r="C347" s="125" t="s">
        <v>711</v>
      </c>
      <c r="D347" s="121">
        <v>291.57400000000001</v>
      </c>
      <c r="E347" s="121">
        <v>52.91</v>
      </c>
      <c r="F347" s="126">
        <v>4.675864675864676</v>
      </c>
      <c r="G347" s="123">
        <v>10</v>
      </c>
      <c r="H347" s="123">
        <f t="shared" si="24"/>
        <v>15427.180339999999</v>
      </c>
      <c r="I347" s="73">
        <f t="shared" si="21"/>
        <v>4.6880331252746425E-4</v>
      </c>
      <c r="J347" s="73">
        <f t="shared" si="22"/>
        <v>2.1920608489755179E-3</v>
      </c>
      <c r="K347" s="76">
        <f t="shared" si="23"/>
        <v>4.6880331252746425E-3</v>
      </c>
    </row>
    <row r="348" spans="2:11">
      <c r="B348" s="124" t="s">
        <v>712</v>
      </c>
      <c r="C348" s="125" t="s">
        <v>713</v>
      </c>
      <c r="D348" s="121">
        <v>231.678</v>
      </c>
      <c r="E348" s="122">
        <v>246.46</v>
      </c>
      <c r="F348" s="126">
        <v>1.0711677351294329</v>
      </c>
      <c r="G348" s="123">
        <v>14</v>
      </c>
      <c r="H348" s="151">
        <f t="shared" si="24"/>
        <v>57099.359880000004</v>
      </c>
      <c r="I348" s="73">
        <f t="shared" si="21"/>
        <v>1.7351433291757188E-3</v>
      </c>
      <c r="J348" s="73">
        <f t="shared" si="22"/>
        <v>1.8586295500380987E-3</v>
      </c>
      <c r="K348" s="76">
        <f t="shared" si="23"/>
        <v>2.4292006608460062E-2</v>
      </c>
    </row>
    <row r="349" spans="2:11">
      <c r="B349" s="124" t="s">
        <v>714</v>
      </c>
      <c r="C349" s="125" t="s">
        <v>715</v>
      </c>
      <c r="D349" s="121">
        <v>272.94</v>
      </c>
      <c r="E349" s="121">
        <v>210.09</v>
      </c>
      <c r="F349" s="126" t="s">
        <v>56</v>
      </c>
      <c r="G349" s="123">
        <v>12</v>
      </c>
      <c r="H349" s="123">
        <f t="shared" si="24"/>
        <v>57341.964599999999</v>
      </c>
      <c r="I349" s="73">
        <f t="shared" si="21"/>
        <v>1.7425156353174901E-3</v>
      </c>
      <c r="J349" s="73" t="str">
        <f t="shared" si="22"/>
        <v/>
      </c>
      <c r="K349" s="76">
        <f t="shared" si="23"/>
        <v>2.0910187623809882E-2</v>
      </c>
    </row>
    <row r="350" spans="2:11">
      <c r="B350" s="124" t="s">
        <v>716</v>
      </c>
      <c r="C350" s="125" t="s">
        <v>717</v>
      </c>
      <c r="D350" s="121">
        <v>41.819000000000003</v>
      </c>
      <c r="E350" s="121">
        <v>354.64</v>
      </c>
      <c r="F350" s="126" t="s">
        <v>56</v>
      </c>
      <c r="G350" s="123">
        <v>12</v>
      </c>
      <c r="H350" s="123">
        <f t="shared" si="24"/>
        <v>14830.69016</v>
      </c>
      <c r="I350" s="73">
        <f t="shared" si="21"/>
        <v>4.5067708556238147E-4</v>
      </c>
      <c r="J350" s="73" t="str">
        <f t="shared" si="22"/>
        <v/>
      </c>
      <c r="K350" s="76">
        <f t="shared" si="23"/>
        <v>5.4081250267485779E-3</v>
      </c>
    </row>
    <row r="351" spans="2:11">
      <c r="B351" s="124" t="s">
        <v>718</v>
      </c>
      <c r="C351" s="125" t="s">
        <v>719</v>
      </c>
      <c r="D351" s="121">
        <v>63.417000000000002</v>
      </c>
      <c r="E351" s="121">
        <v>127.1</v>
      </c>
      <c r="F351" s="126">
        <v>0.62942564909520071</v>
      </c>
      <c r="G351" s="123">
        <v>5.5</v>
      </c>
      <c r="H351" s="123">
        <f t="shared" si="24"/>
        <v>8060.3006999999998</v>
      </c>
      <c r="I351" s="73">
        <f t="shared" si="21"/>
        <v>2.4493754431131767E-4</v>
      </c>
      <c r="J351" s="73">
        <f t="shared" si="22"/>
        <v>1.5416997281593562E-4</v>
      </c>
      <c r="K351" s="76">
        <f t="shared" si="23"/>
        <v>1.3471564937122473E-3</v>
      </c>
    </row>
    <row r="352" spans="2:11">
      <c r="B352" s="124" t="s">
        <v>720</v>
      </c>
      <c r="C352" s="125" t="s">
        <v>721</v>
      </c>
      <c r="D352" s="121">
        <v>159.15299999999999</v>
      </c>
      <c r="E352" s="121">
        <v>117.98</v>
      </c>
      <c r="F352" s="126">
        <v>2.1020511951178165</v>
      </c>
      <c r="G352" s="123">
        <v>9</v>
      </c>
      <c r="H352" s="123">
        <f t="shared" si="24"/>
        <v>18776.870940000001</v>
      </c>
      <c r="I352" s="73">
        <f t="shared" si="21"/>
        <v>5.7059417868791712E-4</v>
      </c>
      <c r="J352" s="73">
        <f t="shared" si="22"/>
        <v>1.1994181752382051E-3</v>
      </c>
      <c r="K352" s="76">
        <f t="shared" si="23"/>
        <v>5.1353476081912545E-3</v>
      </c>
    </row>
    <row r="353" spans="2:11">
      <c r="B353" s="124" t="s">
        <v>722</v>
      </c>
      <c r="C353" s="125" t="s">
        <v>723</v>
      </c>
      <c r="D353" s="121">
        <v>111.32299999999999</v>
      </c>
      <c r="E353" s="121">
        <v>141.47999999999999</v>
      </c>
      <c r="F353" s="126">
        <v>2.0073508623126943</v>
      </c>
      <c r="G353" s="123">
        <v>5</v>
      </c>
      <c r="H353" s="123">
        <f t="shared" si="24"/>
        <v>15749.978039999998</v>
      </c>
      <c r="I353" s="73">
        <f t="shared" si="21"/>
        <v>4.7861253415456076E-4</v>
      </c>
      <c r="J353" s="73">
        <f t="shared" si="22"/>
        <v>9.6074328314882135E-4</v>
      </c>
      <c r="K353" s="76">
        <f t="shared" si="23"/>
        <v>2.3930626707728037E-3</v>
      </c>
    </row>
    <row r="354" spans="2:11">
      <c r="B354" s="124" t="s">
        <v>724</v>
      </c>
      <c r="C354" s="125" t="s">
        <v>725</v>
      </c>
      <c r="D354" s="121">
        <v>784.274</v>
      </c>
      <c r="E354" s="121">
        <v>85.59</v>
      </c>
      <c r="F354" s="126">
        <v>0.54912957121159012</v>
      </c>
      <c r="G354" s="123">
        <v>11.5</v>
      </c>
      <c r="H354" s="123">
        <f t="shared" si="24"/>
        <v>67126.011660000004</v>
      </c>
      <c r="I354" s="73">
        <f t="shared" si="21"/>
        <v>2.0398346249555278E-3</v>
      </c>
      <c r="J354" s="73">
        <f t="shared" si="22"/>
        <v>1.1201335129443837E-3</v>
      </c>
      <c r="K354" s="76">
        <f t="shared" si="23"/>
        <v>2.3458098186988571E-2</v>
      </c>
    </row>
    <row r="355" spans="2:11">
      <c r="B355" s="124" t="s">
        <v>726</v>
      </c>
      <c r="C355" s="125" t="s">
        <v>727</v>
      </c>
      <c r="D355" s="121">
        <v>114.782</v>
      </c>
      <c r="E355" s="121">
        <v>293.45</v>
      </c>
      <c r="F355" s="126">
        <v>1.6084511841881071</v>
      </c>
      <c r="G355" s="123">
        <v>9.5</v>
      </c>
      <c r="H355" s="123">
        <f t="shared" si="24"/>
        <v>33682.777900000001</v>
      </c>
      <c r="I355" s="73">
        <f t="shared" si="21"/>
        <v>1.0235569628822311E-3</v>
      </c>
      <c r="J355" s="73">
        <f t="shared" si="22"/>
        <v>1.646341409031907E-3</v>
      </c>
      <c r="K355" s="76">
        <f t="shared" si="23"/>
        <v>9.7237911473811948E-3</v>
      </c>
    </row>
    <row r="356" spans="2:11">
      <c r="B356" s="124" t="s">
        <v>728</v>
      </c>
      <c r="C356" s="125" t="s">
        <v>729</v>
      </c>
      <c r="D356" s="121">
        <v>1226.999</v>
      </c>
      <c r="E356" s="121">
        <v>38.67</v>
      </c>
      <c r="F356" s="126">
        <v>4.137574347039048</v>
      </c>
      <c r="G356" s="123">
        <v>6.5</v>
      </c>
      <c r="H356" s="123">
        <f t="shared" si="24"/>
        <v>47448.051330000002</v>
      </c>
      <c r="I356" s="73">
        <f t="shared" si="21"/>
        <v>1.4418580159332704E-3</v>
      </c>
      <c r="J356" s="73">
        <f t="shared" si="22"/>
        <v>5.965794738798119E-3</v>
      </c>
      <c r="K356" s="76">
        <f t="shared" si="23"/>
        <v>9.3720771035662575E-3</v>
      </c>
    </row>
    <row r="357" spans="2:11">
      <c r="B357" s="124" t="s">
        <v>730</v>
      </c>
      <c r="C357" s="125" t="s">
        <v>731</v>
      </c>
      <c r="D357" s="121">
        <v>465.64600000000002</v>
      </c>
      <c r="E357" s="121">
        <v>204.34</v>
      </c>
      <c r="F357" s="126">
        <v>3.0537339727904471</v>
      </c>
      <c r="G357" s="123">
        <v>6</v>
      </c>
      <c r="H357" s="123">
        <f t="shared" si="24"/>
        <v>95150.103640000001</v>
      </c>
      <c r="I357" s="73">
        <f t="shared" si="21"/>
        <v>2.8914346491501204E-3</v>
      </c>
      <c r="J357" s="73">
        <f t="shared" si="22"/>
        <v>8.8296722182131492E-3</v>
      </c>
      <c r="K357" s="76">
        <f t="shared" si="23"/>
        <v>1.7348607894900721E-2</v>
      </c>
    </row>
    <row r="358" spans="2:11">
      <c r="B358" s="124" t="s">
        <v>732</v>
      </c>
      <c r="C358" s="125" t="s">
        <v>733</v>
      </c>
      <c r="D358" s="121">
        <v>107.50700000000001</v>
      </c>
      <c r="E358" s="121">
        <v>821.67</v>
      </c>
      <c r="F358" s="126" t="s">
        <v>56</v>
      </c>
      <c r="G358" s="123">
        <v>5</v>
      </c>
      <c r="H358" s="123">
        <f t="shared" si="24"/>
        <v>88335.276689999999</v>
      </c>
      <c r="I358" s="73">
        <f t="shared" si="21"/>
        <v>2.6843447352416249E-3</v>
      </c>
      <c r="J358" s="73" t="str">
        <f t="shared" si="22"/>
        <v/>
      </c>
      <c r="K358" s="76">
        <f t="shared" si="23"/>
        <v>1.3421723676208124E-2</v>
      </c>
    </row>
    <row r="359" spans="2:11">
      <c r="B359" s="124" t="s">
        <v>734</v>
      </c>
      <c r="C359" s="125" t="s">
        <v>735</v>
      </c>
      <c r="D359" s="121">
        <v>10247.26</v>
      </c>
      <c r="E359" s="121">
        <v>103.29</v>
      </c>
      <c r="F359" s="126" t="s">
        <v>56</v>
      </c>
      <c r="G359" s="123">
        <v>26.5</v>
      </c>
      <c r="H359" s="123">
        <f t="shared" si="24"/>
        <v>1058439.4854000001</v>
      </c>
      <c r="I359" s="73">
        <f t="shared" si="21"/>
        <v>3.216400702718334E-2</v>
      </c>
      <c r="J359" s="73" t="str">
        <f t="shared" si="22"/>
        <v/>
      </c>
      <c r="K359" s="76">
        <f t="shared" si="23"/>
        <v>0.85234618622035851</v>
      </c>
    </row>
    <row r="360" spans="2:11">
      <c r="B360" s="124" t="s">
        <v>736</v>
      </c>
      <c r="C360" s="125" t="s">
        <v>737</v>
      </c>
      <c r="D360" s="121">
        <v>72.991</v>
      </c>
      <c r="E360" s="121">
        <v>150.72</v>
      </c>
      <c r="F360" s="126">
        <v>1.3800424628450108</v>
      </c>
      <c r="G360" s="123">
        <v>8.5</v>
      </c>
      <c r="H360" s="123">
        <f t="shared" si="24"/>
        <v>11001.203519999999</v>
      </c>
      <c r="I360" s="73">
        <f t="shared" si="21"/>
        <v>3.3430611027425114E-4</v>
      </c>
      <c r="J360" s="73">
        <f t="shared" si="22"/>
        <v>4.6135662776701329E-4</v>
      </c>
      <c r="K360" s="76">
        <f t="shared" si="23"/>
        <v>2.8416019373311346E-3</v>
      </c>
    </row>
    <row r="361" spans="2:11">
      <c r="B361" s="124" t="s">
        <v>738</v>
      </c>
      <c r="C361" s="125" t="s">
        <v>739</v>
      </c>
      <c r="D361" s="121">
        <v>41.097999999999999</v>
      </c>
      <c r="E361" s="121">
        <v>116.67</v>
      </c>
      <c r="F361" s="126">
        <v>2.5713551041398817</v>
      </c>
      <c r="G361" s="123">
        <v>12</v>
      </c>
      <c r="H361" s="123">
        <f t="shared" si="24"/>
        <v>4794.9036599999999</v>
      </c>
      <c r="I361" s="73">
        <f t="shared" si="21"/>
        <v>1.4570820263439419E-4</v>
      </c>
      <c r="J361" s="73">
        <f t="shared" si="22"/>
        <v>3.7466753055899764E-4</v>
      </c>
      <c r="K361" s="76">
        <f t="shared" si="23"/>
        <v>1.7484984316127302E-3</v>
      </c>
    </row>
    <row r="362" spans="2:11">
      <c r="B362" s="124" t="s">
        <v>740</v>
      </c>
      <c r="C362" s="125" t="s">
        <v>741</v>
      </c>
      <c r="D362" s="121">
        <v>156.82300000000001</v>
      </c>
      <c r="E362" s="121">
        <v>54.12</v>
      </c>
      <c r="F362" s="126">
        <v>7.2431633407243163</v>
      </c>
      <c r="G362" s="123">
        <v>-1</v>
      </c>
      <c r="H362" s="123">
        <f t="shared" si="24"/>
        <v>8487.2607599999992</v>
      </c>
      <c r="I362" s="73">
        <f t="shared" si="21"/>
        <v>2.5791206629353263E-4</v>
      </c>
      <c r="J362" s="73">
        <f t="shared" si="22"/>
        <v>1.8680992237077752E-3</v>
      </c>
      <c r="K362" s="76">
        <f t="shared" si="23"/>
        <v>-2.5791206629353263E-4</v>
      </c>
    </row>
    <row r="363" spans="2:11">
      <c r="B363" s="124" t="s">
        <v>742</v>
      </c>
      <c r="C363" s="125" t="s">
        <v>743</v>
      </c>
      <c r="D363" s="121">
        <v>594.60500000000002</v>
      </c>
      <c r="E363" s="121">
        <v>81.72</v>
      </c>
      <c r="F363" s="126">
        <v>1.0279001468428781</v>
      </c>
      <c r="G363" s="123">
        <v>12.5</v>
      </c>
      <c r="H363" s="123">
        <f t="shared" si="24"/>
        <v>48591.120600000002</v>
      </c>
      <c r="I363" s="73">
        <f t="shared" si="21"/>
        <v>1.4765937646841242E-3</v>
      </c>
      <c r="J363" s="73">
        <f t="shared" si="22"/>
        <v>1.5177909475460895E-3</v>
      </c>
      <c r="K363" s="76">
        <f t="shared" si="23"/>
        <v>1.8457422058551554E-2</v>
      </c>
    </row>
    <row r="364" spans="2:11">
      <c r="B364" s="124" t="s">
        <v>744</v>
      </c>
      <c r="C364" s="125" t="s">
        <v>745</v>
      </c>
      <c r="D364" s="121">
        <v>411.80399999999997</v>
      </c>
      <c r="E364" s="121">
        <v>42.37</v>
      </c>
      <c r="F364" s="126">
        <v>0.37762567854614115</v>
      </c>
      <c r="G364" s="123">
        <v>14</v>
      </c>
      <c r="H364" s="123">
        <f t="shared" si="24"/>
        <v>17448.135479999997</v>
      </c>
      <c r="I364" s="73">
        <f t="shared" si="21"/>
        <v>5.3021637980359387E-4</v>
      </c>
      <c r="J364" s="73">
        <f t="shared" si="22"/>
        <v>2.0022332019961064E-4</v>
      </c>
      <c r="K364" s="76">
        <f t="shared" si="23"/>
        <v>7.423029317250314E-3</v>
      </c>
    </row>
    <row r="365" spans="2:11">
      <c r="B365" s="124" t="s">
        <v>746</v>
      </c>
      <c r="C365" s="125" t="s">
        <v>747</v>
      </c>
      <c r="D365" s="121">
        <v>235.00399999999999</v>
      </c>
      <c r="E365" s="121">
        <v>204.24</v>
      </c>
      <c r="F365" s="126">
        <v>10.928319623971799</v>
      </c>
      <c r="G365" s="123">
        <v>21</v>
      </c>
      <c r="H365" s="123">
        <f t="shared" si="24"/>
        <v>47997.216959999998</v>
      </c>
      <c r="I365" s="73">
        <f t="shared" si="21"/>
        <v>1.4585461378580984E-3</v>
      </c>
      <c r="J365" s="73">
        <f t="shared" si="22"/>
        <v>1.5939458380822932E-2</v>
      </c>
      <c r="K365" s="76">
        <f t="shared" si="23"/>
        <v>3.0629468895020068E-2</v>
      </c>
    </row>
    <row r="366" spans="2:11">
      <c r="B366" s="124" t="s">
        <v>748</v>
      </c>
      <c r="C366" s="125" t="s">
        <v>749</v>
      </c>
      <c r="D366" s="121">
        <v>367.84</v>
      </c>
      <c r="E366" s="121">
        <v>139.6</v>
      </c>
      <c r="F366" s="126">
        <v>2.9226361031518628</v>
      </c>
      <c r="G366" s="123">
        <v>29.5</v>
      </c>
      <c r="H366" s="123">
        <f t="shared" si="24"/>
        <v>51350.463999999993</v>
      </c>
      <c r="I366" s="73">
        <f t="shared" si="21"/>
        <v>1.5604450776143775E-3</v>
      </c>
      <c r="J366" s="73">
        <f t="shared" si="22"/>
        <v>4.5606131208213909E-3</v>
      </c>
      <c r="K366" s="76">
        <f t="shared" si="23"/>
        <v>4.6033129789624136E-2</v>
      </c>
    </row>
    <row r="367" spans="2:11">
      <c r="B367" s="124" t="s">
        <v>750</v>
      </c>
      <c r="C367" s="125" t="s">
        <v>751</v>
      </c>
      <c r="D367" s="121">
        <v>152.30199999999999</v>
      </c>
      <c r="E367" s="121">
        <v>386.25</v>
      </c>
      <c r="F367" s="126" t="s">
        <v>56</v>
      </c>
      <c r="G367" s="123">
        <v>12.5</v>
      </c>
      <c r="H367" s="123">
        <f t="shared" si="24"/>
        <v>58826.647499999999</v>
      </c>
      <c r="I367" s="73">
        <f t="shared" si="21"/>
        <v>1.7876323868063031E-3</v>
      </c>
      <c r="J367" s="73" t="str">
        <f t="shared" si="22"/>
        <v/>
      </c>
      <c r="K367" s="76">
        <f t="shared" si="23"/>
        <v>2.234540483507879E-2</v>
      </c>
    </row>
    <row r="368" spans="2:11">
      <c r="B368" s="124" t="s">
        <v>752</v>
      </c>
      <c r="C368" s="125" t="s">
        <v>753</v>
      </c>
      <c r="D368" s="121">
        <v>124.649</v>
      </c>
      <c r="E368" s="121">
        <v>111.33</v>
      </c>
      <c r="F368" s="126" t="s">
        <v>56</v>
      </c>
      <c r="G368" s="123">
        <v>24.5</v>
      </c>
      <c r="H368" s="123">
        <f t="shared" si="24"/>
        <v>13877.17317</v>
      </c>
      <c r="I368" s="73">
        <f t="shared" si="21"/>
        <v>4.2170147799110071E-4</v>
      </c>
      <c r="J368" s="73" t="str">
        <f t="shared" si="22"/>
        <v/>
      </c>
      <c r="K368" s="76">
        <f t="shared" si="23"/>
        <v>1.0331686210781968E-2</v>
      </c>
    </row>
    <row r="369" spans="2:11">
      <c r="B369" s="124" t="s">
        <v>754</v>
      </c>
      <c r="C369" s="125" t="s">
        <v>755</v>
      </c>
      <c r="D369" s="121">
        <v>114.889</v>
      </c>
      <c r="E369" s="121">
        <v>99.37</v>
      </c>
      <c r="F369" s="126">
        <v>2.4554694575827716</v>
      </c>
      <c r="G369" s="123">
        <v>8.5</v>
      </c>
      <c r="H369" s="123">
        <f t="shared" si="24"/>
        <v>11416.51993</v>
      </c>
      <c r="I369" s="73">
        <f t="shared" si="21"/>
        <v>3.4692680339275885E-4</v>
      </c>
      <c r="J369" s="73">
        <f t="shared" si="22"/>
        <v>8.5186816974774243E-4</v>
      </c>
      <c r="K369" s="76">
        <f t="shared" si="23"/>
        <v>2.9488778288384501E-3</v>
      </c>
    </row>
    <row r="370" spans="2:11">
      <c r="B370" s="124" t="s">
        <v>756</v>
      </c>
      <c r="C370" s="125" t="s">
        <v>757</v>
      </c>
      <c r="D370" s="121">
        <v>662.596</v>
      </c>
      <c r="E370" s="121">
        <v>285.81</v>
      </c>
      <c r="F370" s="126">
        <v>1.5674748959098701</v>
      </c>
      <c r="G370" s="123">
        <v>12.5</v>
      </c>
      <c r="H370" s="123">
        <f t="shared" si="24"/>
        <v>189376.56276</v>
      </c>
      <c r="I370" s="73">
        <f t="shared" si="21"/>
        <v>5.7548014595227856E-3</v>
      </c>
      <c r="J370" s="73">
        <f t="shared" si="22"/>
        <v>9.0205068187474476E-3</v>
      </c>
      <c r="K370" s="76">
        <f t="shared" si="23"/>
        <v>7.1935018244034823E-2</v>
      </c>
    </row>
    <row r="371" spans="2:11">
      <c r="B371" s="124" t="s">
        <v>758</v>
      </c>
      <c r="C371" s="125" t="s">
        <v>759</v>
      </c>
      <c r="D371" s="121">
        <v>54.597999999999999</v>
      </c>
      <c r="E371" s="121">
        <v>737.05</v>
      </c>
      <c r="F371" s="126" t="s">
        <v>56</v>
      </c>
      <c r="G371" s="123">
        <v>20</v>
      </c>
      <c r="H371" s="123">
        <f t="shared" si="24"/>
        <v>40241.455899999994</v>
      </c>
      <c r="I371" s="73">
        <f t="shared" si="21"/>
        <v>1.2228629866945515E-3</v>
      </c>
      <c r="J371" s="73" t="str">
        <f t="shared" si="22"/>
        <v/>
      </c>
      <c r="K371" s="76">
        <f t="shared" si="23"/>
        <v>2.445725973389103E-2</v>
      </c>
    </row>
    <row r="372" spans="2:11">
      <c r="B372" s="124" t="s">
        <v>760</v>
      </c>
      <c r="C372" s="125" t="s">
        <v>761</v>
      </c>
      <c r="D372" s="121">
        <v>280.108</v>
      </c>
      <c r="E372" s="121">
        <v>132.08000000000001</v>
      </c>
      <c r="F372" s="126">
        <v>1.8322228952150208</v>
      </c>
      <c r="G372" s="123">
        <v>10.5</v>
      </c>
      <c r="H372" s="123">
        <f t="shared" si="24"/>
        <v>36996.664640000003</v>
      </c>
      <c r="I372" s="73">
        <f t="shared" si="21"/>
        <v>1.1242598163404699E-3</v>
      </c>
      <c r="J372" s="73">
        <f t="shared" si="22"/>
        <v>2.0598945756692432E-3</v>
      </c>
      <c r="K372" s="76">
        <f t="shared" si="23"/>
        <v>1.1804728071574934E-2</v>
      </c>
    </row>
    <row r="373" spans="2:11">
      <c r="B373" s="124" t="s">
        <v>762</v>
      </c>
      <c r="C373" s="125" t="s">
        <v>763</v>
      </c>
      <c r="D373" s="121">
        <v>923.45</v>
      </c>
      <c r="E373" s="121">
        <v>124.77</v>
      </c>
      <c r="F373" s="126">
        <v>2.7891320028853093</v>
      </c>
      <c r="G373" s="123">
        <v>2.5</v>
      </c>
      <c r="H373" s="123">
        <f t="shared" si="24"/>
        <v>115218.85650000001</v>
      </c>
      <c r="I373" s="73">
        <f t="shared" si="21"/>
        <v>3.5012867161975862E-3</v>
      </c>
      <c r="J373" s="73">
        <f t="shared" si="22"/>
        <v>9.7655508314239015E-3</v>
      </c>
      <c r="K373" s="76">
        <f t="shared" si="23"/>
        <v>8.7532167904939649E-3</v>
      </c>
    </row>
    <row r="374" spans="2:11">
      <c r="B374" s="124" t="s">
        <v>764</v>
      </c>
      <c r="C374" s="125" t="s">
        <v>765</v>
      </c>
      <c r="D374" s="121">
        <v>572.245</v>
      </c>
      <c r="E374" s="121">
        <v>40.06</v>
      </c>
      <c r="F374" s="126">
        <v>3.8941587618572138</v>
      </c>
      <c r="G374" s="123">
        <v>3</v>
      </c>
      <c r="H374" s="123">
        <f t="shared" si="24"/>
        <v>22924.134700000002</v>
      </c>
      <c r="I374" s="73">
        <f t="shared" si="21"/>
        <v>6.9662180951634547E-4</v>
      </c>
      <c r="J374" s="73">
        <f t="shared" si="22"/>
        <v>2.7127559232289038E-3</v>
      </c>
      <c r="K374" s="76">
        <f t="shared" si="23"/>
        <v>2.0898654285490363E-3</v>
      </c>
    </row>
    <row r="375" spans="2:11">
      <c r="B375" s="124" t="s">
        <v>766</v>
      </c>
      <c r="C375" s="125" t="s">
        <v>767</v>
      </c>
      <c r="D375" s="121">
        <v>104.879</v>
      </c>
      <c r="E375" s="121">
        <v>211.33</v>
      </c>
      <c r="F375" s="126" t="s">
        <v>56</v>
      </c>
      <c r="G375" s="123">
        <v>11</v>
      </c>
      <c r="H375" s="123">
        <f t="shared" si="24"/>
        <v>22164.079070000003</v>
      </c>
      <c r="I375" s="73">
        <f t="shared" si="21"/>
        <v>6.735251327940749E-4</v>
      </c>
      <c r="J375" s="73" t="str">
        <f t="shared" si="22"/>
        <v/>
      </c>
      <c r="K375" s="76">
        <f t="shared" si="23"/>
        <v>7.4087764607348242E-3</v>
      </c>
    </row>
    <row r="376" spans="2:11">
      <c r="B376" s="124" t="s">
        <v>768</v>
      </c>
      <c r="C376" s="125" t="s">
        <v>769</v>
      </c>
      <c r="D376" s="121">
        <v>144.001</v>
      </c>
      <c r="E376" s="121">
        <v>166.64</v>
      </c>
      <c r="F376" s="126">
        <v>0.19203072491598658</v>
      </c>
      <c r="G376" s="123">
        <v>15.5</v>
      </c>
      <c r="H376" s="123">
        <f t="shared" si="24"/>
        <v>23996.326639999999</v>
      </c>
      <c r="I376" s="73">
        <f t="shared" si="21"/>
        <v>7.2920372805618196E-4</v>
      </c>
      <c r="J376" s="73">
        <f t="shared" si="22"/>
        <v>1.4002952051006857E-4</v>
      </c>
      <c r="K376" s="76">
        <f t="shared" si="23"/>
        <v>1.130265778487082E-2</v>
      </c>
    </row>
    <row r="377" spans="2:11">
      <c r="B377" s="124" t="s">
        <v>770</v>
      </c>
      <c r="C377" s="125" t="s">
        <v>771</v>
      </c>
      <c r="D377" s="121">
        <v>131.28399999999999</v>
      </c>
      <c r="E377" s="121">
        <v>81.540000000000006</v>
      </c>
      <c r="F377" s="126" t="s">
        <v>56</v>
      </c>
      <c r="G377" s="123">
        <v>6</v>
      </c>
      <c r="H377" s="123">
        <f t="shared" si="24"/>
        <v>10704.897360000001</v>
      </c>
      <c r="I377" s="73">
        <f t="shared" si="21"/>
        <v>3.2530191726756644E-4</v>
      </c>
      <c r="J377" s="73" t="str">
        <f t="shared" si="22"/>
        <v/>
      </c>
      <c r="K377" s="76">
        <f t="shared" si="23"/>
        <v>1.9518115036053986E-3</v>
      </c>
    </row>
    <row r="378" spans="2:11">
      <c r="B378" s="124" t="s">
        <v>772</v>
      </c>
      <c r="C378" s="125" t="s">
        <v>20</v>
      </c>
      <c r="D378" s="121">
        <v>262.47500000000002</v>
      </c>
      <c r="E378" s="121">
        <v>86.39</v>
      </c>
      <c r="F378" s="126">
        <v>2.9170042829031138</v>
      </c>
      <c r="G378" s="123">
        <v>6.5</v>
      </c>
      <c r="H378" s="123">
        <f t="shared" si="24"/>
        <v>22675.215250000001</v>
      </c>
      <c r="I378" s="73">
        <f t="shared" si="21"/>
        <v>6.8905761047668383E-4</v>
      </c>
      <c r="J378" s="73">
        <f t="shared" si="22"/>
        <v>2.0099840009274723E-3</v>
      </c>
      <c r="K378" s="76">
        <f t="shared" si="23"/>
        <v>4.4788744680984444E-3</v>
      </c>
    </row>
    <row r="379" spans="2:11">
      <c r="B379" s="124" t="s">
        <v>773</v>
      </c>
      <c r="C379" s="125" t="s">
        <v>774</v>
      </c>
      <c r="D379" s="121">
        <v>87.085999999999999</v>
      </c>
      <c r="E379" s="121">
        <v>332.8</v>
      </c>
      <c r="F379" s="126" t="s">
        <v>56</v>
      </c>
      <c r="G379" s="123">
        <v>8.5</v>
      </c>
      <c r="H379" s="123">
        <f t="shared" si="24"/>
        <v>28982.220799999999</v>
      </c>
      <c r="I379" s="73">
        <f t="shared" si="21"/>
        <v>8.8071577670053832E-4</v>
      </c>
      <c r="J379" s="73" t="str">
        <f t="shared" si="22"/>
        <v/>
      </c>
      <c r="K379" s="76">
        <f t="shared" si="23"/>
        <v>7.4860841019545755E-3</v>
      </c>
    </row>
    <row r="380" spans="2:11">
      <c r="B380" s="124" t="s">
        <v>775</v>
      </c>
      <c r="C380" s="125" t="s">
        <v>776</v>
      </c>
      <c r="D380" s="121">
        <v>38.252000000000002</v>
      </c>
      <c r="E380" s="121">
        <v>415.09</v>
      </c>
      <c r="F380" s="126">
        <v>0.85764532992844922</v>
      </c>
      <c r="G380" s="123">
        <v>10.5</v>
      </c>
      <c r="H380" s="123">
        <f t="shared" si="24"/>
        <v>15878.02268</v>
      </c>
      <c r="I380" s="73">
        <f t="shared" si="21"/>
        <v>4.8250357257249811E-4</v>
      </c>
      <c r="J380" s="73">
        <f t="shared" si="22"/>
        <v>4.138169356905956E-4</v>
      </c>
      <c r="K380" s="76">
        <f t="shared" si="23"/>
        <v>5.0662875120112303E-3</v>
      </c>
    </row>
    <row r="381" spans="2:11">
      <c r="B381" s="124" t="s">
        <v>777</v>
      </c>
      <c r="C381" s="125" t="s">
        <v>778</v>
      </c>
      <c r="D381" s="121">
        <v>2470</v>
      </c>
      <c r="E381" s="121">
        <v>277.77</v>
      </c>
      <c r="F381" s="126">
        <v>5.7601612845159675E-2</v>
      </c>
      <c r="G381" s="123">
        <v>23</v>
      </c>
      <c r="H381" s="123">
        <f t="shared" si="24"/>
        <v>686091.89999999991</v>
      </c>
      <c r="I381" s="73">
        <f t="shared" si="21"/>
        <v>2.0849056556647583E-2</v>
      </c>
      <c r="J381" s="73">
        <f t="shared" si="22"/>
        <v>1.200939283962852E-3</v>
      </c>
      <c r="K381" s="76">
        <f t="shared" si="23"/>
        <v>0.47952830080289444</v>
      </c>
    </row>
    <row r="382" spans="2:11">
      <c r="B382" s="124" t="s">
        <v>779</v>
      </c>
      <c r="C382" s="125" t="s">
        <v>780</v>
      </c>
      <c r="D382" s="121">
        <v>143.96199999999999</v>
      </c>
      <c r="E382" s="121">
        <v>45.91</v>
      </c>
      <c r="F382" s="126">
        <v>1.7425397516880856</v>
      </c>
      <c r="G382" s="123">
        <v>9</v>
      </c>
      <c r="H382" s="123">
        <f t="shared" si="24"/>
        <v>6609.2954199999986</v>
      </c>
      <c r="I382" s="73">
        <f t="shared" si="21"/>
        <v>2.0084419304640069E-4</v>
      </c>
      <c r="J382" s="73">
        <f t="shared" si="22"/>
        <v>3.4997899027906901E-4</v>
      </c>
      <c r="K382" s="76">
        <f t="shared" si="23"/>
        <v>1.8075977374176061E-3</v>
      </c>
    </row>
    <row r="383" spans="2:11">
      <c r="B383" s="124" t="s">
        <v>781</v>
      </c>
      <c r="C383" s="125" t="s">
        <v>782</v>
      </c>
      <c r="D383" s="121">
        <v>509.29500000000002</v>
      </c>
      <c r="E383" s="121">
        <v>60.93</v>
      </c>
      <c r="F383" s="126">
        <v>1.903824060397177</v>
      </c>
      <c r="G383" s="123">
        <v>8</v>
      </c>
      <c r="H383" s="123">
        <f t="shared" si="24"/>
        <v>31031.344349999999</v>
      </c>
      <c r="I383" s="73">
        <f t="shared" si="21"/>
        <v>9.429848295570266E-4</v>
      </c>
      <c r="J383" s="73">
        <f t="shared" si="22"/>
        <v>1.7952772071001982E-3</v>
      </c>
      <c r="K383" s="76">
        <f t="shared" si="23"/>
        <v>7.5438786364562128E-3</v>
      </c>
    </row>
    <row r="384" spans="2:11">
      <c r="B384" s="124" t="s">
        <v>783</v>
      </c>
      <c r="C384" s="125" t="s">
        <v>784</v>
      </c>
      <c r="D384" s="121">
        <v>350.25700000000001</v>
      </c>
      <c r="E384" s="121">
        <v>255.47</v>
      </c>
      <c r="F384" s="126" t="s">
        <v>56</v>
      </c>
      <c r="G384" s="123">
        <v>10</v>
      </c>
      <c r="H384" s="123">
        <f t="shared" si="24"/>
        <v>89480.155790000004</v>
      </c>
      <c r="I384" s="73">
        <f t="shared" si="21"/>
        <v>2.7191354813594902E-3</v>
      </c>
      <c r="J384" s="73" t="str">
        <f t="shared" si="22"/>
        <v/>
      </c>
      <c r="K384" s="76">
        <f t="shared" si="23"/>
        <v>2.7191354813594901E-2</v>
      </c>
    </row>
    <row r="385" spans="2:11">
      <c r="B385" s="124" t="s">
        <v>785</v>
      </c>
      <c r="C385" s="125" t="s">
        <v>786</v>
      </c>
      <c r="D385" s="121">
        <v>168.67500000000001</v>
      </c>
      <c r="E385" s="121">
        <v>119.3</v>
      </c>
      <c r="F385" s="126" t="s">
        <v>56</v>
      </c>
      <c r="G385" s="123">
        <v>3</v>
      </c>
      <c r="H385" s="123">
        <f t="shared" si="24"/>
        <v>20122.927500000002</v>
      </c>
      <c r="I385" s="73">
        <f t="shared" si="21"/>
        <v>6.1149833358012113E-4</v>
      </c>
      <c r="J385" s="73" t="str">
        <f t="shared" si="22"/>
        <v/>
      </c>
      <c r="K385" s="76">
        <f t="shared" si="23"/>
        <v>1.8344950007403633E-3</v>
      </c>
    </row>
    <row r="386" spans="2:11">
      <c r="B386" s="124" t="s">
        <v>787</v>
      </c>
      <c r="C386" s="125" t="s">
        <v>788</v>
      </c>
      <c r="D386" s="121">
        <v>316.24400000000003</v>
      </c>
      <c r="E386" s="121">
        <v>135.22</v>
      </c>
      <c r="F386" s="126">
        <v>1.4642804318887739</v>
      </c>
      <c r="G386" s="123">
        <v>12.5</v>
      </c>
      <c r="H386" s="123">
        <f t="shared" si="24"/>
        <v>42762.513680000004</v>
      </c>
      <c r="I386" s="73">
        <f t="shared" si="21"/>
        <v>1.2994732428975421E-3</v>
      </c>
      <c r="J386" s="73">
        <f t="shared" si="22"/>
        <v>1.9027932413379185E-3</v>
      </c>
      <c r="K386" s="76">
        <f t="shared" si="23"/>
        <v>1.6243415536219278E-2</v>
      </c>
    </row>
    <row r="387" spans="2:11">
      <c r="B387" s="124" t="s">
        <v>789</v>
      </c>
      <c r="C387" s="125" t="s">
        <v>790</v>
      </c>
      <c r="D387" s="121">
        <v>536.88</v>
      </c>
      <c r="E387" s="121">
        <v>44.37</v>
      </c>
      <c r="F387" s="126">
        <v>2.2537750732476902</v>
      </c>
      <c r="G387" s="123">
        <v>12.5</v>
      </c>
      <c r="H387" s="123">
        <f t="shared" si="24"/>
        <v>23821.365599999997</v>
      </c>
      <c r="I387" s="73">
        <f t="shared" si="21"/>
        <v>7.2388698751723961E-4</v>
      </c>
      <c r="J387" s="73">
        <f t="shared" si="22"/>
        <v>1.6314784483147165E-3</v>
      </c>
      <c r="K387" s="76">
        <f t="shared" si="23"/>
        <v>9.0485873439654953E-3</v>
      </c>
    </row>
    <row r="388" spans="2:11">
      <c r="B388" s="124" t="s">
        <v>791</v>
      </c>
      <c r="C388" s="125" t="s">
        <v>792</v>
      </c>
      <c r="D388" s="121">
        <v>333.79500000000002</v>
      </c>
      <c r="E388" s="121">
        <v>327.11</v>
      </c>
      <c r="F388" s="126">
        <v>3.0570756014796245</v>
      </c>
      <c r="G388" s="123">
        <v>5</v>
      </c>
      <c r="H388" s="123">
        <f t="shared" si="24"/>
        <v>109187.68245000001</v>
      </c>
      <c r="I388" s="73">
        <f t="shared" si="21"/>
        <v>3.3180105561504622E-3</v>
      </c>
      <c r="J388" s="73">
        <f t="shared" si="22"/>
        <v>1.0143409116659417E-2</v>
      </c>
      <c r="K388" s="76">
        <f t="shared" si="23"/>
        <v>1.6590052780752311E-2</v>
      </c>
    </row>
    <row r="389" spans="2:11">
      <c r="B389" s="124" t="s">
        <v>793</v>
      </c>
      <c r="C389" s="125" t="s">
        <v>794</v>
      </c>
      <c r="D389" s="121">
        <v>108.039</v>
      </c>
      <c r="E389" s="121">
        <v>261.07</v>
      </c>
      <c r="F389" s="126">
        <v>1.302332707702915</v>
      </c>
      <c r="G389" s="123">
        <v>35.5</v>
      </c>
      <c r="H389" s="123">
        <f t="shared" si="24"/>
        <v>28205.741729999998</v>
      </c>
      <c r="I389" s="73">
        <f t="shared" si="21"/>
        <v>8.5712002218793861E-4</v>
      </c>
      <c r="J389" s="73">
        <f t="shared" si="22"/>
        <v>1.1162554393224007E-3</v>
      </c>
      <c r="K389" s="76">
        <f t="shared" si="23"/>
        <v>3.0427760787671822E-2</v>
      </c>
    </row>
    <row r="390" spans="2:11">
      <c r="B390" s="124" t="s">
        <v>795</v>
      </c>
      <c r="C390" s="125" t="s">
        <v>796</v>
      </c>
      <c r="D390" s="121">
        <v>314.64999999999998</v>
      </c>
      <c r="E390" s="121">
        <v>151.16</v>
      </c>
      <c r="F390" s="126">
        <v>3.1489812119608365</v>
      </c>
      <c r="G390" s="123">
        <v>7.5</v>
      </c>
      <c r="H390" s="123">
        <f t="shared" si="24"/>
        <v>47562.493999999999</v>
      </c>
      <c r="I390" s="73">
        <f t="shared" si="21"/>
        <v>1.4453357157856134E-3</v>
      </c>
      <c r="J390" s="73">
        <f t="shared" si="22"/>
        <v>4.5513350139848637E-3</v>
      </c>
      <c r="K390" s="76">
        <f t="shared" si="23"/>
        <v>1.08400178683921E-2</v>
      </c>
    </row>
    <row r="391" spans="2:11">
      <c r="B391" s="124" t="s">
        <v>797</v>
      </c>
      <c r="C391" s="125" t="s">
        <v>798</v>
      </c>
      <c r="D391" s="121">
        <v>183.2</v>
      </c>
      <c r="E391" s="121">
        <v>306.02</v>
      </c>
      <c r="F391" s="126">
        <v>1.0064701653486701</v>
      </c>
      <c r="G391" s="123">
        <v>4</v>
      </c>
      <c r="H391" s="123">
        <f t="shared" si="24"/>
        <v>56062.863999999994</v>
      </c>
      <c r="I391" s="73">
        <f t="shared" si="21"/>
        <v>1.7036461474966283E-3</v>
      </c>
      <c r="J391" s="73">
        <f t="shared" si="22"/>
        <v>1.7146690197665563E-3</v>
      </c>
      <c r="K391" s="76">
        <f t="shared" si="23"/>
        <v>6.814584589986513E-3</v>
      </c>
    </row>
    <row r="392" spans="2:11">
      <c r="B392" s="124" t="s">
        <v>1221</v>
      </c>
      <c r="C392" s="125" t="s">
        <v>1222</v>
      </c>
      <c r="D392" s="121">
        <v>431.96800000000002</v>
      </c>
      <c r="E392" s="121">
        <v>82.32</v>
      </c>
      <c r="F392" s="126" t="s">
        <v>56</v>
      </c>
      <c r="G392" s="123">
        <v>18.5</v>
      </c>
      <c r="H392" s="123">
        <f t="shared" si="24"/>
        <v>35559.605759999999</v>
      </c>
      <c r="I392" s="73">
        <f t="shared" si="21"/>
        <v>1.0805902702281302E-3</v>
      </c>
      <c r="J392" s="73" t="str">
        <f t="shared" si="22"/>
        <v/>
      </c>
      <c r="K392" s="76">
        <f t="shared" si="23"/>
        <v>1.9990919999220411E-2</v>
      </c>
    </row>
    <row r="393" spans="2:11">
      <c r="B393" s="124" t="s">
        <v>799</v>
      </c>
      <c r="C393" s="125" t="s">
        <v>800</v>
      </c>
      <c r="D393" s="121">
        <v>37.648000000000003</v>
      </c>
      <c r="E393" s="121">
        <v>2652.41</v>
      </c>
      <c r="F393" s="126" t="s">
        <v>56</v>
      </c>
      <c r="G393" s="123">
        <v>22</v>
      </c>
      <c r="H393" s="123">
        <f t="shared" si="24"/>
        <v>99857.931680000009</v>
      </c>
      <c r="I393" s="73">
        <f t="shared" si="21"/>
        <v>3.0344967856728391E-3</v>
      </c>
      <c r="J393" s="73" t="str">
        <f t="shared" si="22"/>
        <v/>
      </c>
      <c r="K393" s="76">
        <f t="shared" si="23"/>
        <v>6.6758929284802454E-2</v>
      </c>
    </row>
    <row r="394" spans="2:11">
      <c r="B394" s="124" t="s">
        <v>801</v>
      </c>
      <c r="C394" s="125" t="s">
        <v>802</v>
      </c>
      <c r="D394" s="121">
        <v>55.072000000000003</v>
      </c>
      <c r="E394" s="121">
        <v>145.69</v>
      </c>
      <c r="F394" s="126" t="s">
        <v>56</v>
      </c>
      <c r="G394" s="123">
        <v>10</v>
      </c>
      <c r="H394" s="123">
        <f t="shared" si="24"/>
        <v>8023.4396800000004</v>
      </c>
      <c r="I394" s="73">
        <f t="shared" si="21"/>
        <v>2.4381740648325747E-4</v>
      </c>
      <c r="J394" s="73" t="str">
        <f t="shared" si="22"/>
        <v/>
      </c>
      <c r="K394" s="76">
        <f t="shared" si="23"/>
        <v>2.4381740648325746E-3</v>
      </c>
    </row>
    <row r="395" spans="2:11">
      <c r="B395" s="124" t="s">
        <v>803</v>
      </c>
      <c r="C395" s="125" t="s">
        <v>804</v>
      </c>
      <c r="D395" s="121">
        <v>156.304</v>
      </c>
      <c r="E395" s="121">
        <v>78.3</v>
      </c>
      <c r="F395" s="126" t="s">
        <v>56</v>
      </c>
      <c r="G395" s="123">
        <v>5.5</v>
      </c>
      <c r="H395" s="123">
        <f t="shared" si="24"/>
        <v>12238.6032</v>
      </c>
      <c r="I395" s="73">
        <f t="shared" si="21"/>
        <v>3.7190838470934891E-4</v>
      </c>
      <c r="J395" s="73" t="str">
        <f t="shared" si="22"/>
        <v/>
      </c>
      <c r="K395" s="76">
        <f t="shared" si="23"/>
        <v>2.0454961159014191E-3</v>
      </c>
    </row>
    <row r="396" spans="2:11">
      <c r="B396" s="124" t="s">
        <v>805</v>
      </c>
      <c r="C396" s="125" t="s">
        <v>806</v>
      </c>
      <c r="D396" s="121">
        <v>50.985999999999997</v>
      </c>
      <c r="E396" s="121">
        <v>201.82</v>
      </c>
      <c r="F396" s="126" t="s">
        <v>56</v>
      </c>
      <c r="G396" s="123">
        <v>12</v>
      </c>
      <c r="H396" s="123">
        <f t="shared" si="24"/>
        <v>10289.994519999998</v>
      </c>
      <c r="I396" s="73">
        <f t="shared" si="21"/>
        <v>3.1269379177202605E-4</v>
      </c>
      <c r="J396" s="73" t="str">
        <f t="shared" si="22"/>
        <v/>
      </c>
      <c r="K396" s="76">
        <f t="shared" si="23"/>
        <v>3.7523255012643125E-3</v>
      </c>
    </row>
    <row r="397" spans="2:11">
      <c r="B397" s="124" t="s">
        <v>807</v>
      </c>
      <c r="C397" s="125" t="s">
        <v>808</v>
      </c>
      <c r="D397" s="121">
        <v>37.609000000000002</v>
      </c>
      <c r="E397" s="121">
        <v>391.29</v>
      </c>
      <c r="F397" s="126">
        <v>0.73602698765621399</v>
      </c>
      <c r="G397" s="123">
        <v>10</v>
      </c>
      <c r="H397" s="123">
        <f t="shared" si="24"/>
        <v>14716.025610000001</v>
      </c>
      <c r="I397" s="73">
        <f t="shared" si="21"/>
        <v>4.4719264318958483E-4</v>
      </c>
      <c r="J397" s="73">
        <f t="shared" si="22"/>
        <v>3.2914585406885024E-4</v>
      </c>
      <c r="K397" s="76">
        <f t="shared" si="23"/>
        <v>4.4719264318958483E-3</v>
      </c>
    </row>
    <row r="398" spans="2:11">
      <c r="B398" s="124" t="s">
        <v>809</v>
      </c>
      <c r="C398" s="125" t="s">
        <v>810</v>
      </c>
      <c r="D398" s="121">
        <v>654</v>
      </c>
      <c r="E398" s="121">
        <v>50.61</v>
      </c>
      <c r="F398" s="126">
        <v>7.0341829677929262</v>
      </c>
      <c r="G398" s="123">
        <v>27.5</v>
      </c>
      <c r="H398" s="123">
        <f t="shared" si="24"/>
        <v>33098.94</v>
      </c>
      <c r="I398" s="73">
        <f t="shared" si="21"/>
        <v>1.0058152151702785E-3</v>
      </c>
      <c r="J398" s="73">
        <f t="shared" si="22"/>
        <v>7.0750882552977502E-3</v>
      </c>
      <c r="K398" s="76">
        <f t="shared" si="23"/>
        <v>2.7659918417182659E-2</v>
      </c>
    </row>
    <row r="399" spans="2:11">
      <c r="B399" s="124" t="s">
        <v>813</v>
      </c>
      <c r="C399" s="125" t="s">
        <v>814</v>
      </c>
      <c r="D399" s="121">
        <v>157.27500000000001</v>
      </c>
      <c r="E399" s="121">
        <v>74.19</v>
      </c>
      <c r="F399" s="126">
        <v>0.43132497641191542</v>
      </c>
      <c r="G399" s="123">
        <v>13</v>
      </c>
      <c r="H399" s="123">
        <f t="shared" si="24"/>
        <v>11668.232250000001</v>
      </c>
      <c r="I399" s="73">
        <f t="shared" si="21"/>
        <v>3.5457587255635777E-4</v>
      </c>
      <c r="J399" s="73">
        <f t="shared" si="22"/>
        <v>1.5293742986660535E-4</v>
      </c>
      <c r="K399" s="76">
        <f t="shared" si="23"/>
        <v>4.6094863432326509E-3</v>
      </c>
    </row>
    <row r="400" spans="2:11">
      <c r="B400" s="124" t="s">
        <v>811</v>
      </c>
      <c r="C400" s="125" t="s">
        <v>812</v>
      </c>
      <c r="D400" s="121">
        <v>5956</v>
      </c>
      <c r="E400" s="121">
        <v>103.73</v>
      </c>
      <c r="F400" s="126" t="s">
        <v>56</v>
      </c>
      <c r="G400" s="123" t="s">
        <v>1207</v>
      </c>
      <c r="H400" s="123" t="str">
        <f t="shared" si="24"/>
        <v>Excl.</v>
      </c>
      <c r="I400" s="73" t="str">
        <f t="shared" si="21"/>
        <v>Excl.</v>
      </c>
      <c r="J400" s="73" t="str">
        <f t="shared" si="22"/>
        <v/>
      </c>
      <c r="K400" s="76" t="str">
        <f t="shared" si="23"/>
        <v/>
      </c>
    </row>
    <row r="401" spans="2:11">
      <c r="B401" s="124" t="s">
        <v>815</v>
      </c>
      <c r="C401" s="125" t="s">
        <v>816</v>
      </c>
      <c r="D401" s="121">
        <v>46.944000000000003</v>
      </c>
      <c r="E401" s="121">
        <v>253.31</v>
      </c>
      <c r="F401" s="126">
        <v>0.53689155580119219</v>
      </c>
      <c r="G401" s="123">
        <v>10</v>
      </c>
      <c r="H401" s="123">
        <f t="shared" si="24"/>
        <v>11891.38464</v>
      </c>
      <c r="I401" s="73">
        <f t="shared" si="21"/>
        <v>3.6135705857511278E-4</v>
      </c>
      <c r="J401" s="73">
        <f t="shared" si="22"/>
        <v>1.9400955337813482E-4</v>
      </c>
      <c r="K401" s="76">
        <f t="shared" si="23"/>
        <v>3.6135705857511277E-3</v>
      </c>
    </row>
    <row r="402" spans="2:11">
      <c r="B402" s="124" t="s">
        <v>1284</v>
      </c>
      <c r="C402" s="125" t="s">
        <v>1285</v>
      </c>
      <c r="D402" s="121">
        <v>149.92599999999999</v>
      </c>
      <c r="E402" s="121">
        <v>95.52</v>
      </c>
      <c r="F402" s="126">
        <v>2.6172529313232831</v>
      </c>
      <c r="G402" s="123">
        <v>2.5</v>
      </c>
      <c r="H402" s="123">
        <f t="shared" si="24"/>
        <v>14320.931519999998</v>
      </c>
      <c r="I402" s="73">
        <f t="shared" si="21"/>
        <v>4.3518646875783995E-4</v>
      </c>
      <c r="J402" s="73">
        <f t="shared" si="22"/>
        <v>1.138993061028685E-3</v>
      </c>
      <c r="K402" s="76">
        <f t="shared" si="23"/>
        <v>1.0879661718945998E-3</v>
      </c>
    </row>
    <row r="403" spans="2:11">
      <c r="B403" s="124" t="s">
        <v>817</v>
      </c>
      <c r="C403" s="125" t="s">
        <v>818</v>
      </c>
      <c r="D403" s="121">
        <v>445.34699999999998</v>
      </c>
      <c r="E403" s="121">
        <v>345.48</v>
      </c>
      <c r="F403" s="126" t="s">
        <v>56</v>
      </c>
      <c r="G403" s="123">
        <v>14.5</v>
      </c>
      <c r="H403" s="123">
        <f t="shared" si="24"/>
        <v>153858.48156000001</v>
      </c>
      <c r="I403" s="73">
        <f t="shared" si="21"/>
        <v>4.6754730434280896E-3</v>
      </c>
      <c r="J403" s="73" t="str">
        <f t="shared" si="22"/>
        <v/>
      </c>
      <c r="K403" s="76">
        <f t="shared" si="23"/>
        <v>6.7794359129707299E-2</v>
      </c>
    </row>
    <row r="404" spans="2:11">
      <c r="B404" s="124" t="s">
        <v>819</v>
      </c>
      <c r="C404" s="125" t="s">
        <v>820</v>
      </c>
      <c r="D404" s="121">
        <v>87.867000000000004</v>
      </c>
      <c r="E404" s="121">
        <v>106.73</v>
      </c>
      <c r="F404" s="126">
        <v>1.6864986414316501</v>
      </c>
      <c r="G404" s="123">
        <v>11</v>
      </c>
      <c r="H404" s="123">
        <f t="shared" si="24"/>
        <v>9378.0449100000005</v>
      </c>
      <c r="I404" s="73">
        <f t="shared" si="21"/>
        <v>2.8498133955432364E-4</v>
      </c>
      <c r="J404" s="73">
        <f t="shared" si="22"/>
        <v>4.806206419917386E-4</v>
      </c>
      <c r="K404" s="76">
        <f t="shared" si="23"/>
        <v>3.1347947350975599E-3</v>
      </c>
    </row>
    <row r="405" spans="2:11">
      <c r="B405" s="124" t="s">
        <v>821</v>
      </c>
      <c r="C405" s="125" t="s">
        <v>822</v>
      </c>
      <c r="D405" s="121">
        <v>295.702</v>
      </c>
      <c r="E405" s="121">
        <v>138.34</v>
      </c>
      <c r="F405" s="126">
        <v>0.65057105681653893</v>
      </c>
      <c r="G405" s="123">
        <v>12</v>
      </c>
      <c r="H405" s="123">
        <f t="shared" si="24"/>
        <v>40907.414680000002</v>
      </c>
      <c r="I405" s="73">
        <f t="shared" ref="I405:I468" si="25">IF(H405="Excl.","Excl.",H405/(SUM($H$20:$H$522)))</f>
        <v>1.2431002351865046E-3</v>
      </c>
      <c r="J405" s="73">
        <f t="shared" ref="J405:J468" si="26">IFERROR(I405*F405, "")</f>
        <v>8.087250337341724E-4</v>
      </c>
      <c r="K405" s="76">
        <f t="shared" ref="K405:K468" si="27">IFERROR(I405*G405, "")</f>
        <v>1.4917202822238056E-2</v>
      </c>
    </row>
    <row r="406" spans="2:11">
      <c r="B406" s="124" t="s">
        <v>890</v>
      </c>
      <c r="C406" s="125" t="s">
        <v>1213</v>
      </c>
      <c r="D406" s="121">
        <v>2435.6</v>
      </c>
      <c r="E406" s="121">
        <v>15.1</v>
      </c>
      <c r="F406" s="126" t="s">
        <v>56</v>
      </c>
      <c r="G406" s="123" t="s">
        <v>1207</v>
      </c>
      <c r="H406" s="123" t="str">
        <f t="shared" si="24"/>
        <v>Excl.</v>
      </c>
      <c r="I406" s="73" t="str">
        <f t="shared" si="25"/>
        <v>Excl.</v>
      </c>
      <c r="J406" s="73" t="str">
        <f t="shared" si="26"/>
        <v/>
      </c>
      <c r="K406" s="76" t="str">
        <f t="shared" si="27"/>
        <v/>
      </c>
    </row>
    <row r="407" spans="2:11">
      <c r="B407" s="124" t="s">
        <v>1223</v>
      </c>
      <c r="C407" s="125" t="s">
        <v>1224</v>
      </c>
      <c r="D407" s="121">
        <v>237.458</v>
      </c>
      <c r="E407" s="121">
        <v>459.81</v>
      </c>
      <c r="F407" s="126">
        <v>1.2874883103890737</v>
      </c>
      <c r="G407" s="123">
        <v>12.5</v>
      </c>
      <c r="H407" s="123">
        <f t="shared" si="24"/>
        <v>109185.56298</v>
      </c>
      <c r="I407" s="73">
        <f t="shared" si="25"/>
        <v>3.3179461493998501E-3</v>
      </c>
      <c r="J407" s="73">
        <f t="shared" si="26"/>
        <v>4.2718168818527465E-3</v>
      </c>
      <c r="K407" s="76">
        <f t="shared" si="27"/>
        <v>4.1474326867498128E-2</v>
      </c>
    </row>
    <row r="408" spans="2:11">
      <c r="B408" s="124" t="s">
        <v>823</v>
      </c>
      <c r="C408" s="125" t="s">
        <v>824</v>
      </c>
      <c r="D408" s="121">
        <v>246.952</v>
      </c>
      <c r="E408" s="121">
        <v>52.42</v>
      </c>
      <c r="F408" s="126" t="s">
        <v>56</v>
      </c>
      <c r="G408" s="123">
        <v>7</v>
      </c>
      <c r="H408" s="123">
        <f t="shared" ref="H408:H471" si="28">IF(ISNUMBER(E408),IF(G408&lt;&gt;"",D408*E408,"Excl."),"Excl.")</f>
        <v>12945.223840000001</v>
      </c>
      <c r="I408" s="73">
        <f t="shared" si="25"/>
        <v>3.9338127148654965E-4</v>
      </c>
      <c r="J408" s="73" t="str">
        <f t="shared" si="26"/>
        <v/>
      </c>
      <c r="K408" s="76">
        <f t="shared" si="27"/>
        <v>2.7536689004058475E-3</v>
      </c>
    </row>
    <row r="409" spans="2:11">
      <c r="B409" s="124" t="s">
        <v>825</v>
      </c>
      <c r="C409" s="125" t="s">
        <v>826</v>
      </c>
      <c r="D409" s="121">
        <v>359.74</v>
      </c>
      <c r="E409" s="121">
        <v>191.52</v>
      </c>
      <c r="F409" s="126">
        <v>2.2974101921470345</v>
      </c>
      <c r="G409" s="123">
        <v>8.5</v>
      </c>
      <c r="H409" s="123">
        <f t="shared" si="28"/>
        <v>68897.404800000004</v>
      </c>
      <c r="I409" s="73">
        <f t="shared" si="25"/>
        <v>2.0936639672927827E-3</v>
      </c>
      <c r="J409" s="73">
        <f t="shared" si="26"/>
        <v>4.810004937389434E-3</v>
      </c>
      <c r="K409" s="76">
        <f t="shared" si="27"/>
        <v>1.7796143721988653E-2</v>
      </c>
    </row>
    <row r="410" spans="2:11">
      <c r="B410" s="124" t="s">
        <v>827</v>
      </c>
      <c r="C410" s="125" t="s">
        <v>828</v>
      </c>
      <c r="D410" s="121">
        <v>321.34399999999999</v>
      </c>
      <c r="E410" s="121">
        <v>34.42</v>
      </c>
      <c r="F410" s="126">
        <v>2.5566531086577573</v>
      </c>
      <c r="G410" s="123">
        <v>11</v>
      </c>
      <c r="H410" s="123">
        <f t="shared" si="28"/>
        <v>11060.66048</v>
      </c>
      <c r="I410" s="73">
        <f t="shared" si="25"/>
        <v>3.3611289668541029E-4</v>
      </c>
      <c r="J410" s="73">
        <f t="shared" si="26"/>
        <v>8.5932408217071778E-4</v>
      </c>
      <c r="K410" s="76">
        <f t="shared" si="27"/>
        <v>3.6972418635395133E-3</v>
      </c>
    </row>
    <row r="411" spans="2:11">
      <c r="B411" s="124" t="s">
        <v>829</v>
      </c>
      <c r="C411" s="125" t="s">
        <v>830</v>
      </c>
      <c r="D411" s="122">
        <v>150.23599999999999</v>
      </c>
      <c r="E411" s="122">
        <v>669.12</v>
      </c>
      <c r="F411" s="126">
        <v>2.9890004782400763</v>
      </c>
      <c r="G411" s="123">
        <v>8.5</v>
      </c>
      <c r="H411" s="151">
        <f t="shared" si="28"/>
        <v>100525.91231999999</v>
      </c>
      <c r="I411" s="73">
        <f t="shared" si="25"/>
        <v>3.0547954747290797E-3</v>
      </c>
      <c r="J411" s="73">
        <f t="shared" si="26"/>
        <v>9.1307851348908405E-3</v>
      </c>
      <c r="K411" s="76">
        <f t="shared" si="27"/>
        <v>2.5965761535197179E-2</v>
      </c>
    </row>
    <row r="412" spans="2:11">
      <c r="B412" s="124" t="s">
        <v>831</v>
      </c>
      <c r="C412" s="125" t="s">
        <v>832</v>
      </c>
      <c r="D412" s="121">
        <v>206.108</v>
      </c>
      <c r="E412" s="121">
        <v>109.54</v>
      </c>
      <c r="F412" s="126">
        <v>3.4781814862150808</v>
      </c>
      <c r="G412" s="123">
        <v>4.5</v>
      </c>
      <c r="H412" s="123">
        <f t="shared" si="28"/>
        <v>22577.070320000003</v>
      </c>
      <c r="I412" s="73">
        <f t="shared" si="25"/>
        <v>6.8607516862550003E-4</v>
      </c>
      <c r="J412" s="73">
        <f t="shared" si="26"/>
        <v>2.3862939496651038E-3</v>
      </c>
      <c r="K412" s="76">
        <f t="shared" si="27"/>
        <v>3.0873382588147502E-3</v>
      </c>
    </row>
    <row r="413" spans="2:11">
      <c r="B413" s="124" t="s">
        <v>833</v>
      </c>
      <c r="C413" s="125" t="s">
        <v>834</v>
      </c>
      <c r="D413" s="121">
        <v>489.00299999999999</v>
      </c>
      <c r="E413" s="121">
        <v>54.67</v>
      </c>
      <c r="F413" s="126">
        <v>1.4633254069873789</v>
      </c>
      <c r="G413" s="123">
        <v>8.5</v>
      </c>
      <c r="H413" s="123">
        <f t="shared" si="28"/>
        <v>26733.794010000001</v>
      </c>
      <c r="I413" s="73">
        <f t="shared" si="25"/>
        <v>8.1239026912904313E-4</v>
      </c>
      <c r="J413" s="73">
        <f t="shared" si="26"/>
        <v>1.1887913212058434E-3</v>
      </c>
      <c r="K413" s="76">
        <f t="shared" si="27"/>
        <v>6.9053172875968667E-3</v>
      </c>
    </row>
    <row r="414" spans="2:11">
      <c r="B414" s="124" t="s">
        <v>835</v>
      </c>
      <c r="C414" s="125" t="s">
        <v>836</v>
      </c>
      <c r="D414" s="121">
        <v>110.825</v>
      </c>
      <c r="E414" s="121">
        <v>108.89</v>
      </c>
      <c r="F414" s="126">
        <v>2.5714023326292588</v>
      </c>
      <c r="G414" s="123">
        <v>7.5</v>
      </c>
      <c r="H414" s="123">
        <f t="shared" si="28"/>
        <v>12067.73425</v>
      </c>
      <c r="I414" s="73">
        <f t="shared" si="25"/>
        <v>3.6671599517330427E-4</v>
      </c>
      <c r="J414" s="73">
        <f t="shared" si="26"/>
        <v>9.4297436540109454E-4</v>
      </c>
      <c r="K414" s="76">
        <f t="shared" si="27"/>
        <v>2.7503699637997821E-3</v>
      </c>
    </row>
    <row r="415" spans="2:11">
      <c r="B415" s="124" t="s">
        <v>837</v>
      </c>
      <c r="C415" s="125" t="s">
        <v>838</v>
      </c>
      <c r="D415" s="121">
        <v>1552.1479999999999</v>
      </c>
      <c r="E415" s="121">
        <v>97.25</v>
      </c>
      <c r="F415" s="126">
        <v>5.2236503856041132</v>
      </c>
      <c r="G415" s="123">
        <v>5</v>
      </c>
      <c r="H415" s="123">
        <f t="shared" si="28"/>
        <v>150946.39299999998</v>
      </c>
      <c r="I415" s="73">
        <f t="shared" si="25"/>
        <v>4.5869800892255879E-3</v>
      </c>
      <c r="J415" s="73">
        <f t="shared" si="26"/>
        <v>2.3960780311841633E-2</v>
      </c>
      <c r="K415" s="76">
        <f t="shared" si="27"/>
        <v>2.2934900446127941E-2</v>
      </c>
    </row>
    <row r="416" spans="2:11">
      <c r="B416" s="124" t="s">
        <v>839</v>
      </c>
      <c r="C416" s="125" t="s">
        <v>840</v>
      </c>
      <c r="D416" s="121">
        <v>1000</v>
      </c>
      <c r="E416" s="121">
        <v>199.78</v>
      </c>
      <c r="F416" s="126" t="s">
        <v>56</v>
      </c>
      <c r="G416" s="123">
        <v>19.5</v>
      </c>
      <c r="H416" s="123">
        <f t="shared" si="28"/>
        <v>199780</v>
      </c>
      <c r="I416" s="73">
        <f t="shared" si="25"/>
        <v>6.0709425645267857E-3</v>
      </c>
      <c r="J416" s="73" t="str">
        <f t="shared" si="26"/>
        <v/>
      </c>
      <c r="K416" s="76">
        <f t="shared" si="27"/>
        <v>0.11838338000827232</v>
      </c>
    </row>
    <row r="417" spans="2:11">
      <c r="B417" s="124" t="s">
        <v>841</v>
      </c>
      <c r="C417" s="125" t="s">
        <v>842</v>
      </c>
      <c r="D417" s="121">
        <v>404.95699999999999</v>
      </c>
      <c r="E417" s="121">
        <v>58.18</v>
      </c>
      <c r="F417" s="126">
        <v>0.13750429700928155</v>
      </c>
      <c r="G417" s="123" t="s">
        <v>1207</v>
      </c>
      <c r="H417" s="123" t="str">
        <f t="shared" si="28"/>
        <v>Excl.</v>
      </c>
      <c r="I417" s="73" t="str">
        <f t="shared" si="25"/>
        <v>Excl.</v>
      </c>
      <c r="J417" s="73" t="str">
        <f t="shared" si="26"/>
        <v/>
      </c>
      <c r="K417" s="76" t="str">
        <f t="shared" si="27"/>
        <v/>
      </c>
    </row>
    <row r="418" spans="2:11">
      <c r="B418" s="124" t="s">
        <v>843</v>
      </c>
      <c r="C418" s="125" t="s">
        <v>844</v>
      </c>
      <c r="D418" s="121">
        <v>39.926000000000002</v>
      </c>
      <c r="E418" s="121">
        <v>207.02</v>
      </c>
      <c r="F418" s="126">
        <v>2.3959037774128102</v>
      </c>
      <c r="G418" s="123">
        <v>10</v>
      </c>
      <c r="H418" s="123">
        <f t="shared" si="28"/>
        <v>8265.480520000001</v>
      </c>
      <c r="I418" s="73">
        <f t="shared" si="25"/>
        <v>2.5117257736077185E-4</v>
      </c>
      <c r="J418" s="73">
        <f t="shared" si="26"/>
        <v>6.0178532688118453E-4</v>
      </c>
      <c r="K418" s="76">
        <f t="shared" si="27"/>
        <v>2.5117257736077185E-3</v>
      </c>
    </row>
    <row r="419" spans="2:11">
      <c r="B419" s="124" t="s">
        <v>845</v>
      </c>
      <c r="C419" s="125" t="s">
        <v>846</v>
      </c>
      <c r="D419" s="121">
        <v>774.36199999999997</v>
      </c>
      <c r="E419" s="121">
        <v>57.94</v>
      </c>
      <c r="F419" s="126">
        <v>3.451846738004833</v>
      </c>
      <c r="G419" s="123">
        <v>7.5</v>
      </c>
      <c r="H419" s="123">
        <f t="shared" si="28"/>
        <v>44866.53428</v>
      </c>
      <c r="I419" s="73">
        <f t="shared" si="25"/>
        <v>1.3634105149827418E-3</v>
      </c>
      <c r="J419" s="73">
        <f t="shared" si="26"/>
        <v>4.7062841387046665E-3</v>
      </c>
      <c r="K419" s="76">
        <f t="shared" si="27"/>
        <v>1.0225578862370563E-2</v>
      </c>
    </row>
    <row r="420" spans="2:11">
      <c r="B420" s="124" t="s">
        <v>847</v>
      </c>
      <c r="C420" s="125" t="s">
        <v>848</v>
      </c>
      <c r="D420" s="121">
        <v>236.07599999999999</v>
      </c>
      <c r="E420" s="121">
        <v>43.11</v>
      </c>
      <c r="F420" s="126">
        <v>2.7835768963117609</v>
      </c>
      <c r="G420" s="123">
        <v>13.5</v>
      </c>
      <c r="H420" s="123">
        <f t="shared" si="28"/>
        <v>10177.236359999999</v>
      </c>
      <c r="I420" s="73">
        <f t="shared" si="25"/>
        <v>3.0926728104501772E-4</v>
      </c>
      <c r="J420" s="73">
        <f t="shared" si="26"/>
        <v>8.6086925830206745E-4</v>
      </c>
      <c r="K420" s="76">
        <f t="shared" si="27"/>
        <v>4.1751082941077393E-3</v>
      </c>
    </row>
    <row r="421" spans="2:11">
      <c r="B421" s="124" t="s">
        <v>849</v>
      </c>
      <c r="C421" s="125" t="s">
        <v>850</v>
      </c>
      <c r="D421" s="121">
        <v>2048.4319999999998</v>
      </c>
      <c r="E421" s="121">
        <v>29.94</v>
      </c>
      <c r="F421" s="126">
        <v>1.4696058784235138</v>
      </c>
      <c r="G421" s="123">
        <v>10.5</v>
      </c>
      <c r="H421" s="123">
        <f t="shared" si="28"/>
        <v>61330.054079999994</v>
      </c>
      <c r="I421" s="73">
        <f t="shared" si="25"/>
        <v>1.8637062558764723E-3</v>
      </c>
      <c r="J421" s="73">
        <f t="shared" si="26"/>
        <v>2.7389136692907408E-3</v>
      </c>
      <c r="K421" s="76">
        <f t="shared" si="27"/>
        <v>1.9568915686702958E-2</v>
      </c>
    </row>
    <row r="422" spans="2:11">
      <c r="B422" s="124" t="s">
        <v>851</v>
      </c>
      <c r="C422" s="125" t="s">
        <v>852</v>
      </c>
      <c r="D422" s="121">
        <v>606.1</v>
      </c>
      <c r="E422" s="121">
        <v>82.73</v>
      </c>
      <c r="F422" s="126" t="s">
        <v>56</v>
      </c>
      <c r="G422" s="123">
        <v>11</v>
      </c>
      <c r="H422" s="123">
        <f t="shared" si="28"/>
        <v>50142.653000000006</v>
      </c>
      <c r="I422" s="73">
        <f t="shared" si="25"/>
        <v>1.523741948122919E-3</v>
      </c>
      <c r="J422" s="73" t="str">
        <f t="shared" si="26"/>
        <v/>
      </c>
      <c r="K422" s="76">
        <f t="shared" si="27"/>
        <v>1.676116142935211E-2</v>
      </c>
    </row>
    <row r="423" spans="2:11">
      <c r="B423" s="124" t="s">
        <v>853</v>
      </c>
      <c r="C423" s="125" t="s">
        <v>854</v>
      </c>
      <c r="D423" s="121">
        <v>105.148</v>
      </c>
      <c r="E423" s="121">
        <v>306.5</v>
      </c>
      <c r="F423" s="126">
        <v>1.6313213703099509</v>
      </c>
      <c r="G423" s="123">
        <v>13.5</v>
      </c>
      <c r="H423" s="123">
        <f t="shared" si="28"/>
        <v>32227.861999999997</v>
      </c>
      <c r="I423" s="73">
        <f t="shared" si="25"/>
        <v>9.7934477515014182E-4</v>
      </c>
      <c r="J423" s="73">
        <f t="shared" si="26"/>
        <v>1.5976260606038201E-3</v>
      </c>
      <c r="K423" s="76">
        <f t="shared" si="27"/>
        <v>1.3221154464526914E-2</v>
      </c>
    </row>
    <row r="424" spans="2:11">
      <c r="B424" s="124" t="s">
        <v>855</v>
      </c>
      <c r="C424" s="125" t="s">
        <v>856</v>
      </c>
      <c r="D424" s="122">
        <v>51.405000000000001</v>
      </c>
      <c r="E424" s="122">
        <v>318</v>
      </c>
      <c r="F424" s="126" t="s">
        <v>56</v>
      </c>
      <c r="G424" s="123">
        <v>11.5</v>
      </c>
      <c r="H424" s="123">
        <f t="shared" si="28"/>
        <v>16346.79</v>
      </c>
      <c r="I424" s="73">
        <f t="shared" si="25"/>
        <v>4.9674853941526092E-4</v>
      </c>
      <c r="J424" s="73" t="str">
        <f t="shared" si="26"/>
        <v/>
      </c>
      <c r="K424" s="76">
        <f t="shared" si="27"/>
        <v>5.7126082032755007E-3</v>
      </c>
    </row>
    <row r="425" spans="2:11">
      <c r="B425" s="124" t="s">
        <v>857</v>
      </c>
      <c r="C425" s="125" t="s">
        <v>858</v>
      </c>
      <c r="D425" s="121">
        <v>210.06399999999999</v>
      </c>
      <c r="E425" s="121">
        <v>129.19999999999999</v>
      </c>
      <c r="F425" s="126">
        <v>0.74303405572755421</v>
      </c>
      <c r="G425" s="123">
        <v>4.5</v>
      </c>
      <c r="H425" s="123">
        <f t="shared" si="28"/>
        <v>27140.268799999998</v>
      </c>
      <c r="I425" s="73">
        <f t="shared" si="25"/>
        <v>8.2474228186314095E-4</v>
      </c>
      <c r="J425" s="73">
        <f t="shared" si="26"/>
        <v>6.1281160262276733E-4</v>
      </c>
      <c r="K425" s="76">
        <f t="shared" si="27"/>
        <v>3.7113402683841344E-3</v>
      </c>
    </row>
    <row r="426" spans="2:11">
      <c r="B426" s="124" t="s">
        <v>859</v>
      </c>
      <c r="C426" s="125" t="s">
        <v>860</v>
      </c>
      <c r="D426" s="121">
        <v>309.892</v>
      </c>
      <c r="E426" s="121">
        <v>72.81</v>
      </c>
      <c r="F426" s="126" t="s">
        <v>56</v>
      </c>
      <c r="G426" s="123">
        <v>8.5</v>
      </c>
      <c r="H426" s="123">
        <f t="shared" si="28"/>
        <v>22563.236520000002</v>
      </c>
      <c r="I426" s="73">
        <f t="shared" si="25"/>
        <v>6.8565478517746141E-4</v>
      </c>
      <c r="J426" s="73" t="str">
        <f t="shared" si="26"/>
        <v/>
      </c>
      <c r="K426" s="76">
        <f t="shared" si="27"/>
        <v>5.8280656740084223E-3</v>
      </c>
    </row>
    <row r="427" spans="2:11">
      <c r="B427" s="124" t="s">
        <v>1225</v>
      </c>
      <c r="C427" s="125" t="s">
        <v>1226</v>
      </c>
      <c r="D427" s="121">
        <v>106.76300000000001</v>
      </c>
      <c r="E427" s="121">
        <v>104.84</v>
      </c>
      <c r="F427" s="126">
        <v>3.815337657382678</v>
      </c>
      <c r="G427" s="123">
        <v>-4</v>
      </c>
      <c r="H427" s="123">
        <f t="shared" si="28"/>
        <v>11193.032920000001</v>
      </c>
      <c r="I427" s="73">
        <f t="shared" si="25"/>
        <v>3.4013544889467185E-4</v>
      </c>
      <c r="J427" s="73">
        <f t="shared" si="26"/>
        <v>1.2977315867786028E-3</v>
      </c>
      <c r="K427" s="76">
        <f t="shared" si="27"/>
        <v>-1.3605417955786874E-3</v>
      </c>
    </row>
    <row r="428" spans="2:11">
      <c r="B428" s="124" t="s">
        <v>861</v>
      </c>
      <c r="C428" s="125" t="s">
        <v>862</v>
      </c>
      <c r="D428" s="121">
        <v>945.72299999999996</v>
      </c>
      <c r="E428" s="121">
        <v>363.41</v>
      </c>
      <c r="F428" s="126">
        <v>0.62739055061775939</v>
      </c>
      <c r="G428" s="123">
        <v>18.5</v>
      </c>
      <c r="H428" s="123">
        <f t="shared" si="28"/>
        <v>343685.19543000002</v>
      </c>
      <c r="I428" s="73">
        <f t="shared" si="25"/>
        <v>1.0443953757802051E-2</v>
      </c>
      <c r="J428" s="73">
        <f t="shared" si="26"/>
        <v>6.5524378987338464E-3</v>
      </c>
      <c r="K428" s="76">
        <f t="shared" si="27"/>
        <v>0.19321314451933794</v>
      </c>
    </row>
    <row r="429" spans="2:11">
      <c r="B429" s="124" t="s">
        <v>863</v>
      </c>
      <c r="C429" s="125" t="s">
        <v>864</v>
      </c>
      <c r="D429" s="121">
        <v>158.023</v>
      </c>
      <c r="E429" s="121">
        <v>64.28</v>
      </c>
      <c r="F429" s="126" t="s">
        <v>56</v>
      </c>
      <c r="G429" s="123">
        <v>-3</v>
      </c>
      <c r="H429" s="123">
        <f t="shared" si="28"/>
        <v>10157.718440000001</v>
      </c>
      <c r="I429" s="73">
        <f t="shared" si="25"/>
        <v>3.0867416776391343E-4</v>
      </c>
      <c r="J429" s="73" t="str">
        <f t="shared" si="26"/>
        <v/>
      </c>
      <c r="K429" s="76">
        <f t="shared" si="27"/>
        <v>-9.2602250329174029E-4</v>
      </c>
    </row>
    <row r="430" spans="2:11">
      <c r="B430" s="124" t="s">
        <v>865</v>
      </c>
      <c r="C430" s="125" t="s">
        <v>866</v>
      </c>
      <c r="D430" s="121">
        <v>558.851</v>
      </c>
      <c r="E430" s="121">
        <v>104.29</v>
      </c>
      <c r="F430" s="126">
        <v>1.610892703039601</v>
      </c>
      <c r="G430" s="123">
        <v>7</v>
      </c>
      <c r="H430" s="123">
        <f t="shared" si="28"/>
        <v>58282.570790000005</v>
      </c>
      <c r="I430" s="73">
        <f t="shared" si="25"/>
        <v>1.7710989076937459E-3</v>
      </c>
      <c r="J430" s="73">
        <f t="shared" si="26"/>
        <v>2.8530503067652631E-3</v>
      </c>
      <c r="K430" s="76">
        <f t="shared" si="27"/>
        <v>1.2397692353856222E-2</v>
      </c>
    </row>
    <row r="431" spans="2:11">
      <c r="B431" s="124" t="s">
        <v>867</v>
      </c>
      <c r="C431" s="125" t="s">
        <v>868</v>
      </c>
      <c r="D431" s="121">
        <v>591.93499999999995</v>
      </c>
      <c r="E431" s="121">
        <v>54.33</v>
      </c>
      <c r="F431" s="126">
        <v>3.828455733480582</v>
      </c>
      <c r="G431" s="123">
        <v>52</v>
      </c>
      <c r="H431" s="123">
        <f t="shared" si="28"/>
        <v>32159.828549999995</v>
      </c>
      <c r="I431" s="73">
        <f t="shared" si="25"/>
        <v>9.7727736516207172E-4</v>
      </c>
      <c r="J431" s="73">
        <f t="shared" si="26"/>
        <v>3.74146313185553E-3</v>
      </c>
      <c r="K431" s="76">
        <f t="shared" si="27"/>
        <v>5.0818422988427731E-2</v>
      </c>
    </row>
    <row r="432" spans="2:11">
      <c r="B432" s="124" t="s">
        <v>869</v>
      </c>
      <c r="C432" s="125" t="s">
        <v>870</v>
      </c>
      <c r="D432" s="121">
        <v>27.622</v>
      </c>
      <c r="E432" s="121">
        <v>1708.29</v>
      </c>
      <c r="F432" s="126" t="s">
        <v>56</v>
      </c>
      <c r="G432" s="123">
        <v>20</v>
      </c>
      <c r="H432" s="123">
        <f t="shared" si="28"/>
        <v>47186.386379999996</v>
      </c>
      <c r="I432" s="73">
        <f t="shared" si="25"/>
        <v>1.4339065048580887E-3</v>
      </c>
      <c r="J432" s="73" t="str">
        <f t="shared" si="26"/>
        <v/>
      </c>
      <c r="K432" s="76">
        <f t="shared" si="27"/>
        <v>2.8678130097161775E-2</v>
      </c>
    </row>
    <row r="433" spans="2:11">
      <c r="B433" s="124" t="s">
        <v>871</v>
      </c>
      <c r="C433" s="125" t="s">
        <v>872</v>
      </c>
      <c r="D433" s="121">
        <v>113.682</v>
      </c>
      <c r="E433" s="121">
        <v>111.91</v>
      </c>
      <c r="F433" s="126" t="s">
        <v>56</v>
      </c>
      <c r="G433" s="123">
        <v>27</v>
      </c>
      <c r="H433" s="123">
        <f t="shared" si="28"/>
        <v>12722.152620000001</v>
      </c>
      <c r="I433" s="73">
        <f t="shared" si="25"/>
        <v>3.8660255207310028E-4</v>
      </c>
      <c r="J433" s="73" t="str">
        <f t="shared" si="26"/>
        <v/>
      </c>
      <c r="K433" s="76">
        <f t="shared" si="27"/>
        <v>1.0438268905973708E-2</v>
      </c>
    </row>
    <row r="434" spans="2:11">
      <c r="B434" s="124" t="s">
        <v>873</v>
      </c>
      <c r="C434" s="125" t="s">
        <v>874</v>
      </c>
      <c r="D434" s="121">
        <v>231.59100000000001</v>
      </c>
      <c r="E434" s="121">
        <v>70</v>
      </c>
      <c r="F434" s="126" t="s">
        <v>56</v>
      </c>
      <c r="G434" s="123" t="s">
        <v>1207</v>
      </c>
      <c r="H434" s="123" t="str">
        <f t="shared" si="28"/>
        <v>Excl.</v>
      </c>
      <c r="I434" s="73" t="str">
        <f t="shared" si="25"/>
        <v>Excl.</v>
      </c>
      <c r="J434" s="73" t="str">
        <f t="shared" si="26"/>
        <v/>
      </c>
      <c r="K434" s="76" t="str">
        <f t="shared" si="27"/>
        <v/>
      </c>
    </row>
    <row r="435" spans="2:11">
      <c r="B435" s="124" t="s">
        <v>875</v>
      </c>
      <c r="C435" s="125" t="s">
        <v>876</v>
      </c>
      <c r="D435" s="121">
        <v>52.920999999999999</v>
      </c>
      <c r="E435" s="121">
        <v>120.07</v>
      </c>
      <c r="F435" s="126">
        <v>2.3319730157408176</v>
      </c>
      <c r="G435" s="123">
        <v>15.5</v>
      </c>
      <c r="H435" s="123">
        <f t="shared" si="28"/>
        <v>6354.2244699999992</v>
      </c>
      <c r="I435" s="73">
        <f t="shared" si="25"/>
        <v>1.9309306136490464E-4</v>
      </c>
      <c r="J435" s="73">
        <f t="shared" si="26"/>
        <v>4.5028780862974341E-4</v>
      </c>
      <c r="K435" s="76">
        <f t="shared" si="27"/>
        <v>2.992942451156022E-3</v>
      </c>
    </row>
    <row r="436" spans="2:11">
      <c r="B436" s="124" t="s">
        <v>877</v>
      </c>
      <c r="C436" s="125" t="s">
        <v>878</v>
      </c>
      <c r="D436" s="121">
        <v>232.27</v>
      </c>
      <c r="E436" s="121">
        <v>34.29</v>
      </c>
      <c r="F436" s="126">
        <v>4.403616214639837</v>
      </c>
      <c r="G436" s="123">
        <v>-2.5</v>
      </c>
      <c r="H436" s="123">
        <f t="shared" si="28"/>
        <v>7964.5383000000002</v>
      </c>
      <c r="I436" s="73">
        <f t="shared" si="25"/>
        <v>2.4202750311479531E-4</v>
      </c>
      <c r="J436" s="73">
        <f t="shared" si="26"/>
        <v>1.0657962371051063E-3</v>
      </c>
      <c r="K436" s="76">
        <f t="shared" si="27"/>
        <v>-6.0506875778698827E-4</v>
      </c>
    </row>
    <row r="437" spans="2:11">
      <c r="B437" s="124" t="s">
        <v>879</v>
      </c>
      <c r="C437" s="125" t="s">
        <v>880</v>
      </c>
      <c r="D437" s="121">
        <v>934.56200000000001</v>
      </c>
      <c r="E437" s="121">
        <v>18.559999999999999</v>
      </c>
      <c r="F437" s="126">
        <v>4.3103448275862073</v>
      </c>
      <c r="G437" s="123">
        <v>11.5</v>
      </c>
      <c r="H437" s="123">
        <f t="shared" si="28"/>
        <v>17345.470719999998</v>
      </c>
      <c r="I437" s="73">
        <f t="shared" si="25"/>
        <v>5.2709658872660459E-4</v>
      </c>
      <c r="J437" s="73">
        <f t="shared" si="26"/>
        <v>2.2719680548560547E-3</v>
      </c>
      <c r="K437" s="76">
        <f t="shared" si="27"/>
        <v>6.0616107703559529E-3</v>
      </c>
    </row>
    <row r="438" spans="2:11">
      <c r="B438" s="124" t="s">
        <v>881</v>
      </c>
      <c r="C438" s="125" t="s">
        <v>882</v>
      </c>
      <c r="D438" s="121">
        <v>1044.819</v>
      </c>
      <c r="E438" s="121">
        <v>54.01</v>
      </c>
      <c r="F438" s="126" t="s">
        <v>56</v>
      </c>
      <c r="G438" s="123">
        <v>10.5</v>
      </c>
      <c r="H438" s="123">
        <f t="shared" si="28"/>
        <v>56430.674189999998</v>
      </c>
      <c r="I438" s="73">
        <f t="shared" si="25"/>
        <v>1.714823214961528E-3</v>
      </c>
      <c r="J438" s="73" t="str">
        <f t="shared" si="26"/>
        <v/>
      </c>
      <c r="K438" s="76">
        <f t="shared" si="27"/>
        <v>1.8005643757096044E-2</v>
      </c>
    </row>
    <row r="439" spans="2:11">
      <c r="B439" s="124" t="s">
        <v>883</v>
      </c>
      <c r="C439" s="125" t="s">
        <v>884</v>
      </c>
      <c r="D439" s="121">
        <v>336.48700000000002</v>
      </c>
      <c r="E439" s="121">
        <v>45.88</v>
      </c>
      <c r="F439" s="126">
        <v>1.7436791630340016</v>
      </c>
      <c r="G439" s="123">
        <v>7.5</v>
      </c>
      <c r="H439" s="123">
        <f t="shared" si="28"/>
        <v>15438.023560000001</v>
      </c>
      <c r="I439" s="73">
        <f t="shared" si="25"/>
        <v>4.6913281781245044E-4</v>
      </c>
      <c r="J439" s="73">
        <f t="shared" si="26"/>
        <v>8.1801711911499639E-4</v>
      </c>
      <c r="K439" s="76">
        <f t="shared" si="27"/>
        <v>3.5184961335933784E-3</v>
      </c>
    </row>
    <row r="440" spans="2:11">
      <c r="B440" s="124" t="s">
        <v>885</v>
      </c>
      <c r="C440" s="125" t="s">
        <v>886</v>
      </c>
      <c r="D440" s="121">
        <v>1011.218</v>
      </c>
      <c r="E440" s="121">
        <v>28.86</v>
      </c>
      <c r="F440" s="126">
        <v>2.6334026334026333</v>
      </c>
      <c r="G440" s="123" t="s">
        <v>1207</v>
      </c>
      <c r="H440" s="123" t="str">
        <f t="shared" si="28"/>
        <v>Excl.</v>
      </c>
      <c r="I440" s="73" t="str">
        <f t="shared" si="25"/>
        <v>Excl.</v>
      </c>
      <c r="J440" s="73" t="str">
        <f t="shared" si="26"/>
        <v/>
      </c>
      <c r="K440" s="76" t="str">
        <f t="shared" si="27"/>
        <v/>
      </c>
    </row>
    <row r="441" spans="2:11">
      <c r="B441" s="124" t="s">
        <v>887</v>
      </c>
      <c r="C441" s="125" t="s">
        <v>888</v>
      </c>
      <c r="D441" s="121">
        <v>147.82499999999999</v>
      </c>
      <c r="E441" s="121">
        <v>97.03</v>
      </c>
      <c r="F441" s="126" t="s">
        <v>56</v>
      </c>
      <c r="G441" s="123" t="s">
        <v>1207</v>
      </c>
      <c r="H441" s="123" t="str">
        <f t="shared" si="28"/>
        <v>Excl.</v>
      </c>
      <c r="I441" s="73" t="str">
        <f t="shared" si="25"/>
        <v>Excl.</v>
      </c>
      <c r="J441" s="73" t="str">
        <f t="shared" si="26"/>
        <v/>
      </c>
      <c r="K441" s="76" t="str">
        <f t="shared" si="27"/>
        <v/>
      </c>
    </row>
    <row r="442" spans="2:11">
      <c r="B442" s="124" t="s">
        <v>891</v>
      </c>
      <c r="C442" s="125" t="s">
        <v>892</v>
      </c>
      <c r="D442" s="121">
        <v>195.768</v>
      </c>
      <c r="E442" s="121">
        <v>72.489999999999995</v>
      </c>
      <c r="F442" s="126">
        <v>2.2072009932404475</v>
      </c>
      <c r="G442" s="123">
        <v>11</v>
      </c>
      <c r="H442" s="123">
        <f t="shared" si="28"/>
        <v>14191.222319999999</v>
      </c>
      <c r="I442" s="73">
        <f t="shared" si="25"/>
        <v>4.3124484745795652E-4</v>
      </c>
      <c r="J442" s="73">
        <f t="shared" si="26"/>
        <v>9.5184405563902689E-4</v>
      </c>
      <c r="K442" s="76">
        <f t="shared" si="27"/>
        <v>4.7436933220375219E-3</v>
      </c>
    </row>
    <row r="443" spans="2:11">
      <c r="B443" s="124" t="s">
        <v>893</v>
      </c>
      <c r="C443" s="125" t="s">
        <v>894</v>
      </c>
      <c r="D443" s="121">
        <v>137.19300000000001</v>
      </c>
      <c r="E443" s="121">
        <v>92.06</v>
      </c>
      <c r="F443" s="126">
        <v>1.56419726265479</v>
      </c>
      <c r="G443" s="123">
        <v>8</v>
      </c>
      <c r="H443" s="123">
        <f t="shared" si="28"/>
        <v>12629.987580000001</v>
      </c>
      <c r="I443" s="73">
        <f t="shared" si="25"/>
        <v>3.8380182795508391E-4</v>
      </c>
      <c r="J443" s="73">
        <f t="shared" si="26"/>
        <v>6.0034176868924692E-4</v>
      </c>
      <c r="K443" s="76">
        <f t="shared" si="27"/>
        <v>3.0704146236406713E-3</v>
      </c>
    </row>
    <row r="444" spans="2:11">
      <c r="B444" s="124" t="s">
        <v>895</v>
      </c>
      <c r="C444" s="125" t="s">
        <v>896</v>
      </c>
      <c r="D444" s="121">
        <v>310.95299999999997</v>
      </c>
      <c r="E444" s="121">
        <v>36.06</v>
      </c>
      <c r="F444" s="126">
        <v>2.7731558513588461</v>
      </c>
      <c r="G444" s="123" t="s">
        <v>1207</v>
      </c>
      <c r="H444" s="123" t="str">
        <f t="shared" si="28"/>
        <v>Excl.</v>
      </c>
      <c r="I444" s="73" t="str">
        <f t="shared" si="25"/>
        <v>Excl.</v>
      </c>
      <c r="J444" s="73" t="str">
        <f t="shared" si="26"/>
        <v/>
      </c>
      <c r="K444" s="76" t="str">
        <f t="shared" si="27"/>
        <v/>
      </c>
    </row>
    <row r="445" spans="2:11">
      <c r="B445" s="124" t="s">
        <v>811</v>
      </c>
      <c r="C445" s="125" t="s">
        <v>897</v>
      </c>
      <c r="D445" s="121">
        <v>5968</v>
      </c>
      <c r="E445" s="121">
        <v>104</v>
      </c>
      <c r="F445" s="126" t="s">
        <v>56</v>
      </c>
      <c r="G445" s="123">
        <v>18.5</v>
      </c>
      <c r="H445" s="123">
        <f t="shared" si="28"/>
        <v>620672</v>
      </c>
      <c r="I445" s="73">
        <f t="shared" si="25"/>
        <v>1.8861067491290264E-2</v>
      </c>
      <c r="J445" s="73" t="str">
        <f t="shared" si="26"/>
        <v/>
      </c>
      <c r="K445" s="76">
        <f t="shared" si="27"/>
        <v>0.34892974858886988</v>
      </c>
    </row>
    <row r="446" spans="2:11">
      <c r="B446" s="124" t="s">
        <v>1267</v>
      </c>
      <c r="C446" s="125" t="s">
        <v>1268</v>
      </c>
      <c r="D446" s="121">
        <v>106.82299999999999</v>
      </c>
      <c r="E446" s="121">
        <v>217.5</v>
      </c>
      <c r="F446" s="126" t="s">
        <v>56</v>
      </c>
      <c r="G446" s="123">
        <v>24.5</v>
      </c>
      <c r="H446" s="123">
        <f t="shared" si="28"/>
        <v>23234.002499999999</v>
      </c>
      <c r="I446" s="73">
        <f t="shared" si="25"/>
        <v>7.0603811553494715E-4</v>
      </c>
      <c r="J446" s="73" t="str">
        <f t="shared" si="26"/>
        <v/>
      </c>
      <c r="K446" s="76">
        <f t="shared" si="27"/>
        <v>1.7297933830606207E-2</v>
      </c>
    </row>
    <row r="447" spans="2:11">
      <c r="B447" s="124" t="s">
        <v>898</v>
      </c>
      <c r="C447" s="149" t="s">
        <v>899</v>
      </c>
      <c r="D447" s="122">
        <v>316.45699999999999</v>
      </c>
      <c r="E447" s="121">
        <v>131.15</v>
      </c>
      <c r="F447" s="126">
        <v>1.7994662600076248</v>
      </c>
      <c r="G447" s="123">
        <v>10.5</v>
      </c>
      <c r="H447" s="123">
        <f t="shared" si="28"/>
        <v>41503.335550000003</v>
      </c>
      <c r="I447" s="73">
        <f t="shared" si="25"/>
        <v>1.2612091618797313E-3</v>
      </c>
      <c r="J447" s="73">
        <f t="shared" si="26"/>
        <v>2.2695033336150713E-3</v>
      </c>
      <c r="K447" s="76">
        <f t="shared" si="27"/>
        <v>1.3242696199737178E-2</v>
      </c>
    </row>
    <row r="448" spans="2:11">
      <c r="B448" s="124" t="s">
        <v>900</v>
      </c>
      <c r="C448" s="125" t="s">
        <v>901</v>
      </c>
      <c r="D448" s="121">
        <v>49.456000000000003</v>
      </c>
      <c r="E448" s="121">
        <v>373.36</v>
      </c>
      <c r="F448" s="126">
        <v>1.6070280694236126E-2</v>
      </c>
      <c r="G448" s="123">
        <v>12</v>
      </c>
      <c r="H448" s="123">
        <f t="shared" si="28"/>
        <v>18464.892160000003</v>
      </c>
      <c r="I448" s="73">
        <f t="shared" si="25"/>
        <v>5.6111372391401025E-4</v>
      </c>
      <c r="J448" s="73">
        <f t="shared" si="26"/>
        <v>9.0172550446862593E-6</v>
      </c>
      <c r="K448" s="76">
        <f t="shared" si="27"/>
        <v>6.7333646869681234E-3</v>
      </c>
    </row>
    <row r="449" spans="2:11">
      <c r="B449" s="124" t="s">
        <v>902</v>
      </c>
      <c r="C449" s="125" t="s">
        <v>903</v>
      </c>
      <c r="D449" s="121">
        <v>259.36099999999999</v>
      </c>
      <c r="E449" s="121">
        <v>98.84</v>
      </c>
      <c r="F449" s="126">
        <v>2.4281667341157425</v>
      </c>
      <c r="G449" s="123">
        <v>8.5</v>
      </c>
      <c r="H449" s="123">
        <f t="shared" si="28"/>
        <v>25635.241239999999</v>
      </c>
      <c r="I449" s="73">
        <f t="shared" si="25"/>
        <v>7.7900729400254493E-4</v>
      </c>
      <c r="J449" s="73">
        <f t="shared" si="26"/>
        <v>1.8915595969305015E-3</v>
      </c>
      <c r="K449" s="76">
        <f t="shared" si="27"/>
        <v>6.6215619990216317E-3</v>
      </c>
    </row>
    <row r="450" spans="2:11">
      <c r="B450" s="124" t="s">
        <v>636</v>
      </c>
      <c r="C450" s="125" t="s">
        <v>637</v>
      </c>
      <c r="D450" s="121">
        <v>490.767</v>
      </c>
      <c r="E450" s="121">
        <v>355.44</v>
      </c>
      <c r="F450" s="126">
        <v>1.4348413234301147</v>
      </c>
      <c r="G450" s="123">
        <v>10</v>
      </c>
      <c r="H450" s="123">
        <f t="shared" si="28"/>
        <v>174438.22248</v>
      </c>
      <c r="I450" s="73">
        <f t="shared" si="25"/>
        <v>5.3008530870668992E-3</v>
      </c>
      <c r="J450" s="73">
        <f t="shared" si="26"/>
        <v>7.6058830587556791E-3</v>
      </c>
      <c r="K450" s="76">
        <f t="shared" si="27"/>
        <v>5.3008530870668993E-2</v>
      </c>
    </row>
    <row r="451" spans="2:11">
      <c r="B451" s="124" t="s">
        <v>904</v>
      </c>
      <c r="C451" s="125" t="s">
        <v>905</v>
      </c>
      <c r="D451" s="121">
        <v>1624.954</v>
      </c>
      <c r="E451" s="121">
        <v>225.46</v>
      </c>
      <c r="F451" s="126">
        <v>0.79836778142464282</v>
      </c>
      <c r="G451" s="123">
        <v>13.5</v>
      </c>
      <c r="H451" s="123">
        <f t="shared" si="28"/>
        <v>366362.12884000002</v>
      </c>
      <c r="I451" s="73">
        <f t="shared" si="25"/>
        <v>1.1133063579964974E-2</v>
      </c>
      <c r="J451" s="73">
        <f t="shared" si="26"/>
        <v>8.8882792707961275E-3</v>
      </c>
      <c r="K451" s="76">
        <f t="shared" si="27"/>
        <v>0.15029635832952715</v>
      </c>
    </row>
    <row r="452" spans="2:11">
      <c r="B452" s="124" t="s">
        <v>906</v>
      </c>
      <c r="C452" s="125" t="s">
        <v>907</v>
      </c>
      <c r="D452" s="121">
        <v>116.599</v>
      </c>
      <c r="E452" s="121">
        <v>151.04</v>
      </c>
      <c r="F452" s="126">
        <v>3.7076271186440675</v>
      </c>
      <c r="G452" s="123">
        <v>-12.5</v>
      </c>
      <c r="H452" s="123">
        <f t="shared" si="28"/>
        <v>17611.112959999999</v>
      </c>
      <c r="I452" s="73">
        <f t="shared" si="25"/>
        <v>5.3516896224623737E-4</v>
      </c>
      <c r="J452" s="73">
        <f t="shared" si="26"/>
        <v>1.9842069574807527E-3</v>
      </c>
      <c r="K452" s="76">
        <f t="shared" si="27"/>
        <v>-6.6896120280779672E-3</v>
      </c>
    </row>
    <row r="453" spans="2:11">
      <c r="B453" s="124" t="s">
        <v>908</v>
      </c>
      <c r="C453" s="125" t="s">
        <v>909</v>
      </c>
      <c r="D453" s="121">
        <v>180.27799999999999</v>
      </c>
      <c r="E453" s="121">
        <v>104.7</v>
      </c>
      <c r="F453" s="126">
        <v>1.2607449856733524</v>
      </c>
      <c r="G453" s="123">
        <v>9</v>
      </c>
      <c r="H453" s="123">
        <f t="shared" si="28"/>
        <v>18875.106599999999</v>
      </c>
      <c r="I453" s="73">
        <f t="shared" si="25"/>
        <v>5.7357937765502276E-4</v>
      </c>
      <c r="J453" s="73">
        <f t="shared" si="26"/>
        <v>7.2313732426421205E-4</v>
      </c>
      <c r="K453" s="76">
        <f t="shared" si="27"/>
        <v>5.1622143988952051E-3</v>
      </c>
    </row>
    <row r="454" spans="2:11">
      <c r="B454" s="124" t="s">
        <v>910</v>
      </c>
      <c r="C454" s="125" t="s">
        <v>911</v>
      </c>
      <c r="D454" s="121">
        <v>441.62599999999998</v>
      </c>
      <c r="E454" s="121">
        <v>134.83000000000001</v>
      </c>
      <c r="F454" s="126">
        <v>2.2250241044277979</v>
      </c>
      <c r="G454" s="123" t="s">
        <v>1207</v>
      </c>
      <c r="H454" s="123" t="str">
        <f t="shared" si="28"/>
        <v>Excl.</v>
      </c>
      <c r="I454" s="73" t="str">
        <f t="shared" si="25"/>
        <v>Excl.</v>
      </c>
      <c r="J454" s="73" t="str">
        <f t="shared" si="26"/>
        <v/>
      </c>
      <c r="K454" s="76" t="str">
        <f t="shared" si="27"/>
        <v/>
      </c>
    </row>
    <row r="455" spans="2:11">
      <c r="B455" s="124" t="s">
        <v>912</v>
      </c>
      <c r="C455" s="125" t="s">
        <v>913</v>
      </c>
      <c r="D455" s="121">
        <v>110.07299999999999</v>
      </c>
      <c r="E455" s="121">
        <v>235.04</v>
      </c>
      <c r="F455" s="126">
        <v>1.7528931245745407</v>
      </c>
      <c r="G455" s="123">
        <v>13.5</v>
      </c>
      <c r="H455" s="123">
        <f t="shared" si="28"/>
        <v>25871.557919999999</v>
      </c>
      <c r="I455" s="73">
        <f t="shared" si="25"/>
        <v>7.8618851830587679E-4</v>
      </c>
      <c r="J455" s="73">
        <f t="shared" si="26"/>
        <v>1.3781044483578168E-3</v>
      </c>
      <c r="K455" s="76">
        <f t="shared" si="27"/>
        <v>1.0613544997129336E-2</v>
      </c>
    </row>
    <row r="456" spans="2:11">
      <c r="B456" s="124" t="s">
        <v>914</v>
      </c>
      <c r="C456" s="125" t="s">
        <v>915</v>
      </c>
      <c r="D456" s="121">
        <v>1611.3879999999999</v>
      </c>
      <c r="E456" s="121">
        <v>98.01</v>
      </c>
      <c r="F456" s="126" t="s">
        <v>56</v>
      </c>
      <c r="G456" s="123">
        <v>25.5</v>
      </c>
      <c r="H456" s="123">
        <f t="shared" si="28"/>
        <v>157932.13787999999</v>
      </c>
      <c r="I456" s="73">
        <f t="shared" si="25"/>
        <v>4.7992638810812147E-3</v>
      </c>
      <c r="J456" s="73" t="str">
        <f t="shared" si="26"/>
        <v/>
      </c>
      <c r="K456" s="76">
        <f t="shared" si="27"/>
        <v>0.12238122896757098</v>
      </c>
    </row>
    <row r="457" spans="2:11">
      <c r="B457" s="124" t="s">
        <v>916</v>
      </c>
      <c r="C457" s="125" t="s">
        <v>917</v>
      </c>
      <c r="D457" s="121">
        <v>146.90899999999999</v>
      </c>
      <c r="E457" s="121">
        <v>218.99</v>
      </c>
      <c r="F457" s="126">
        <v>0.80368966619480342</v>
      </c>
      <c r="G457" s="123">
        <v>8.5</v>
      </c>
      <c r="H457" s="123">
        <f t="shared" si="28"/>
        <v>32171.601910000001</v>
      </c>
      <c r="I457" s="73">
        <f t="shared" si="25"/>
        <v>9.7763513567138984E-4</v>
      </c>
      <c r="J457" s="73">
        <f t="shared" si="26"/>
        <v>7.8571525584805063E-4</v>
      </c>
      <c r="K457" s="76">
        <f t="shared" si="27"/>
        <v>8.3098986532068129E-3</v>
      </c>
    </row>
    <row r="458" spans="2:11">
      <c r="B458" s="124" t="s">
        <v>918</v>
      </c>
      <c r="C458" s="125" t="s">
        <v>919</v>
      </c>
      <c r="D458" s="121">
        <v>22.07</v>
      </c>
      <c r="E458" s="121">
        <v>1530.21</v>
      </c>
      <c r="F458" s="126" t="s">
        <v>56</v>
      </c>
      <c r="G458" s="123">
        <v>13.5</v>
      </c>
      <c r="H458" s="123">
        <f t="shared" si="28"/>
        <v>33771.734700000001</v>
      </c>
      <c r="I458" s="73">
        <f t="shared" si="25"/>
        <v>1.0262601945546913E-3</v>
      </c>
      <c r="J458" s="73" t="str">
        <f t="shared" si="26"/>
        <v/>
      </c>
      <c r="K458" s="76">
        <f t="shared" si="27"/>
        <v>1.3854512626488333E-2</v>
      </c>
    </row>
    <row r="459" spans="2:11">
      <c r="B459" s="124" t="s">
        <v>1229</v>
      </c>
      <c r="C459" s="125" t="s">
        <v>350</v>
      </c>
      <c r="D459" s="121">
        <v>126.714</v>
      </c>
      <c r="E459" s="121">
        <v>117.51</v>
      </c>
      <c r="F459" s="126">
        <v>0.88503106118628205</v>
      </c>
      <c r="G459" s="123">
        <v>12</v>
      </c>
      <c r="H459" s="123">
        <f t="shared" si="28"/>
        <v>14890.16214</v>
      </c>
      <c r="I459" s="73">
        <f t="shared" si="25"/>
        <v>4.5248432840340003E-4</v>
      </c>
      <c r="J459" s="73">
        <f t="shared" si="26"/>
        <v>4.0046268533702327E-4</v>
      </c>
      <c r="K459" s="76">
        <f t="shared" si="27"/>
        <v>5.4298119408408008E-3</v>
      </c>
    </row>
    <row r="460" spans="2:11">
      <c r="B460" s="124" t="s">
        <v>920</v>
      </c>
      <c r="C460" s="125" t="s">
        <v>921</v>
      </c>
      <c r="D460" s="121">
        <v>476.59300000000002</v>
      </c>
      <c r="E460" s="121">
        <v>75.209999999999994</v>
      </c>
      <c r="F460" s="126" t="s">
        <v>56</v>
      </c>
      <c r="G460" s="123">
        <v>7</v>
      </c>
      <c r="H460" s="123">
        <f t="shared" si="28"/>
        <v>35844.559529999999</v>
      </c>
      <c r="I460" s="73">
        <f t="shared" si="25"/>
        <v>1.0892494852206989E-3</v>
      </c>
      <c r="J460" s="73" t="str">
        <f t="shared" si="26"/>
        <v/>
      </c>
      <c r="K460" s="76">
        <f t="shared" si="27"/>
        <v>7.6247463965448924E-3</v>
      </c>
    </row>
    <row r="461" spans="2:11">
      <c r="B461" s="124" t="s">
        <v>1227</v>
      </c>
      <c r="C461" s="125" t="s">
        <v>1228</v>
      </c>
      <c r="D461" s="121">
        <v>1004.205</v>
      </c>
      <c r="E461" s="121">
        <v>32.619999999999997</v>
      </c>
      <c r="F461" s="126">
        <v>4.7823421213979156</v>
      </c>
      <c r="G461" s="123">
        <v>7</v>
      </c>
      <c r="H461" s="123">
        <f t="shared" si="28"/>
        <v>32757.167099999999</v>
      </c>
      <c r="I461" s="73">
        <f t="shared" si="25"/>
        <v>9.9542937251329683E-4</v>
      </c>
      <c r="J461" s="73">
        <f t="shared" si="26"/>
        <v>4.7604838170470362E-3</v>
      </c>
      <c r="K461" s="76">
        <f t="shared" si="27"/>
        <v>6.9680056075930776E-3</v>
      </c>
    </row>
    <row r="462" spans="2:11">
      <c r="B462" s="124" t="s">
        <v>922</v>
      </c>
      <c r="C462" s="125" t="s">
        <v>923</v>
      </c>
      <c r="D462" s="121">
        <v>117.29900000000001</v>
      </c>
      <c r="E462" s="121">
        <v>221.04</v>
      </c>
      <c r="F462" s="126">
        <v>0.72385088671733633</v>
      </c>
      <c r="G462" s="123">
        <v>21.5</v>
      </c>
      <c r="H462" s="123">
        <f t="shared" si="28"/>
        <v>25927.770960000002</v>
      </c>
      <c r="I462" s="73">
        <f t="shared" si="25"/>
        <v>7.8789672802265253E-4</v>
      </c>
      <c r="J462" s="73">
        <f t="shared" si="26"/>
        <v>5.7031974522088501E-4</v>
      </c>
      <c r="K462" s="76">
        <f t="shared" si="27"/>
        <v>1.6939779652487028E-2</v>
      </c>
    </row>
    <row r="463" spans="2:11">
      <c r="B463" s="124" t="s">
        <v>924</v>
      </c>
      <c r="C463" s="125" t="s">
        <v>925</v>
      </c>
      <c r="D463" s="121">
        <v>784.06600000000003</v>
      </c>
      <c r="E463" s="121">
        <v>66.459999999999994</v>
      </c>
      <c r="F463" s="126" t="s">
        <v>56</v>
      </c>
      <c r="G463" s="123">
        <v>21.5</v>
      </c>
      <c r="H463" s="123">
        <f t="shared" si="28"/>
        <v>52109.026359999996</v>
      </c>
      <c r="I463" s="73">
        <f t="shared" si="25"/>
        <v>1.5834963766391643E-3</v>
      </c>
      <c r="J463" s="73" t="str">
        <f t="shared" si="26"/>
        <v/>
      </c>
      <c r="K463" s="76">
        <f t="shared" si="27"/>
        <v>3.4045172097742035E-2</v>
      </c>
    </row>
    <row r="464" spans="2:11">
      <c r="B464" s="124" t="s">
        <v>926</v>
      </c>
      <c r="C464" s="125" t="s">
        <v>927</v>
      </c>
      <c r="D464" s="121">
        <v>385.678</v>
      </c>
      <c r="E464" s="121">
        <v>153.58000000000001</v>
      </c>
      <c r="F464" s="126" t="s">
        <v>56</v>
      </c>
      <c r="G464" s="123">
        <v>-2.5</v>
      </c>
      <c r="H464" s="123">
        <f t="shared" si="28"/>
        <v>59232.427240000005</v>
      </c>
      <c r="I464" s="73">
        <f t="shared" si="25"/>
        <v>1.7999632782638496E-3</v>
      </c>
      <c r="J464" s="73" t="str">
        <f t="shared" si="26"/>
        <v/>
      </c>
      <c r="K464" s="76">
        <f t="shared" si="27"/>
        <v>-4.4999081956596243E-3</v>
      </c>
    </row>
    <row r="465" spans="2:11">
      <c r="B465" s="124" t="s">
        <v>928</v>
      </c>
      <c r="C465" s="125" t="s">
        <v>929</v>
      </c>
      <c r="D465" s="121">
        <v>64.463999999999999</v>
      </c>
      <c r="E465" s="121">
        <v>209.14</v>
      </c>
      <c r="F465" s="126">
        <v>4.4180931433489539</v>
      </c>
      <c r="G465" s="123">
        <v>-3</v>
      </c>
      <c r="H465" s="123">
        <f t="shared" si="28"/>
        <v>13482.000959999999</v>
      </c>
      <c r="I465" s="73">
        <f t="shared" si="25"/>
        <v>4.0969292963787657E-4</v>
      </c>
      <c r="J465" s="73">
        <f t="shared" si="26"/>
        <v>1.8100615233116479E-3</v>
      </c>
      <c r="K465" s="76">
        <f t="shared" si="27"/>
        <v>-1.2290787889136297E-3</v>
      </c>
    </row>
    <row r="466" spans="2:11">
      <c r="B466" s="124" t="s">
        <v>1230</v>
      </c>
      <c r="C466" s="125" t="s">
        <v>1231</v>
      </c>
      <c r="D466" s="121">
        <v>406.77199999999999</v>
      </c>
      <c r="E466" s="121">
        <v>68.849999999999994</v>
      </c>
      <c r="F466" s="126" t="s">
        <v>56</v>
      </c>
      <c r="G466" s="123">
        <v>13</v>
      </c>
      <c r="H466" s="123">
        <f t="shared" si="28"/>
        <v>28006.252199999995</v>
      </c>
      <c r="I466" s="73">
        <f t="shared" si="25"/>
        <v>8.5105790646637256E-4</v>
      </c>
      <c r="J466" s="73" t="str">
        <f t="shared" si="26"/>
        <v/>
      </c>
      <c r="K466" s="76">
        <f t="shared" si="27"/>
        <v>1.1063752784062844E-2</v>
      </c>
    </row>
    <row r="467" spans="2:11">
      <c r="B467" s="124" t="s">
        <v>930</v>
      </c>
      <c r="C467" s="125" t="s">
        <v>931</v>
      </c>
      <c r="D467" s="121">
        <v>660.52099999999996</v>
      </c>
      <c r="E467" s="121">
        <v>63.32</v>
      </c>
      <c r="F467" s="126">
        <v>4.8325963360707522</v>
      </c>
      <c r="G467" s="123">
        <v>5.5</v>
      </c>
      <c r="H467" s="123">
        <f t="shared" si="28"/>
        <v>41824.189719999995</v>
      </c>
      <c r="I467" s="73">
        <f t="shared" si="25"/>
        <v>1.2709593232455281E-3</v>
      </c>
      <c r="J467" s="73">
        <f t="shared" si="26"/>
        <v>6.1420333688113017E-3</v>
      </c>
      <c r="K467" s="76">
        <f t="shared" si="27"/>
        <v>6.9902762778504043E-3</v>
      </c>
    </row>
    <row r="468" spans="2:11">
      <c r="B468" s="124" t="s">
        <v>932</v>
      </c>
      <c r="C468" s="125" t="s">
        <v>933</v>
      </c>
      <c r="D468" s="121">
        <v>254.65199999999999</v>
      </c>
      <c r="E468" s="121">
        <v>30.47</v>
      </c>
      <c r="F468" s="126">
        <v>3.6101083032490981</v>
      </c>
      <c r="G468" s="123">
        <v>10</v>
      </c>
      <c r="H468" s="123">
        <f t="shared" si="28"/>
        <v>7759.246439999999</v>
      </c>
      <c r="I468" s="73">
        <f t="shared" si="25"/>
        <v>2.357890653781606E-4</v>
      </c>
      <c r="J468" s="73">
        <f t="shared" si="26"/>
        <v>8.5122406273704205E-4</v>
      </c>
      <c r="K468" s="76">
        <f t="shared" si="27"/>
        <v>2.3578906537816057E-3</v>
      </c>
    </row>
    <row r="469" spans="2:11">
      <c r="B469" s="124" t="s">
        <v>934</v>
      </c>
      <c r="C469" s="125" t="s">
        <v>935</v>
      </c>
      <c r="D469" s="121">
        <v>180.352</v>
      </c>
      <c r="E469" s="121">
        <v>101.06</v>
      </c>
      <c r="F469" s="126">
        <v>0.67286760340391849</v>
      </c>
      <c r="G469" s="123">
        <v>9.5</v>
      </c>
      <c r="H469" s="123">
        <f t="shared" si="28"/>
        <v>18226.37312</v>
      </c>
      <c r="I469" s="73">
        <f t="shared" ref="I469:I522" si="29">IF(H469="Excl.","Excl.",H469/(SUM($H$20:$H$522)))</f>
        <v>5.5386557398716028E-4</v>
      </c>
      <c r="J469" s="73">
        <f t="shared" ref="J469:J522" si="30">IFERROR(I469*F469, "")</f>
        <v>3.7267820137667622E-4</v>
      </c>
      <c r="K469" s="76">
        <f t="shared" ref="K469:K522" si="31">IFERROR(I469*G469, "")</f>
        <v>5.2617229528780229E-3</v>
      </c>
    </row>
    <row r="470" spans="2:11">
      <c r="B470" s="124" t="s">
        <v>936</v>
      </c>
      <c r="C470" s="125" t="s">
        <v>937</v>
      </c>
      <c r="D470" s="121">
        <v>39.100999999999999</v>
      </c>
      <c r="E470" s="121">
        <v>342.44</v>
      </c>
      <c r="F470" s="126">
        <v>1.1680878402055834</v>
      </c>
      <c r="G470" s="123">
        <v>14</v>
      </c>
      <c r="H470" s="123">
        <f t="shared" si="28"/>
        <v>13389.746439999999</v>
      </c>
      <c r="I470" s="73">
        <f t="shared" si="29"/>
        <v>4.0688948638911297E-4</v>
      </c>
      <c r="J470" s="73">
        <f t="shared" si="30"/>
        <v>4.7528266135861809E-4</v>
      </c>
      <c r="K470" s="76">
        <f t="shared" si="31"/>
        <v>5.6964528094475813E-3</v>
      </c>
    </row>
    <row r="471" spans="2:11">
      <c r="B471" s="124" t="s">
        <v>938</v>
      </c>
      <c r="C471" s="125" t="s">
        <v>939</v>
      </c>
      <c r="D471" s="121">
        <v>319.322</v>
      </c>
      <c r="E471" s="121">
        <v>37.67</v>
      </c>
      <c r="F471" s="126" t="s">
        <v>56</v>
      </c>
      <c r="G471" s="123">
        <v>4</v>
      </c>
      <c r="H471" s="123">
        <f t="shared" si="28"/>
        <v>12028.85974</v>
      </c>
      <c r="I471" s="73">
        <f t="shared" si="29"/>
        <v>3.6553467112968567E-4</v>
      </c>
      <c r="J471" s="73" t="str">
        <f t="shared" si="30"/>
        <v/>
      </c>
      <c r="K471" s="76">
        <f t="shared" si="31"/>
        <v>1.4621386845187427E-3</v>
      </c>
    </row>
    <row r="472" spans="2:11">
      <c r="B472" s="124" t="s">
        <v>940</v>
      </c>
      <c r="C472" s="125" t="s">
        <v>941</v>
      </c>
      <c r="D472" s="121">
        <v>1377.3150000000001</v>
      </c>
      <c r="E472" s="121">
        <v>182.3</v>
      </c>
      <c r="F472" s="126">
        <v>2.5233132199670867</v>
      </c>
      <c r="G472" s="123">
        <v>6.5</v>
      </c>
      <c r="H472" s="123">
        <f t="shared" ref="H472:H522" si="32">IF(ISNUMBER(E472),IF(G472&lt;&gt;"",D472*E472,"Excl."),"Excl.")</f>
        <v>251084.52450000003</v>
      </c>
      <c r="I472" s="73">
        <f t="shared" si="29"/>
        <v>7.6299916261939067E-3</v>
      </c>
      <c r="J472" s="73">
        <f t="shared" si="30"/>
        <v>1.9252858738613255E-2</v>
      </c>
      <c r="K472" s="76">
        <f t="shared" si="31"/>
        <v>4.9594945570260396E-2</v>
      </c>
    </row>
    <row r="473" spans="2:11">
      <c r="B473" s="124" t="s">
        <v>942</v>
      </c>
      <c r="C473" s="125" t="s">
        <v>943</v>
      </c>
      <c r="D473" s="121">
        <v>183.59</v>
      </c>
      <c r="E473" s="121">
        <v>135.16999999999999</v>
      </c>
      <c r="F473" s="126">
        <v>8.7297477250869289</v>
      </c>
      <c r="G473" s="123" t="s">
        <v>1207</v>
      </c>
      <c r="H473" s="123" t="str">
        <f t="shared" si="32"/>
        <v>Excl.</v>
      </c>
      <c r="I473" s="73" t="str">
        <f t="shared" si="29"/>
        <v>Excl.</v>
      </c>
      <c r="J473" s="73" t="str">
        <f t="shared" si="30"/>
        <v/>
      </c>
      <c r="K473" s="76" t="str">
        <f t="shared" si="31"/>
        <v/>
      </c>
    </row>
    <row r="474" spans="2:11">
      <c r="B474" s="124" t="s">
        <v>944</v>
      </c>
      <c r="C474" s="125" t="s">
        <v>945</v>
      </c>
      <c r="D474" s="121">
        <v>203</v>
      </c>
      <c r="E474" s="121">
        <v>464.72</v>
      </c>
      <c r="F474" s="126" t="s">
        <v>56</v>
      </c>
      <c r="G474" s="123">
        <v>45.5</v>
      </c>
      <c r="H474" s="123">
        <f t="shared" si="32"/>
        <v>94338.16</v>
      </c>
      <c r="I474" s="73">
        <f t="shared" si="29"/>
        <v>2.8667611923272511E-3</v>
      </c>
      <c r="J474" s="73" t="str">
        <f t="shared" si="30"/>
        <v/>
      </c>
      <c r="K474" s="76">
        <f t="shared" si="31"/>
        <v>0.13043763425088992</v>
      </c>
    </row>
    <row r="475" spans="2:11">
      <c r="B475" s="124" t="s">
        <v>946</v>
      </c>
      <c r="C475" s="125" t="s">
        <v>947</v>
      </c>
      <c r="D475" s="121">
        <v>244.041</v>
      </c>
      <c r="E475" s="121">
        <v>88.41</v>
      </c>
      <c r="F475" s="126">
        <v>1.232892206763941</v>
      </c>
      <c r="G475" s="123">
        <v>6</v>
      </c>
      <c r="H475" s="123">
        <f t="shared" si="32"/>
        <v>21575.664809999998</v>
      </c>
      <c r="I475" s="73">
        <f t="shared" si="29"/>
        <v>6.5564431801477482E-4</v>
      </c>
      <c r="J475" s="73">
        <f t="shared" si="30"/>
        <v>8.0833877008947485E-4</v>
      </c>
      <c r="K475" s="76">
        <f t="shared" si="31"/>
        <v>3.9338659080886493E-3</v>
      </c>
    </row>
    <row r="476" spans="2:11">
      <c r="B476" s="124" t="s">
        <v>948</v>
      </c>
      <c r="C476" s="125" t="s">
        <v>949</v>
      </c>
      <c r="D476" s="121">
        <v>81.352999999999994</v>
      </c>
      <c r="E476" s="121">
        <v>98.83</v>
      </c>
      <c r="F476" s="126">
        <v>4.3711423656784385</v>
      </c>
      <c r="G476" s="123">
        <v>2.5</v>
      </c>
      <c r="H476" s="123">
        <f t="shared" si="32"/>
        <v>8040.1169899999995</v>
      </c>
      <c r="I476" s="73">
        <f t="shared" si="29"/>
        <v>2.4432419891063159E-4</v>
      </c>
      <c r="J476" s="73">
        <f t="shared" si="30"/>
        <v>1.0679758568187074E-3</v>
      </c>
      <c r="K476" s="76">
        <f t="shared" si="31"/>
        <v>6.1081049727657901E-4</v>
      </c>
    </row>
    <row r="477" spans="2:11">
      <c r="B477" s="124" t="s">
        <v>950</v>
      </c>
      <c r="C477" s="125" t="s">
        <v>951</v>
      </c>
      <c r="D477" s="121">
        <v>372.892</v>
      </c>
      <c r="E477" s="121">
        <v>44.42</v>
      </c>
      <c r="F477" s="126" t="s">
        <v>56</v>
      </c>
      <c r="G477" s="123">
        <v>25</v>
      </c>
      <c r="H477" s="123">
        <f t="shared" si="32"/>
        <v>16563.862639999999</v>
      </c>
      <c r="I477" s="73">
        <f t="shared" si="29"/>
        <v>5.0334497314121038E-4</v>
      </c>
      <c r="J477" s="73" t="str">
        <f t="shared" si="30"/>
        <v/>
      </c>
      <c r="K477" s="76">
        <f t="shared" si="31"/>
        <v>1.258362432853026E-2</v>
      </c>
    </row>
    <row r="478" spans="2:11">
      <c r="B478" s="124" t="s">
        <v>952</v>
      </c>
      <c r="C478" s="125" t="s">
        <v>22</v>
      </c>
      <c r="D478" s="121">
        <v>514.40700000000004</v>
      </c>
      <c r="E478" s="121">
        <v>90.99</v>
      </c>
      <c r="F478" s="126">
        <v>3.6487526101769427</v>
      </c>
      <c r="G478" s="123">
        <v>6</v>
      </c>
      <c r="H478" s="123">
        <f t="shared" si="32"/>
        <v>46805.892930000002</v>
      </c>
      <c r="I478" s="73">
        <f t="shared" si="29"/>
        <v>1.4223440167154889E-3</v>
      </c>
      <c r="J478" s="73">
        <f t="shared" si="30"/>
        <v>5.1897814435601973E-3</v>
      </c>
      <c r="K478" s="76">
        <f t="shared" si="31"/>
        <v>8.5340641002929329E-3</v>
      </c>
    </row>
    <row r="479" spans="2:11">
      <c r="B479" s="124" t="s">
        <v>953</v>
      </c>
      <c r="C479" s="125" t="s">
        <v>954</v>
      </c>
      <c r="D479" s="121">
        <v>56.146999999999998</v>
      </c>
      <c r="E479" s="121">
        <v>303.95</v>
      </c>
      <c r="F479" s="126" t="s">
        <v>56</v>
      </c>
      <c r="G479" s="123">
        <v>27</v>
      </c>
      <c r="H479" s="123">
        <f t="shared" si="32"/>
        <v>17065.880649999999</v>
      </c>
      <c r="I479" s="73">
        <f t="shared" si="29"/>
        <v>5.1860036659935453E-4</v>
      </c>
      <c r="J479" s="73" t="str">
        <f t="shared" si="30"/>
        <v/>
      </c>
      <c r="K479" s="76">
        <f t="shared" si="31"/>
        <v>1.4002209898182572E-2</v>
      </c>
    </row>
    <row r="480" spans="2:11">
      <c r="B480" s="124" t="s">
        <v>1232</v>
      </c>
      <c r="C480" s="125" t="s">
        <v>1233</v>
      </c>
      <c r="D480" s="121">
        <v>611.41099999999994</v>
      </c>
      <c r="E480" s="121">
        <v>31.23</v>
      </c>
      <c r="F480" s="126">
        <v>3.3301312840217743</v>
      </c>
      <c r="G480" s="123" t="s">
        <v>1207</v>
      </c>
      <c r="H480" s="123" t="str">
        <f t="shared" si="32"/>
        <v>Excl.</v>
      </c>
      <c r="I480" s="73" t="str">
        <f t="shared" si="29"/>
        <v>Excl.</v>
      </c>
      <c r="J480" s="73" t="str">
        <f t="shared" si="30"/>
        <v/>
      </c>
      <c r="K480" s="76" t="str">
        <f t="shared" si="31"/>
        <v/>
      </c>
    </row>
    <row r="481" spans="2:11">
      <c r="B481" s="124" t="s">
        <v>955</v>
      </c>
      <c r="C481" s="125" t="s">
        <v>956</v>
      </c>
      <c r="D481" s="121">
        <v>118.26300000000001</v>
      </c>
      <c r="E481" s="121">
        <v>128.22999999999999</v>
      </c>
      <c r="F481" s="126" t="s">
        <v>56</v>
      </c>
      <c r="G481" s="123">
        <v>29</v>
      </c>
      <c r="H481" s="123">
        <f t="shared" si="32"/>
        <v>15164.86449</v>
      </c>
      <c r="I481" s="73">
        <f t="shared" si="29"/>
        <v>4.6083202181210225E-4</v>
      </c>
      <c r="J481" s="73" t="str">
        <f t="shared" si="30"/>
        <v/>
      </c>
      <c r="K481" s="76">
        <f t="shared" si="31"/>
        <v>1.3364128632550966E-2</v>
      </c>
    </row>
    <row r="482" spans="2:11">
      <c r="B482" s="124" t="s">
        <v>957</v>
      </c>
      <c r="C482" s="125" t="s">
        <v>958</v>
      </c>
      <c r="D482" s="121">
        <v>103.77</v>
      </c>
      <c r="E482" s="121">
        <v>175.46</v>
      </c>
      <c r="F482" s="126">
        <v>0.95748318705117974</v>
      </c>
      <c r="G482" s="123">
        <v>10</v>
      </c>
      <c r="H482" s="123">
        <f t="shared" si="32"/>
        <v>18207.484199999999</v>
      </c>
      <c r="I482" s="73">
        <f t="shared" si="29"/>
        <v>5.5329157484597521E-4</v>
      </c>
      <c r="J482" s="73">
        <f t="shared" si="30"/>
        <v>5.2976738045209073E-4</v>
      </c>
      <c r="K482" s="76">
        <f t="shared" si="31"/>
        <v>5.5329157484597519E-3</v>
      </c>
    </row>
    <row r="483" spans="2:11">
      <c r="B483" s="124" t="s">
        <v>959</v>
      </c>
      <c r="C483" s="125" t="s">
        <v>960</v>
      </c>
      <c r="D483" s="121">
        <v>134.93600000000001</v>
      </c>
      <c r="E483" s="121">
        <v>530.12</v>
      </c>
      <c r="F483" s="126">
        <v>1.3015920923564477</v>
      </c>
      <c r="G483" s="123">
        <v>14</v>
      </c>
      <c r="H483" s="123">
        <f t="shared" si="32"/>
        <v>71532.272320000004</v>
      </c>
      <c r="I483" s="73">
        <f t="shared" si="29"/>
        <v>2.1737326897828071E-3</v>
      </c>
      <c r="J483" s="73">
        <f t="shared" si="30"/>
        <v>2.8293132799180128E-3</v>
      </c>
      <c r="K483" s="76">
        <f t="shared" si="31"/>
        <v>3.04322576569593E-2</v>
      </c>
    </row>
    <row r="484" spans="2:11">
      <c r="B484" s="124" t="s">
        <v>961</v>
      </c>
      <c r="C484" s="125" t="s">
        <v>962</v>
      </c>
      <c r="D484" s="121">
        <v>63.54</v>
      </c>
      <c r="E484" s="121">
        <v>100.22</v>
      </c>
      <c r="F484" s="126" t="s">
        <v>56</v>
      </c>
      <c r="G484" s="123">
        <v>10</v>
      </c>
      <c r="H484" s="123">
        <f t="shared" si="32"/>
        <v>6367.9787999999999</v>
      </c>
      <c r="I484" s="73">
        <f t="shared" si="29"/>
        <v>1.9351102986747524E-4</v>
      </c>
      <c r="J484" s="73" t="str">
        <f t="shared" si="30"/>
        <v/>
      </c>
      <c r="K484" s="76">
        <f t="shared" si="31"/>
        <v>1.9351102986747523E-3</v>
      </c>
    </row>
    <row r="485" spans="2:11">
      <c r="B485" s="124" t="s">
        <v>1269</v>
      </c>
      <c r="C485" s="125" t="s">
        <v>1270</v>
      </c>
      <c r="D485" s="121">
        <v>453.92599999999999</v>
      </c>
      <c r="E485" s="121">
        <v>82.03</v>
      </c>
      <c r="F485" s="126" t="s">
        <v>56</v>
      </c>
      <c r="G485" s="123" t="s">
        <v>1207</v>
      </c>
      <c r="H485" s="123" t="str">
        <f t="shared" si="32"/>
        <v>Excl.</v>
      </c>
      <c r="I485" s="73" t="str">
        <f t="shared" si="29"/>
        <v>Excl.</v>
      </c>
      <c r="J485" s="73" t="str">
        <f t="shared" si="30"/>
        <v/>
      </c>
      <c r="K485" s="76" t="str">
        <f t="shared" si="31"/>
        <v/>
      </c>
    </row>
    <row r="486" spans="2:11">
      <c r="B486" s="124" t="s">
        <v>963</v>
      </c>
      <c r="C486" s="125" t="s">
        <v>964</v>
      </c>
      <c r="D486" s="121">
        <v>164.94</v>
      </c>
      <c r="E486" s="121">
        <v>55.27</v>
      </c>
      <c r="F486" s="126">
        <v>1.5921838248597793</v>
      </c>
      <c r="G486" s="123">
        <v>12</v>
      </c>
      <c r="H486" s="123">
        <f t="shared" si="32"/>
        <v>9116.2338</v>
      </c>
      <c r="I486" s="73">
        <f t="shared" si="29"/>
        <v>2.7702538694863234E-4</v>
      </c>
      <c r="J486" s="73">
        <f t="shared" si="30"/>
        <v>4.410753401751338E-4</v>
      </c>
      <c r="K486" s="76">
        <f t="shared" si="31"/>
        <v>3.3243046433835879E-3</v>
      </c>
    </row>
    <row r="487" spans="2:11">
      <c r="B487" s="124" t="s">
        <v>965</v>
      </c>
      <c r="C487" s="125" t="s">
        <v>966</v>
      </c>
      <c r="D487" s="121">
        <v>257.09100000000001</v>
      </c>
      <c r="E487" s="121">
        <v>315.07</v>
      </c>
      <c r="F487" s="126" t="s">
        <v>56</v>
      </c>
      <c r="G487" s="123">
        <v>13.5</v>
      </c>
      <c r="H487" s="123">
        <f t="shared" si="32"/>
        <v>81001.661370000002</v>
      </c>
      <c r="I487" s="73">
        <f t="shared" si="29"/>
        <v>2.4614898078312046E-3</v>
      </c>
      <c r="J487" s="73" t="str">
        <f t="shared" si="30"/>
        <v/>
      </c>
      <c r="K487" s="76">
        <f t="shared" si="31"/>
        <v>3.3230112405721261E-2</v>
      </c>
    </row>
    <row r="488" spans="2:11">
      <c r="B488" s="124" t="s">
        <v>967</v>
      </c>
      <c r="C488" s="125" t="s">
        <v>968</v>
      </c>
      <c r="D488" s="121">
        <v>1485.78</v>
      </c>
      <c r="E488" s="121">
        <v>11.38</v>
      </c>
      <c r="F488" s="126">
        <v>4.3057996485061505</v>
      </c>
      <c r="G488" s="123">
        <v>14.5</v>
      </c>
      <c r="H488" s="123">
        <f t="shared" si="32"/>
        <v>16908.1764</v>
      </c>
      <c r="I488" s="73">
        <f t="shared" si="29"/>
        <v>5.1380802780702408E-4</v>
      </c>
      <c r="J488" s="73">
        <f t="shared" si="30"/>
        <v>2.2123544255311226E-3</v>
      </c>
      <c r="K488" s="76">
        <f t="shared" si="31"/>
        <v>7.4502164032018495E-3</v>
      </c>
    </row>
    <row r="489" spans="2:11">
      <c r="B489" s="124" t="s">
        <v>969</v>
      </c>
      <c r="C489" s="149" t="s">
        <v>1214</v>
      </c>
      <c r="D489" s="126">
        <v>2225.7629999999999</v>
      </c>
      <c r="E489" s="121">
        <v>211.94</v>
      </c>
      <c r="F489" s="126" t="s">
        <v>56</v>
      </c>
      <c r="G489" s="123">
        <v>11</v>
      </c>
      <c r="H489" s="123">
        <f t="shared" si="32"/>
        <v>471728.21021999995</v>
      </c>
      <c r="I489" s="73">
        <f t="shared" si="29"/>
        <v>1.433494278863068E-2</v>
      </c>
      <c r="J489" s="73" t="str">
        <f t="shared" si="30"/>
        <v/>
      </c>
      <c r="K489" s="76">
        <f t="shared" si="31"/>
        <v>0.15768437067493749</v>
      </c>
    </row>
    <row r="490" spans="2:11">
      <c r="B490" s="124" t="s">
        <v>970</v>
      </c>
      <c r="C490" s="125" t="s">
        <v>971</v>
      </c>
      <c r="D490" s="121">
        <v>1219.383</v>
      </c>
      <c r="E490" s="121">
        <v>144.84</v>
      </c>
      <c r="F490" s="126" t="s">
        <v>56</v>
      </c>
      <c r="G490" s="123">
        <v>16</v>
      </c>
      <c r="H490" s="123">
        <f t="shared" si="32"/>
        <v>176615.43372</v>
      </c>
      <c r="I490" s="73">
        <f t="shared" si="29"/>
        <v>5.3670144865507422E-3</v>
      </c>
      <c r="J490" s="73" t="str">
        <f t="shared" si="30"/>
        <v/>
      </c>
      <c r="K490" s="76">
        <f t="shared" si="31"/>
        <v>8.5872231784811875E-2</v>
      </c>
    </row>
    <row r="491" spans="2:11">
      <c r="B491" s="124" t="s">
        <v>972</v>
      </c>
      <c r="C491" s="125" t="s">
        <v>973</v>
      </c>
      <c r="D491" s="121">
        <v>69.36</v>
      </c>
      <c r="E491" s="121">
        <v>395.76</v>
      </c>
      <c r="F491" s="126">
        <v>1.4958560743885183</v>
      </c>
      <c r="G491" s="123">
        <v>18</v>
      </c>
      <c r="H491" s="123">
        <f t="shared" si="32"/>
        <v>27449.9136</v>
      </c>
      <c r="I491" s="73">
        <f t="shared" si="29"/>
        <v>8.3415181132657265E-4</v>
      </c>
      <c r="J491" s="73">
        <f t="shared" si="30"/>
        <v>1.2477710539350389E-3</v>
      </c>
      <c r="K491" s="76">
        <f t="shared" si="31"/>
        <v>1.5014732603878308E-2</v>
      </c>
    </row>
    <row r="492" spans="2:11">
      <c r="B492" s="124" t="s">
        <v>974</v>
      </c>
      <c r="C492" s="125" t="s">
        <v>975</v>
      </c>
      <c r="D492" s="121">
        <v>668.14</v>
      </c>
      <c r="E492" s="121">
        <v>191.12</v>
      </c>
      <c r="F492" s="126">
        <v>2.1557136877354539</v>
      </c>
      <c r="G492" s="123">
        <v>12</v>
      </c>
      <c r="H492" s="123">
        <f t="shared" si="32"/>
        <v>127694.91680000001</v>
      </c>
      <c r="I492" s="73">
        <f t="shared" si="29"/>
        <v>3.8804109804526309E-3</v>
      </c>
      <c r="J492" s="73">
        <f t="shared" si="30"/>
        <v>8.3650550646006891E-3</v>
      </c>
      <c r="K492" s="76">
        <f t="shared" si="31"/>
        <v>4.6564931765431569E-2</v>
      </c>
    </row>
    <row r="493" spans="2:11">
      <c r="B493" s="124" t="s">
        <v>976</v>
      </c>
      <c r="C493" s="125" t="s">
        <v>977</v>
      </c>
      <c r="D493" s="121">
        <v>173.08699999999999</v>
      </c>
      <c r="E493" s="121">
        <v>125.59</v>
      </c>
      <c r="F493" s="126">
        <v>3.8538100167210763</v>
      </c>
      <c r="G493" s="123">
        <v>11</v>
      </c>
      <c r="H493" s="123">
        <f t="shared" si="32"/>
        <v>21737.996329999998</v>
      </c>
      <c r="I493" s="73">
        <f t="shared" si="29"/>
        <v>6.6057727093464839E-4</v>
      </c>
      <c r="J493" s="73">
        <f t="shared" si="30"/>
        <v>2.5457393035462203E-3</v>
      </c>
      <c r="K493" s="76">
        <f t="shared" si="31"/>
        <v>7.2663499802811324E-3</v>
      </c>
    </row>
    <row r="494" spans="2:11">
      <c r="B494" s="124" t="s">
        <v>978</v>
      </c>
      <c r="C494" s="125" t="s">
        <v>979</v>
      </c>
      <c r="D494" s="121">
        <v>641.23900000000003</v>
      </c>
      <c r="E494" s="121">
        <v>34.92</v>
      </c>
      <c r="F494" s="126" t="s">
        <v>56</v>
      </c>
      <c r="G494" s="123" t="s">
        <v>1207</v>
      </c>
      <c r="H494" s="123" t="str">
        <f t="shared" si="32"/>
        <v>Excl.</v>
      </c>
      <c r="I494" s="73" t="str">
        <f t="shared" si="29"/>
        <v>Excl.</v>
      </c>
      <c r="J494" s="73" t="str">
        <f t="shared" si="30"/>
        <v/>
      </c>
      <c r="K494" s="76" t="str">
        <f t="shared" si="31"/>
        <v/>
      </c>
    </row>
    <row r="495" spans="2:11">
      <c r="B495" s="124" t="s">
        <v>980</v>
      </c>
      <c r="C495" s="125" t="s">
        <v>981</v>
      </c>
      <c r="D495" s="121">
        <v>206.48400000000001</v>
      </c>
      <c r="E495" s="121">
        <v>66.12</v>
      </c>
      <c r="F495" s="126">
        <v>4.2347247428917116</v>
      </c>
      <c r="G495" s="123">
        <v>12</v>
      </c>
      <c r="H495" s="123">
        <f t="shared" si="32"/>
        <v>13652.722080000001</v>
      </c>
      <c r="I495" s="73">
        <f t="shared" si="29"/>
        <v>4.1488082689521816E-4</v>
      </c>
      <c r="J495" s="73">
        <f t="shared" si="30"/>
        <v>1.7569061030045534E-3</v>
      </c>
      <c r="K495" s="76">
        <f t="shared" si="31"/>
        <v>4.978569922742618E-3</v>
      </c>
    </row>
    <row r="496" spans="2:11">
      <c r="B496" s="124" t="s">
        <v>982</v>
      </c>
      <c r="C496" s="125" t="s">
        <v>983</v>
      </c>
      <c r="D496" s="121">
        <v>326.72899999999998</v>
      </c>
      <c r="E496" s="121">
        <v>44.25</v>
      </c>
      <c r="F496" s="126" t="s">
        <v>56</v>
      </c>
      <c r="G496" s="123" t="s">
        <v>1207</v>
      </c>
      <c r="H496" s="123" t="str">
        <f t="shared" si="32"/>
        <v>Excl.</v>
      </c>
      <c r="I496" s="73" t="str">
        <f t="shared" si="29"/>
        <v>Excl.</v>
      </c>
      <c r="J496" s="73" t="str">
        <f t="shared" si="30"/>
        <v/>
      </c>
      <c r="K496" s="76" t="str">
        <f t="shared" si="31"/>
        <v/>
      </c>
    </row>
    <row r="497" spans="2:11">
      <c r="B497" s="124" t="s">
        <v>984</v>
      </c>
      <c r="C497" s="125" t="s">
        <v>985</v>
      </c>
      <c r="D497" s="121">
        <v>193.24299999999999</v>
      </c>
      <c r="E497" s="121">
        <v>17.43</v>
      </c>
      <c r="F497" s="126">
        <v>1.1474469305794608</v>
      </c>
      <c r="G497" s="123" t="s">
        <v>1207</v>
      </c>
      <c r="H497" s="123" t="str">
        <f t="shared" si="32"/>
        <v>Excl.</v>
      </c>
      <c r="I497" s="73" t="str">
        <f t="shared" si="29"/>
        <v>Excl.</v>
      </c>
      <c r="J497" s="73" t="str">
        <f t="shared" si="30"/>
        <v/>
      </c>
      <c r="K497" s="76" t="str">
        <f t="shared" si="31"/>
        <v/>
      </c>
    </row>
    <row r="498" spans="2:11">
      <c r="B498" s="124" t="s">
        <v>986</v>
      </c>
      <c r="C498" s="125" t="s">
        <v>987</v>
      </c>
      <c r="D498" s="121">
        <v>550.70000000000005</v>
      </c>
      <c r="E498" s="121">
        <v>63.21</v>
      </c>
      <c r="F498" s="126" t="s">
        <v>56</v>
      </c>
      <c r="G498" s="123">
        <v>9</v>
      </c>
      <c r="H498" s="123">
        <f t="shared" si="32"/>
        <v>34809.747000000003</v>
      </c>
      <c r="I498" s="73">
        <f t="shared" si="29"/>
        <v>1.0578034574167015E-3</v>
      </c>
      <c r="J498" s="73" t="str">
        <f t="shared" si="30"/>
        <v/>
      </c>
      <c r="K498" s="76">
        <f t="shared" si="31"/>
        <v>9.5202311167503131E-3</v>
      </c>
    </row>
    <row r="499" spans="2:11">
      <c r="B499" s="124" t="s">
        <v>988</v>
      </c>
      <c r="C499" s="125" t="s">
        <v>989</v>
      </c>
      <c r="D499" s="121">
        <v>62.103999999999999</v>
      </c>
      <c r="E499" s="121">
        <v>355.06</v>
      </c>
      <c r="F499" s="126">
        <v>0.74353630372331436</v>
      </c>
      <c r="G499" s="123">
        <v>4.5</v>
      </c>
      <c r="H499" s="123">
        <f t="shared" si="32"/>
        <v>22050.646239999998</v>
      </c>
      <c r="I499" s="73">
        <f t="shared" si="29"/>
        <v>6.7007812010080349E-4</v>
      </c>
      <c r="J499" s="73">
        <f t="shared" si="30"/>
        <v>4.9822740862561854E-4</v>
      </c>
      <c r="K499" s="76">
        <f t="shared" si="31"/>
        <v>3.0153515404536158E-3</v>
      </c>
    </row>
    <row r="500" spans="2:11">
      <c r="B500" s="124" t="s">
        <v>990</v>
      </c>
      <c r="C500" s="125" t="s">
        <v>991</v>
      </c>
      <c r="D500" s="126">
        <v>156.048</v>
      </c>
      <c r="E500" s="126">
        <v>107.51</v>
      </c>
      <c r="F500" s="126">
        <v>0.40926425448795456</v>
      </c>
      <c r="G500" s="123">
        <v>19</v>
      </c>
      <c r="H500" s="123">
        <f t="shared" si="32"/>
        <v>16776.72048</v>
      </c>
      <c r="I500" s="73">
        <f t="shared" si="29"/>
        <v>5.0981332693563039E-4</v>
      </c>
      <c r="J500" s="73">
        <f t="shared" si="30"/>
        <v>2.0864837117633462E-4</v>
      </c>
      <c r="K500" s="76">
        <f t="shared" si="31"/>
        <v>9.6864532117769773E-3</v>
      </c>
    </row>
    <row r="501" spans="2:11">
      <c r="B501" s="124" t="s">
        <v>992</v>
      </c>
      <c r="C501" s="125" t="s">
        <v>993</v>
      </c>
      <c r="D501" s="121">
        <v>1131.373</v>
      </c>
      <c r="E501" s="121">
        <v>75.94</v>
      </c>
      <c r="F501" s="126" t="s">
        <v>56</v>
      </c>
      <c r="G501" s="123">
        <v>12</v>
      </c>
      <c r="H501" s="123">
        <f t="shared" si="32"/>
        <v>85916.465620000003</v>
      </c>
      <c r="I501" s="73">
        <f t="shared" si="29"/>
        <v>2.6108415663537903E-3</v>
      </c>
      <c r="J501" s="73" t="str">
        <f t="shared" si="30"/>
        <v/>
      </c>
      <c r="K501" s="76">
        <f t="shared" si="31"/>
        <v>3.1330098796245487E-2</v>
      </c>
    </row>
    <row r="502" spans="2:11">
      <c r="B502" s="124" t="s">
        <v>994</v>
      </c>
      <c r="C502" s="125" t="s">
        <v>995</v>
      </c>
      <c r="D502" s="121">
        <v>3164.1030000000001</v>
      </c>
      <c r="E502" s="121">
        <v>207.46</v>
      </c>
      <c r="F502" s="126" t="s">
        <v>56</v>
      </c>
      <c r="G502" s="123">
        <v>21.5</v>
      </c>
      <c r="H502" s="123">
        <f t="shared" si="32"/>
        <v>656424.80838000006</v>
      </c>
      <c r="I502" s="73">
        <f t="shared" si="29"/>
        <v>1.9947528829740123E-2</v>
      </c>
      <c r="J502" s="73" t="str">
        <f t="shared" si="30"/>
        <v/>
      </c>
      <c r="K502" s="76">
        <f t="shared" si="31"/>
        <v>0.42887186983941267</v>
      </c>
    </row>
    <row r="503" spans="2:11">
      <c r="B503" s="124" t="s">
        <v>1271</v>
      </c>
      <c r="C503" s="125" t="s">
        <v>1272</v>
      </c>
      <c r="D503" s="121">
        <v>371.197</v>
      </c>
      <c r="E503" s="121">
        <v>67.87</v>
      </c>
      <c r="F503" s="126" t="s">
        <v>56</v>
      </c>
      <c r="G503" s="123">
        <v>21.5</v>
      </c>
      <c r="H503" s="123">
        <f t="shared" si="32"/>
        <v>25193.14039</v>
      </c>
      <c r="I503" s="73">
        <f t="shared" si="29"/>
        <v>7.6557267157748498E-4</v>
      </c>
      <c r="J503" s="73" t="str">
        <f t="shared" si="30"/>
        <v/>
      </c>
      <c r="K503" s="76">
        <f t="shared" si="31"/>
        <v>1.6459812438915929E-2</v>
      </c>
    </row>
    <row r="504" spans="2:11">
      <c r="B504" s="124" t="s">
        <v>996</v>
      </c>
      <c r="C504" s="125" t="s">
        <v>997</v>
      </c>
      <c r="D504" s="121">
        <v>292.71699999999998</v>
      </c>
      <c r="E504" s="121">
        <v>9.33</v>
      </c>
      <c r="F504" s="126" t="s">
        <v>56</v>
      </c>
      <c r="G504" s="123">
        <v>-4</v>
      </c>
      <c r="H504" s="123">
        <f t="shared" si="32"/>
        <v>2731.04961</v>
      </c>
      <c r="I504" s="73">
        <f t="shared" si="29"/>
        <v>8.2991517284929808E-5</v>
      </c>
      <c r="J504" s="73" t="str">
        <f t="shared" si="30"/>
        <v/>
      </c>
      <c r="K504" s="76">
        <f t="shared" si="31"/>
        <v>-3.3196606913971923E-4</v>
      </c>
    </row>
    <row r="505" spans="2:11">
      <c r="B505" s="124" t="s">
        <v>998</v>
      </c>
      <c r="C505" s="125" t="s">
        <v>999</v>
      </c>
      <c r="D505" s="121">
        <v>707.98900000000003</v>
      </c>
      <c r="E505" s="121">
        <v>54.82</v>
      </c>
      <c r="F505" s="126">
        <v>5.1076249543962051</v>
      </c>
      <c r="G505" s="123">
        <v>8.5</v>
      </c>
      <c r="H505" s="123">
        <f t="shared" si="32"/>
        <v>38811.956980000003</v>
      </c>
      <c r="I505" s="73">
        <f t="shared" si="29"/>
        <v>1.1794231737033963E-3</v>
      </c>
      <c r="J505" s="73">
        <f t="shared" si="30"/>
        <v>6.0240512338006367E-3</v>
      </c>
      <c r="K505" s="76">
        <f t="shared" si="31"/>
        <v>1.0025096976478869E-2</v>
      </c>
    </row>
    <row r="506" spans="2:11">
      <c r="B506" s="124" t="s">
        <v>1000</v>
      </c>
      <c r="C506" s="125" t="s">
        <v>1001</v>
      </c>
      <c r="D506" s="121">
        <v>39.156999999999996</v>
      </c>
      <c r="E506" s="121">
        <v>358.02</v>
      </c>
      <c r="F506" s="126">
        <v>1.843472431707726</v>
      </c>
      <c r="G506" s="123">
        <v>9.5</v>
      </c>
      <c r="H506" s="123">
        <f t="shared" si="32"/>
        <v>14018.989139999998</v>
      </c>
      <c r="I506" s="73">
        <f t="shared" si="29"/>
        <v>4.2601100150998469E-4</v>
      </c>
      <c r="J506" s="73">
        <f t="shared" si="30"/>
        <v>7.8533953688785527E-4</v>
      </c>
      <c r="K506" s="76">
        <f t="shared" si="31"/>
        <v>4.0471045143448542E-3</v>
      </c>
    </row>
    <row r="507" spans="2:11">
      <c r="B507" s="124" t="s">
        <v>1002</v>
      </c>
      <c r="C507" s="125" t="s">
        <v>1003</v>
      </c>
      <c r="D507" s="126">
        <v>46.994999999999997</v>
      </c>
      <c r="E507" s="126">
        <v>447.36</v>
      </c>
      <c r="F507" s="126" t="s">
        <v>56</v>
      </c>
      <c r="G507" s="123">
        <v>9.5</v>
      </c>
      <c r="H507" s="151">
        <f t="shared" si="32"/>
        <v>21023.683199999999</v>
      </c>
      <c r="I507" s="73">
        <f t="shared" si="29"/>
        <v>6.3887062369609915E-4</v>
      </c>
      <c r="J507" s="73" t="str">
        <f t="shared" si="30"/>
        <v/>
      </c>
      <c r="K507" s="76">
        <f t="shared" si="31"/>
        <v>6.0692709251129419E-3</v>
      </c>
    </row>
    <row r="508" spans="2:11">
      <c r="B508" s="124" t="s">
        <v>984</v>
      </c>
      <c r="C508" s="125" t="s">
        <v>1004</v>
      </c>
      <c r="D508" s="121">
        <v>382.363</v>
      </c>
      <c r="E508" s="121">
        <v>17.27</v>
      </c>
      <c r="F508" s="126">
        <v>1.1580775911986105</v>
      </c>
      <c r="G508" s="123" t="s">
        <v>1207</v>
      </c>
      <c r="H508" s="123" t="str">
        <f t="shared" si="32"/>
        <v>Excl.</v>
      </c>
      <c r="I508" s="73" t="str">
        <f t="shared" si="29"/>
        <v>Excl.</v>
      </c>
      <c r="J508" s="73" t="str">
        <f t="shared" si="30"/>
        <v/>
      </c>
      <c r="K508" s="76" t="str">
        <f t="shared" si="31"/>
        <v/>
      </c>
    </row>
    <row r="509" spans="2:11">
      <c r="B509" s="124" t="s">
        <v>1005</v>
      </c>
      <c r="C509" s="125" t="s">
        <v>1006</v>
      </c>
      <c r="D509" s="121">
        <v>994.29899999999998</v>
      </c>
      <c r="E509" s="121">
        <v>41.89</v>
      </c>
      <c r="F509" s="126">
        <v>3.4375746001432317</v>
      </c>
      <c r="G509" s="123" t="s">
        <v>1207</v>
      </c>
      <c r="H509" s="123" t="str">
        <f t="shared" si="32"/>
        <v>Excl.</v>
      </c>
      <c r="I509" s="73" t="str">
        <f t="shared" si="29"/>
        <v>Excl.</v>
      </c>
      <c r="J509" s="73" t="str">
        <f t="shared" si="30"/>
        <v/>
      </c>
      <c r="K509" s="76" t="str">
        <f t="shared" si="31"/>
        <v/>
      </c>
    </row>
    <row r="510" spans="2:11">
      <c r="B510" s="124" t="s">
        <v>1007</v>
      </c>
      <c r="C510" s="125" t="s">
        <v>1008</v>
      </c>
      <c r="D510" s="121">
        <v>263.78399999999999</v>
      </c>
      <c r="E510" s="121">
        <v>105.24</v>
      </c>
      <c r="F510" s="126">
        <v>0.95020904599011791</v>
      </c>
      <c r="G510" s="123">
        <v>17</v>
      </c>
      <c r="H510" s="123">
        <f t="shared" si="32"/>
        <v>27760.628159999997</v>
      </c>
      <c r="I510" s="73">
        <f t="shared" si="29"/>
        <v>8.4359384880641145E-4</v>
      </c>
      <c r="J510" s="73">
        <f t="shared" si="30"/>
        <v>8.0159050627747201E-4</v>
      </c>
      <c r="K510" s="76">
        <f t="shared" si="31"/>
        <v>1.4341095429708994E-2</v>
      </c>
    </row>
    <row r="511" spans="2:11">
      <c r="B511" s="124" t="s">
        <v>1234</v>
      </c>
      <c r="C511" s="125" t="s">
        <v>1009</v>
      </c>
      <c r="D511" s="121">
        <v>433.66899999999998</v>
      </c>
      <c r="E511" s="121">
        <v>133.84</v>
      </c>
      <c r="F511" s="126">
        <v>4.6772265391512251</v>
      </c>
      <c r="G511" s="123">
        <v>13.5</v>
      </c>
      <c r="H511" s="123">
        <f t="shared" si="32"/>
        <v>58042.258959999999</v>
      </c>
      <c r="I511" s="73">
        <f t="shared" si="29"/>
        <v>1.7637962782137862E-3</v>
      </c>
      <c r="J511" s="73">
        <f t="shared" si="30"/>
        <v>8.2496747621176782E-3</v>
      </c>
      <c r="K511" s="76">
        <f t="shared" si="31"/>
        <v>2.3811249755886114E-2</v>
      </c>
    </row>
    <row r="512" spans="2:11">
      <c r="B512" s="124" t="s">
        <v>1010</v>
      </c>
      <c r="C512" s="125" t="s">
        <v>1011</v>
      </c>
      <c r="D512" s="121">
        <v>270.95</v>
      </c>
      <c r="E512" s="121">
        <v>112.19</v>
      </c>
      <c r="F512" s="126" t="s">
        <v>56</v>
      </c>
      <c r="G512" s="123">
        <v>30</v>
      </c>
      <c r="H512" s="123">
        <f t="shared" si="32"/>
        <v>30397.880499999999</v>
      </c>
      <c r="I512" s="73">
        <f t="shared" si="29"/>
        <v>9.2373504153993779E-4</v>
      </c>
      <c r="J512" s="73" t="str">
        <f t="shared" si="30"/>
        <v/>
      </c>
      <c r="K512" s="76">
        <f t="shared" si="31"/>
        <v>2.7712051246198133E-2</v>
      </c>
    </row>
    <row r="513" spans="2:11">
      <c r="B513" s="124" t="s">
        <v>1012</v>
      </c>
      <c r="C513" s="125" t="s">
        <v>1013</v>
      </c>
      <c r="D513" s="121">
        <v>59.274000000000001</v>
      </c>
      <c r="E513" s="121">
        <v>121.61</v>
      </c>
      <c r="F513" s="126">
        <v>4.9338047857906426</v>
      </c>
      <c r="G513" s="123">
        <v>12</v>
      </c>
      <c r="H513" s="123">
        <f t="shared" si="32"/>
        <v>7208.3111399999998</v>
      </c>
      <c r="I513" s="73">
        <f t="shared" si="29"/>
        <v>2.1904716647401442E-4</v>
      </c>
      <c r="J513" s="73">
        <f t="shared" si="30"/>
        <v>1.0807359582633719E-3</v>
      </c>
      <c r="K513" s="76">
        <f t="shared" si="31"/>
        <v>2.6285659976881728E-3</v>
      </c>
    </row>
    <row r="514" spans="2:11">
      <c r="B514" s="124" t="s">
        <v>1014</v>
      </c>
      <c r="C514" s="125" t="s">
        <v>1015</v>
      </c>
      <c r="D514" s="121">
        <v>76.739000000000004</v>
      </c>
      <c r="E514" s="121">
        <v>334.14</v>
      </c>
      <c r="F514" s="126" t="s">
        <v>56</v>
      </c>
      <c r="G514" s="123">
        <v>17</v>
      </c>
      <c r="H514" s="123">
        <f t="shared" si="32"/>
        <v>25641.569459999999</v>
      </c>
      <c r="I514" s="73">
        <f t="shared" si="29"/>
        <v>7.7919959683644057E-4</v>
      </c>
      <c r="J514" s="73" t="str">
        <f t="shared" si="30"/>
        <v/>
      </c>
      <c r="K514" s="76">
        <f t="shared" si="31"/>
        <v>1.324639314621949E-2</v>
      </c>
    </row>
    <row r="515" spans="2:11">
      <c r="B515" s="124" t="s">
        <v>1016</v>
      </c>
      <c r="C515" s="125" t="s">
        <v>1017</v>
      </c>
      <c r="D515" s="121">
        <v>158</v>
      </c>
      <c r="E515" s="121">
        <v>232.55</v>
      </c>
      <c r="F515" s="126" t="s">
        <v>56</v>
      </c>
      <c r="G515" s="123">
        <v>6.5</v>
      </c>
      <c r="H515" s="123">
        <f t="shared" si="32"/>
        <v>36742.9</v>
      </c>
      <c r="I515" s="73">
        <f t="shared" si="29"/>
        <v>1.1165483809898451E-3</v>
      </c>
      <c r="J515" s="73" t="str">
        <f t="shared" si="30"/>
        <v/>
      </c>
      <c r="K515" s="76">
        <f t="shared" si="31"/>
        <v>7.2575644764339932E-3</v>
      </c>
    </row>
    <row r="516" spans="2:11">
      <c r="B516" s="124" t="s">
        <v>1273</v>
      </c>
      <c r="C516" s="125" t="s">
        <v>1274</v>
      </c>
      <c r="D516" s="121">
        <v>226.27600000000001</v>
      </c>
      <c r="E516" s="121">
        <v>72.95</v>
      </c>
      <c r="F516" s="126">
        <v>1.9191226867717612</v>
      </c>
      <c r="G516" s="123" t="s">
        <v>1207</v>
      </c>
      <c r="H516" s="123" t="str">
        <f t="shared" si="32"/>
        <v>Excl.</v>
      </c>
      <c r="I516" s="73" t="str">
        <f t="shared" si="29"/>
        <v>Excl.</v>
      </c>
      <c r="J516" s="73" t="str">
        <f t="shared" si="30"/>
        <v/>
      </c>
      <c r="K516" s="76" t="str">
        <f t="shared" si="31"/>
        <v/>
      </c>
    </row>
    <row r="517" spans="2:11">
      <c r="B517" s="124" t="s">
        <v>1018</v>
      </c>
      <c r="C517" s="125" t="s">
        <v>1019</v>
      </c>
      <c r="D517" s="121">
        <v>267.29000000000002</v>
      </c>
      <c r="E517" s="121">
        <v>56.76</v>
      </c>
      <c r="F517" s="126">
        <v>1.9379844961240313</v>
      </c>
      <c r="G517" s="123">
        <v>13</v>
      </c>
      <c r="H517" s="123">
        <f t="shared" si="32"/>
        <v>15171.3804</v>
      </c>
      <c r="I517" s="73">
        <f t="shared" si="29"/>
        <v>4.6103002819595259E-4</v>
      </c>
      <c r="J517" s="73">
        <f t="shared" si="30"/>
        <v>8.9346904689138111E-4</v>
      </c>
      <c r="K517" s="76">
        <f t="shared" si="31"/>
        <v>5.9933903665473839E-3</v>
      </c>
    </row>
    <row r="518" spans="2:11">
      <c r="B518" s="124" t="s">
        <v>1020</v>
      </c>
      <c r="C518" s="125" t="s">
        <v>1021</v>
      </c>
      <c r="D518" s="121">
        <v>462.94499999999999</v>
      </c>
      <c r="E518" s="121">
        <v>166.44</v>
      </c>
      <c r="F518" s="126">
        <v>0.90122566690699346</v>
      </c>
      <c r="G518" s="123">
        <v>9</v>
      </c>
      <c r="H518" s="123">
        <f t="shared" si="32"/>
        <v>77052.565799999997</v>
      </c>
      <c r="I518" s="73">
        <f t="shared" si="29"/>
        <v>2.34148413965973E-3</v>
      </c>
      <c r="J518" s="73">
        <f t="shared" si="30"/>
        <v>2.1102056053169879E-3</v>
      </c>
      <c r="K518" s="76">
        <f t="shared" si="31"/>
        <v>2.1073357256937569E-2</v>
      </c>
    </row>
    <row r="519" spans="2:11">
      <c r="B519" s="124" t="s">
        <v>1022</v>
      </c>
      <c r="C519" s="125" t="s">
        <v>1023</v>
      </c>
      <c r="D519" s="121">
        <v>92.745000000000005</v>
      </c>
      <c r="E519" s="121">
        <v>721.04</v>
      </c>
      <c r="F519" s="126">
        <v>1.8917119715965829</v>
      </c>
      <c r="G519" s="123">
        <v>15</v>
      </c>
      <c r="H519" s="123">
        <f t="shared" si="32"/>
        <v>66872.854800000001</v>
      </c>
      <c r="I519" s="73">
        <f t="shared" si="29"/>
        <v>2.0321416589084962E-3</v>
      </c>
      <c r="J519" s="73">
        <f t="shared" si="30"/>
        <v>3.8442267041373423E-3</v>
      </c>
      <c r="K519" s="76">
        <f t="shared" si="31"/>
        <v>3.0482124883627445E-2</v>
      </c>
    </row>
    <row r="520" spans="2:11">
      <c r="B520" s="127" t="s">
        <v>1024</v>
      </c>
      <c r="C520" s="128" t="s">
        <v>1025</v>
      </c>
      <c r="D520" s="121">
        <v>291.29599999999999</v>
      </c>
      <c r="E520" s="121">
        <v>98.31</v>
      </c>
      <c r="F520" s="129">
        <v>4.9638897365476549</v>
      </c>
      <c r="G520" s="123">
        <v>-1</v>
      </c>
      <c r="H520" s="123">
        <f t="shared" si="32"/>
        <v>28637.30976</v>
      </c>
      <c r="I520" s="73">
        <f t="shared" si="29"/>
        <v>8.7023457180659904E-4</v>
      </c>
      <c r="J520" s="73">
        <f t="shared" si="30"/>
        <v>4.31974845937972E-3</v>
      </c>
      <c r="K520" s="77">
        <f t="shared" si="31"/>
        <v>-8.7023457180659904E-4</v>
      </c>
    </row>
    <row r="521" spans="2:11">
      <c r="B521" s="127" t="s">
        <v>1028</v>
      </c>
      <c r="C521" s="128" t="s">
        <v>1029</v>
      </c>
      <c r="D521" s="121">
        <v>58.268999999999998</v>
      </c>
      <c r="E521" s="121">
        <v>267.49</v>
      </c>
      <c r="F521" s="129" t="s">
        <v>56</v>
      </c>
      <c r="G521" s="123">
        <v>12.5</v>
      </c>
      <c r="H521" s="123">
        <f t="shared" si="32"/>
        <v>15586.374809999999</v>
      </c>
      <c r="I521" s="73">
        <f t="shared" si="29"/>
        <v>4.7364093633345223E-4</v>
      </c>
      <c r="J521" s="73" t="str">
        <f t="shared" si="30"/>
        <v/>
      </c>
      <c r="K521" s="77">
        <f t="shared" si="31"/>
        <v>5.9205117041681533E-3</v>
      </c>
    </row>
    <row r="522" spans="2:11" ht="13" thickBot="1">
      <c r="B522" s="130" t="s">
        <v>1026</v>
      </c>
      <c r="C522" s="131" t="s">
        <v>1027</v>
      </c>
      <c r="D522" s="132">
        <v>764.27300000000002</v>
      </c>
      <c r="E522" s="132">
        <v>57.45</v>
      </c>
      <c r="F522" s="132" t="s">
        <v>56</v>
      </c>
      <c r="G522" s="123" t="s">
        <v>1207</v>
      </c>
      <c r="H522" s="133" t="str">
        <f t="shared" si="32"/>
        <v>Excl.</v>
      </c>
      <c r="I522" s="78" t="str">
        <f t="shared" si="29"/>
        <v>Excl.</v>
      </c>
      <c r="J522" s="73" t="str">
        <f t="shared" si="30"/>
        <v/>
      </c>
      <c r="K522" s="77" t="str">
        <f t="shared" si="31"/>
        <v/>
      </c>
    </row>
  </sheetData>
  <mergeCells count="1">
    <mergeCell ref="B2:K2"/>
  </mergeCells>
  <printOptions horizontalCentered="1"/>
  <pageMargins left="0.7" right="0.7" top="0.75" bottom="0.75" header="0.3" footer="0.3"/>
  <pageSetup scale="58" fitToHeight="6" orientation="portrait" useFirstPageNumber="1" r:id="rId1"/>
  <headerFooter scaleWithDoc="0">
    <oddHeader>&amp;RRebuttal Attachment JCN-R3
Page &amp;P of 12</oddHeader>
  </headerFooter>
  <rowBreaks count="1" manualBreakCount="1">
    <brk id="4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AF7C5-6B16-4899-8E65-E12288AAD41F}">
  <sheetPr>
    <pageSetUpPr fitToPage="1"/>
  </sheetPr>
  <dimension ref="A2:K522"/>
  <sheetViews>
    <sheetView view="pageBreakPreview" topLeftCell="A37" zoomScale="85" zoomScaleNormal="100" zoomScaleSheetLayoutView="85" zoomScalePageLayoutView="90" workbookViewId="0"/>
  </sheetViews>
  <sheetFormatPr defaultColWidth="9" defaultRowHeight="12.5"/>
  <cols>
    <col min="1" max="1" width="2.36328125" customWidth="1"/>
    <col min="2" max="2" width="56.08984375" style="134" customWidth="1"/>
    <col min="3" max="3" width="7.26953125" style="134" bestFit="1" customWidth="1"/>
    <col min="4" max="5" width="15.7265625" style="134" bestFit="1" customWidth="1"/>
    <col min="6" max="6" width="9" style="135"/>
    <col min="7" max="7" width="10.81640625" style="135" customWidth="1"/>
    <col min="8" max="8" width="14.26953125" style="135" customWidth="1"/>
    <col min="9" max="11" width="9" style="71"/>
    <col min="12" max="16384" width="9" style="135"/>
  </cols>
  <sheetData>
    <row r="2" spans="2:11">
      <c r="B2" s="210" t="s">
        <v>1252</v>
      </c>
      <c r="C2" s="210"/>
      <c r="D2" s="210"/>
      <c r="E2" s="210"/>
      <c r="F2" s="210"/>
      <c r="G2" s="210"/>
      <c r="H2" s="210"/>
      <c r="I2" s="210"/>
      <c r="J2" s="210"/>
      <c r="K2" s="210"/>
    </row>
    <row r="3" spans="2:11">
      <c r="B3" s="58"/>
      <c r="C3" s="58"/>
      <c r="D3" s="58"/>
      <c r="E3" s="58"/>
    </row>
    <row r="4" spans="2:11">
      <c r="B4" s="53" t="s">
        <v>1209</v>
      </c>
      <c r="C4" s="136">
        <f>SUM(J20:J522)/100</f>
        <v>1.7853466678514757E-2</v>
      </c>
      <c r="D4" s="137"/>
      <c r="E4" s="138"/>
    </row>
    <row r="5" spans="2:11">
      <c r="B5" s="53"/>
      <c r="C5" s="53"/>
      <c r="D5" s="53"/>
      <c r="E5" s="53"/>
    </row>
    <row r="6" spans="2:11">
      <c r="B6" s="53" t="s">
        <v>1210</v>
      </c>
      <c r="C6" s="139">
        <f>SUM(K20:K522)/100</f>
        <v>0.10320770609089236</v>
      </c>
      <c r="D6" s="140"/>
      <c r="E6" s="141"/>
    </row>
    <row r="7" spans="2:11">
      <c r="B7" s="53"/>
      <c r="C7" s="53"/>
      <c r="D7" s="53"/>
      <c r="E7" s="53"/>
    </row>
    <row r="8" spans="2:11">
      <c r="B8" s="53" t="s">
        <v>1211</v>
      </c>
      <c r="C8" s="142">
        <f>C6*(1+0.5*C4)+C4</f>
        <v>0.12198248044023695</v>
      </c>
      <c r="D8" s="140"/>
      <c r="E8" s="141"/>
    </row>
    <row r="9" spans="2:11">
      <c r="B9" s="53"/>
      <c r="C9" s="143"/>
      <c r="D9" s="57"/>
      <c r="E9" s="57"/>
    </row>
    <row r="10" spans="2:11">
      <c r="B10" s="53"/>
      <c r="C10" s="143"/>
      <c r="D10" s="57"/>
      <c r="E10" s="57"/>
    </row>
    <row r="11" spans="2:11">
      <c r="B11" s="144" t="s">
        <v>41</v>
      </c>
      <c r="C11" s="15"/>
      <c r="D11" s="145"/>
      <c r="E11" s="145"/>
    </row>
    <row r="12" spans="2:11">
      <c r="B12" s="58" t="s">
        <v>1288</v>
      </c>
      <c r="C12" s="15"/>
      <c r="D12" s="145"/>
      <c r="E12" s="145"/>
    </row>
    <row r="13" spans="2:11">
      <c r="B13" s="58" t="s">
        <v>1289</v>
      </c>
      <c r="C13" s="15"/>
      <c r="D13" s="145"/>
      <c r="E13" s="145"/>
    </row>
    <row r="14" spans="2:11">
      <c r="B14" s="58" t="s">
        <v>1256</v>
      </c>
      <c r="C14" s="15"/>
      <c r="D14" s="145"/>
      <c r="E14" s="145"/>
    </row>
    <row r="17" spans="1:11" customFormat="1" ht="13" thickBot="1">
      <c r="I17" s="72"/>
      <c r="J17" s="72"/>
      <c r="K17" s="72"/>
    </row>
    <row r="18" spans="1:11" s="134" customFormat="1" ht="62.5">
      <c r="A18"/>
      <c r="B18" s="146" t="s">
        <v>74</v>
      </c>
      <c r="C18" s="106" t="s">
        <v>14</v>
      </c>
      <c r="D18" s="94" t="s">
        <v>75</v>
      </c>
      <c r="E18" s="106" t="s">
        <v>76</v>
      </c>
      <c r="F18" s="94" t="s">
        <v>47</v>
      </c>
      <c r="G18" s="94" t="s">
        <v>1030</v>
      </c>
      <c r="H18" s="94" t="s">
        <v>77</v>
      </c>
      <c r="I18" s="108" t="s">
        <v>78</v>
      </c>
      <c r="J18" s="108" t="s">
        <v>79</v>
      </c>
      <c r="K18" s="74" t="s">
        <v>80</v>
      </c>
    </row>
    <row r="19" spans="1:11" customFormat="1">
      <c r="B19" s="147"/>
      <c r="I19" s="72"/>
      <c r="J19" s="72"/>
      <c r="K19" s="148"/>
    </row>
    <row r="20" spans="1:11" customFormat="1">
      <c r="B20" s="119" t="str">
        <f>'JCN-R3 SP 500 MRP 1'!B20</f>
        <v>LyondellBasell Industries NV</v>
      </c>
      <c r="C20" s="120" t="str">
        <f>'JCN-R3 SP 500 MRP 1'!C20</f>
        <v>LYB</v>
      </c>
      <c r="D20" s="121">
        <f>'JCN-R3 SP 500 MRP 1'!D20</f>
        <v>325.99200000000002</v>
      </c>
      <c r="E20" s="121">
        <f>'JCN-R3 SP 500 MRP 1'!E20</f>
        <v>93.89</v>
      </c>
      <c r="F20" s="122">
        <f>'JCN-R3 SP 500 MRP 1'!F20</f>
        <v>5.0697624880178935</v>
      </c>
      <c r="G20" s="123">
        <f>'JCN-R3 SP 500 MRP 1'!G20</f>
        <v>3</v>
      </c>
      <c r="H20" s="123">
        <f t="shared" ref="H20:H83" si="0">IF(ISNUMBER(E20),IF(OR(G20="",G20&lt;0,G20&gt;20),"Excl.",D20*E20),"Excl.")</f>
        <v>30607.388880000002</v>
      </c>
      <c r="I20" s="73">
        <f>IF(H20="Excl."," ",H20/(SUM($H$20:$H$522)))</f>
        <v>1.092400055392282E-3</v>
      </c>
      <c r="J20" s="73">
        <f>IFERROR(I20*F20, "")</f>
        <v>5.5382088227364607E-3</v>
      </c>
      <c r="K20" s="75">
        <f>IFERROR(I20*G20, "")</f>
        <v>3.2772001661768458E-3</v>
      </c>
    </row>
    <row r="21" spans="1:11" customFormat="1">
      <c r="B21" s="124" t="str">
        <f>'JCN-R3 SP 500 MRP 1'!B21</f>
        <v>American Express Co</v>
      </c>
      <c r="C21" s="125" t="str">
        <f>'JCN-R3 SP 500 MRP 1'!C21</f>
        <v>AXP</v>
      </c>
      <c r="D21" s="121">
        <f>'JCN-R3 SP 500 MRP 1'!D21</f>
        <v>744.06600000000003</v>
      </c>
      <c r="E21" s="121">
        <f>'JCN-R3 SP 500 MRP 1'!E21</f>
        <v>164.95</v>
      </c>
      <c r="F21" s="126">
        <f>'JCN-R3 SP 500 MRP 1'!F21</f>
        <v>1.4549863595028796</v>
      </c>
      <c r="G21" s="123">
        <f>'JCN-R3 SP 500 MRP 1'!G21</f>
        <v>10</v>
      </c>
      <c r="H21" s="123">
        <f t="shared" si="0"/>
        <v>122733.68669999999</v>
      </c>
      <c r="I21" s="73">
        <f t="shared" ref="I21:I84" si="1">IF(H21="Excl.","Excl.",H21/(SUM($H$20:$H$522)))</f>
        <v>4.3804548854276181E-3</v>
      </c>
      <c r="J21" s="73">
        <f t="shared" ref="J21:J84" si="2">IFERROR(I21*F21, "")</f>
        <v>6.3735021067149334E-3</v>
      </c>
      <c r="K21" s="76">
        <f t="shared" ref="K21:K84" si="3">IFERROR(I21*G21, "")</f>
        <v>4.3804548854276183E-2</v>
      </c>
    </row>
    <row r="22" spans="1:11" customFormat="1">
      <c r="B22" s="124" t="str">
        <f>'JCN-R3 SP 500 MRP 1'!B22</f>
        <v>Verizon Communications Inc</v>
      </c>
      <c r="C22" s="125" t="str">
        <f>'JCN-R3 SP 500 MRP 1'!C22</f>
        <v>VZ</v>
      </c>
      <c r="D22" s="121">
        <f>'JCN-R3 SP 500 MRP 1'!D22</f>
        <v>4200</v>
      </c>
      <c r="E22" s="121">
        <f>'JCN-R3 SP 500 MRP 1'!E22</f>
        <v>38.89</v>
      </c>
      <c r="F22" s="126">
        <f>'JCN-R3 SP 500 MRP 1'!F22</f>
        <v>6.7112368218050902</v>
      </c>
      <c r="G22" s="123">
        <f>'JCN-R3 SP 500 MRP 1'!G22</f>
        <v>2.5</v>
      </c>
      <c r="H22" s="123">
        <f t="shared" si="0"/>
        <v>163338</v>
      </c>
      <c r="I22" s="73">
        <f t="shared" si="1"/>
        <v>5.8296524720623123E-3</v>
      </c>
      <c r="J22" s="73">
        <f t="shared" si="2"/>
        <v>3.9124178328831659E-2</v>
      </c>
      <c r="K22" s="76">
        <f t="shared" si="3"/>
        <v>1.457413118015578E-2</v>
      </c>
    </row>
    <row r="23" spans="1:11" customFormat="1">
      <c r="B23" s="124" t="str">
        <f>'JCN-R3 SP 500 MRP 1'!B23</f>
        <v>Broadcom Inc</v>
      </c>
      <c r="C23" s="125" t="str">
        <f>'JCN-R3 SP 500 MRP 1'!C23</f>
        <v>AVGO</v>
      </c>
      <c r="D23" s="121">
        <f>'JCN-R3 SP 500 MRP 1'!D23</f>
        <v>416.92399999999998</v>
      </c>
      <c r="E23" s="121">
        <f>'JCN-R3 SP 500 MRP 1'!E23</f>
        <v>641.54</v>
      </c>
      <c r="F23" s="126">
        <f>'JCN-R3 SP 500 MRP 1'!F23</f>
        <v>2.868098637653147</v>
      </c>
      <c r="G23" s="123">
        <f>'JCN-R3 SP 500 MRP 1'!G23</f>
        <v>30</v>
      </c>
      <c r="H23" s="123" t="str">
        <f t="shared" si="0"/>
        <v>Excl.</v>
      </c>
      <c r="I23" s="73" t="str">
        <f t="shared" si="1"/>
        <v>Excl.</v>
      </c>
      <c r="J23" s="73" t="str">
        <f t="shared" si="2"/>
        <v/>
      </c>
      <c r="K23" s="76" t="str">
        <f t="shared" si="3"/>
        <v/>
      </c>
    </row>
    <row r="24" spans="1:11" customFormat="1">
      <c r="B24" s="124" t="str">
        <f>'JCN-R3 SP 500 MRP 1'!B24</f>
        <v>Boeing Co/The</v>
      </c>
      <c r="C24" s="125" t="str">
        <f>'JCN-R3 SP 500 MRP 1'!C24</f>
        <v>BA</v>
      </c>
      <c r="D24" s="121">
        <f>'JCN-R3 SP 500 MRP 1'!D24</f>
        <v>599.17700000000002</v>
      </c>
      <c r="E24" s="121">
        <f>'JCN-R3 SP 500 MRP 1'!E24</f>
        <v>212.43</v>
      </c>
      <c r="F24" s="126" t="str">
        <f>'JCN-R3 SP 500 MRP 1'!F24</f>
        <v>n/a</v>
      </c>
      <c r="G24" s="123" t="str">
        <f>'JCN-R3 SP 500 MRP 1'!G24</f>
        <v/>
      </c>
      <c r="H24" s="123" t="str">
        <f t="shared" si="0"/>
        <v>Excl.</v>
      </c>
      <c r="I24" s="73" t="str">
        <f t="shared" si="1"/>
        <v>Excl.</v>
      </c>
      <c r="J24" s="73" t="str">
        <f t="shared" si="2"/>
        <v/>
      </c>
      <c r="K24" s="76" t="str">
        <f t="shared" si="3"/>
        <v/>
      </c>
    </row>
    <row r="25" spans="1:11" customFormat="1">
      <c r="B25" s="124" t="str">
        <f>'JCN-R3 SP 500 MRP 1'!B25</f>
        <v>Caterpillar Inc</v>
      </c>
      <c r="C25" s="125" t="str">
        <f>'JCN-R3 SP 500 MRP 1'!C25</f>
        <v>CAT</v>
      </c>
      <c r="D25" s="121">
        <f>'JCN-R3 SP 500 MRP 1'!D25</f>
        <v>516.34500000000003</v>
      </c>
      <c r="E25" s="121">
        <f>'JCN-R3 SP 500 MRP 1'!E25</f>
        <v>228.84</v>
      </c>
      <c r="F25" s="126">
        <f>'JCN-R3 SP 500 MRP 1'!F25</f>
        <v>2.097535395909806</v>
      </c>
      <c r="G25" s="123">
        <f>'JCN-R3 SP 500 MRP 1'!G25</f>
        <v>10.5</v>
      </c>
      <c r="H25" s="123">
        <f t="shared" si="0"/>
        <v>118160.3898</v>
      </c>
      <c r="I25" s="73">
        <f t="shared" si="1"/>
        <v>4.2172305801308728E-3</v>
      </c>
      <c r="J25" s="73">
        <f t="shared" si="2"/>
        <v>8.8457904145377506E-3</v>
      </c>
      <c r="K25" s="76">
        <f t="shared" si="3"/>
        <v>4.4280921091374166E-2</v>
      </c>
    </row>
    <row r="26" spans="1:11" customFormat="1">
      <c r="B26" s="124" t="str">
        <f>'JCN-R3 SP 500 MRP 1'!B26</f>
        <v>JPMorgan Chase &amp; Co</v>
      </c>
      <c r="C26" s="125" t="str">
        <f>'JCN-R3 SP 500 MRP 1'!C26</f>
        <v>JPM</v>
      </c>
      <c r="D26" s="121">
        <f>'JCN-R3 SP 500 MRP 1'!D26</f>
        <v>2943.355</v>
      </c>
      <c r="E26" s="121">
        <f>'JCN-R3 SP 500 MRP 1'!E26</f>
        <v>130.31</v>
      </c>
      <c r="F26" s="126">
        <f>'JCN-R3 SP 500 MRP 1'!F26</f>
        <v>3.0696032537794493</v>
      </c>
      <c r="G26" s="123">
        <f>'JCN-R3 SP 500 MRP 1'!G26</f>
        <v>5</v>
      </c>
      <c r="H26" s="123">
        <f t="shared" si="0"/>
        <v>383548.59005</v>
      </c>
      <c r="I26" s="73">
        <f t="shared" si="1"/>
        <v>1.3689129205334931E-2</v>
      </c>
      <c r="J26" s="73">
        <f t="shared" si="2"/>
        <v>4.202019555010339E-2</v>
      </c>
      <c r="K26" s="76">
        <f t="shared" si="3"/>
        <v>6.8445646026674661E-2</v>
      </c>
    </row>
    <row r="27" spans="1:11" customFormat="1">
      <c r="B27" s="124" t="str">
        <f>'JCN-R3 SP 500 MRP 1'!B27</f>
        <v>Chevron Corp</v>
      </c>
      <c r="C27" s="125" t="str">
        <f>'JCN-R3 SP 500 MRP 1'!C27</f>
        <v>CVX</v>
      </c>
      <c r="D27" s="121">
        <f>'JCN-R3 SP 500 MRP 1'!D27</f>
        <v>1906.674</v>
      </c>
      <c r="E27" s="121">
        <f>'JCN-R3 SP 500 MRP 1'!E27</f>
        <v>163.16</v>
      </c>
      <c r="F27" s="126">
        <f>'JCN-R3 SP 500 MRP 1'!F27</f>
        <v>3.7018877175778377</v>
      </c>
      <c r="G27" s="123">
        <f>'JCN-R3 SP 500 MRP 1'!G27</f>
        <v>45</v>
      </c>
      <c r="H27" s="123" t="str">
        <f t="shared" si="0"/>
        <v>Excl.</v>
      </c>
      <c r="I27" s="73" t="str">
        <f t="shared" si="1"/>
        <v>Excl.</v>
      </c>
      <c r="J27" s="73" t="str">
        <f t="shared" si="2"/>
        <v/>
      </c>
      <c r="K27" s="76" t="str">
        <f t="shared" si="3"/>
        <v/>
      </c>
    </row>
    <row r="28" spans="1:11" s="134" customFormat="1">
      <c r="A28"/>
      <c r="B28" s="124" t="str">
        <f>'JCN-R3 SP 500 MRP 1'!B28</f>
        <v>Coca-Cola Co/The</v>
      </c>
      <c r="C28" s="125" t="str">
        <f>'JCN-R3 SP 500 MRP 1'!C28</f>
        <v>KO</v>
      </c>
      <c r="D28" s="121">
        <f>'JCN-R3 SP 500 MRP 1'!D28</f>
        <v>4326.3059999999996</v>
      </c>
      <c r="E28" s="121">
        <f>'JCN-R3 SP 500 MRP 1'!E28</f>
        <v>62.03</v>
      </c>
      <c r="F28" s="126">
        <f>'JCN-R3 SP 500 MRP 1'!F28</f>
        <v>2.9663066258262134</v>
      </c>
      <c r="G28" s="123">
        <f>'JCN-R3 SP 500 MRP 1'!G28</f>
        <v>8</v>
      </c>
      <c r="H28" s="123">
        <f t="shared" si="0"/>
        <v>268360.76117999997</v>
      </c>
      <c r="I28" s="73">
        <f t="shared" si="1"/>
        <v>9.5779914950440848E-3</v>
      </c>
      <c r="J28" s="73">
        <f t="shared" si="2"/>
        <v>2.8411259633856389E-2</v>
      </c>
      <c r="K28" s="76">
        <f t="shared" si="3"/>
        <v>7.6623931960352679E-2</v>
      </c>
    </row>
    <row r="29" spans="1:11">
      <c r="B29" s="124" t="str">
        <f>'JCN-R3 SP 500 MRP 1'!B29</f>
        <v>AbbVie Inc</v>
      </c>
      <c r="C29" s="125" t="str">
        <f>'JCN-R3 SP 500 MRP 1'!C29</f>
        <v>ABBV</v>
      </c>
      <c r="D29" s="121">
        <f>'JCN-R3 SP 500 MRP 1'!D29</f>
        <v>1769.4</v>
      </c>
      <c r="E29" s="121">
        <f>'JCN-R3 SP 500 MRP 1'!E29</f>
        <v>159.37</v>
      </c>
      <c r="F29" s="126">
        <f>'JCN-R3 SP 500 MRP 1'!F29</f>
        <v>3.7146263412185481</v>
      </c>
      <c r="G29" s="123">
        <f>'JCN-R3 SP 500 MRP 1'!G29</f>
        <v>2</v>
      </c>
      <c r="H29" s="123">
        <f t="shared" si="0"/>
        <v>281989.27800000005</v>
      </c>
      <c r="I29" s="73">
        <f t="shared" si="1"/>
        <v>1.0064403210445622E-2</v>
      </c>
      <c r="J29" s="73">
        <f t="shared" si="2"/>
        <v>3.7385497274165833E-2</v>
      </c>
      <c r="K29" s="76">
        <f t="shared" si="3"/>
        <v>2.0128806420891245E-2</v>
      </c>
    </row>
    <row r="30" spans="1:11">
      <c r="B30" s="124" t="str">
        <f>'JCN-R3 SP 500 MRP 1'!B30</f>
        <v>Walt Disney Co/The</v>
      </c>
      <c r="C30" s="125" t="str">
        <f>'JCN-R3 SP 500 MRP 1'!C30</f>
        <v>DIS</v>
      </c>
      <c r="D30" s="121">
        <f>'JCN-R3 SP 500 MRP 1'!D30</f>
        <v>1826.825</v>
      </c>
      <c r="E30" s="121">
        <f>'JCN-R3 SP 500 MRP 1'!E30</f>
        <v>100.13</v>
      </c>
      <c r="F30" s="126" t="str">
        <f>'JCN-R3 SP 500 MRP 1'!F30</f>
        <v>n/a</v>
      </c>
      <c r="G30" s="123">
        <f>'JCN-R3 SP 500 MRP 1'!G30</f>
        <v>86</v>
      </c>
      <c r="H30" s="123" t="str">
        <f t="shared" si="0"/>
        <v>Excl.</v>
      </c>
      <c r="I30" s="73" t="str">
        <f t="shared" si="1"/>
        <v>Excl.</v>
      </c>
      <c r="J30" s="73" t="str">
        <f t="shared" si="2"/>
        <v/>
      </c>
      <c r="K30" s="76" t="str">
        <f t="shared" si="3"/>
        <v/>
      </c>
    </row>
    <row r="31" spans="1:11">
      <c r="B31" s="124" t="str">
        <f>'JCN-R3 SP 500 MRP 1'!B31</f>
        <v>FleetCor Technologies Inc</v>
      </c>
      <c r="C31" s="125" t="str">
        <f>'JCN-R3 SP 500 MRP 1'!C31</f>
        <v>FLT</v>
      </c>
      <c r="D31" s="121">
        <f>'JCN-R3 SP 500 MRP 1'!D31</f>
        <v>73.492000000000004</v>
      </c>
      <c r="E31" s="121">
        <f>'JCN-R3 SP 500 MRP 1'!E31</f>
        <v>210.85</v>
      </c>
      <c r="F31" s="126" t="str">
        <f>'JCN-R3 SP 500 MRP 1'!F31</f>
        <v>n/a</v>
      </c>
      <c r="G31" s="123">
        <f>'JCN-R3 SP 500 MRP 1'!G31</f>
        <v>10.5</v>
      </c>
      <c r="H31" s="123">
        <f t="shared" si="0"/>
        <v>15495.788200000001</v>
      </c>
      <c r="I31" s="73">
        <f t="shared" si="1"/>
        <v>5.5305599423700555E-4</v>
      </c>
      <c r="J31" s="73" t="str">
        <f t="shared" si="2"/>
        <v/>
      </c>
      <c r="K31" s="76">
        <f>IFERROR(I31*G31, "")</f>
        <v>5.807087939488558E-3</v>
      </c>
    </row>
    <row r="32" spans="1:11">
      <c r="B32" s="124" t="str">
        <f>'JCN-R3 SP 500 MRP 1'!B32</f>
        <v>Extra Space Storage Inc</v>
      </c>
      <c r="C32" s="125" t="str">
        <f>'JCN-R3 SP 500 MRP 1'!C32</f>
        <v>EXR</v>
      </c>
      <c r="D32" s="121">
        <f>'JCN-R3 SP 500 MRP 1'!D32</f>
        <v>134.98500000000001</v>
      </c>
      <c r="E32" s="121">
        <f>'JCN-R3 SP 500 MRP 1'!E32</f>
        <v>162.93</v>
      </c>
      <c r="F32" s="126">
        <f>'JCN-R3 SP 500 MRP 1'!F32</f>
        <v>3.9771681090038666</v>
      </c>
      <c r="G32" s="123">
        <f>'JCN-R3 SP 500 MRP 1'!G32</f>
        <v>6.5</v>
      </c>
      <c r="H32" s="123">
        <f t="shared" si="0"/>
        <v>21993.106050000002</v>
      </c>
      <c r="I32" s="73">
        <f t="shared" si="1"/>
        <v>7.8495001195503253E-4</v>
      </c>
      <c r="J32" s="73">
        <f t="shared" si="2"/>
        <v>3.1218781547097591E-3</v>
      </c>
      <c r="K32" s="76">
        <f t="shared" si="3"/>
        <v>5.1021750777077114E-3</v>
      </c>
    </row>
    <row r="33" spans="2:11">
      <c r="B33" s="124" t="str">
        <f>'JCN-R3 SP 500 MRP 1'!B33</f>
        <v>Exxon Mobil Corp</v>
      </c>
      <c r="C33" s="125" t="str">
        <f>'JCN-R3 SP 500 MRP 1'!C33</f>
        <v>XOM</v>
      </c>
      <c r="D33" s="121">
        <f>'JCN-R3 SP 500 MRP 1'!D33</f>
        <v>4070.9850000000001</v>
      </c>
      <c r="E33" s="121">
        <f>'JCN-R3 SP 500 MRP 1'!E33</f>
        <v>109.66</v>
      </c>
      <c r="F33" s="126">
        <f>'JCN-R3 SP 500 MRP 1'!F33</f>
        <v>3.3193507204085355</v>
      </c>
      <c r="G33" s="123" t="str">
        <f>'JCN-R3 SP 500 MRP 1'!G33</f>
        <v/>
      </c>
      <c r="H33" s="123" t="str">
        <f t="shared" si="0"/>
        <v>Excl.</v>
      </c>
      <c r="I33" s="73" t="str">
        <f t="shared" si="1"/>
        <v>Excl.</v>
      </c>
      <c r="J33" s="73" t="str">
        <f t="shared" si="2"/>
        <v/>
      </c>
      <c r="K33" s="76" t="str">
        <f t="shared" si="3"/>
        <v/>
      </c>
    </row>
    <row r="34" spans="2:11">
      <c r="B34" s="124" t="str">
        <f>'JCN-R3 SP 500 MRP 1'!B34</f>
        <v>Phillips 66</v>
      </c>
      <c r="C34" s="125" t="str">
        <f>'JCN-R3 SP 500 MRP 1'!C34</f>
        <v>PSX</v>
      </c>
      <c r="D34" s="121">
        <f>'JCN-R3 SP 500 MRP 1'!D34</f>
        <v>460.91300000000001</v>
      </c>
      <c r="E34" s="121">
        <f>'JCN-R3 SP 500 MRP 1'!E34</f>
        <v>101.38</v>
      </c>
      <c r="F34" s="126">
        <f>'JCN-R3 SP 500 MRP 1'!F34</f>
        <v>4.1428289603472095</v>
      </c>
      <c r="G34" s="123" t="str">
        <f>'JCN-R3 SP 500 MRP 1'!G34</f>
        <v/>
      </c>
      <c r="H34" s="123" t="str">
        <f t="shared" si="0"/>
        <v>Excl.</v>
      </c>
      <c r="I34" s="73" t="str">
        <f t="shared" si="1"/>
        <v>Excl.</v>
      </c>
      <c r="J34" s="73" t="str">
        <f t="shared" si="2"/>
        <v/>
      </c>
      <c r="K34" s="76" t="str">
        <f t="shared" si="3"/>
        <v/>
      </c>
    </row>
    <row r="35" spans="2:11">
      <c r="B35" s="124" t="str">
        <f>'JCN-R3 SP 500 MRP 1'!B35</f>
        <v>General Electric Co</v>
      </c>
      <c r="C35" s="125" t="str">
        <f>'JCN-R3 SP 500 MRP 1'!C35</f>
        <v>GE</v>
      </c>
      <c r="D35" s="121">
        <f>'JCN-R3 SP 500 MRP 1'!D35</f>
        <v>1090.2829999999999</v>
      </c>
      <c r="E35" s="121">
        <f>'JCN-R3 SP 500 MRP 1'!E35</f>
        <v>95.6</v>
      </c>
      <c r="F35" s="126">
        <f>'JCN-R3 SP 500 MRP 1'!F35</f>
        <v>0.33472803347280339</v>
      </c>
      <c r="G35" s="123">
        <f>'JCN-R3 SP 500 MRP 1'!G35</f>
        <v>21</v>
      </c>
      <c r="H35" s="123" t="str">
        <f t="shared" si="0"/>
        <v>Excl.</v>
      </c>
      <c r="I35" s="73" t="str">
        <f t="shared" si="1"/>
        <v>Excl.</v>
      </c>
      <c r="J35" s="73" t="str">
        <f t="shared" si="2"/>
        <v/>
      </c>
      <c r="K35" s="76" t="str">
        <f t="shared" si="3"/>
        <v/>
      </c>
    </row>
    <row r="36" spans="2:11">
      <c r="B36" s="124" t="str">
        <f>'JCN-R3 SP 500 MRP 1'!B36</f>
        <v>HP Inc</v>
      </c>
      <c r="C36" s="125" t="str">
        <f>'JCN-R3 SP 500 MRP 1'!C36</f>
        <v>HPQ</v>
      </c>
      <c r="D36" s="121">
        <f>'JCN-R3 SP 500 MRP 1'!D36</f>
        <v>985.32799999999997</v>
      </c>
      <c r="E36" s="121">
        <f>'JCN-R3 SP 500 MRP 1'!E36</f>
        <v>29.35</v>
      </c>
      <c r="F36" s="126">
        <f>'JCN-R3 SP 500 MRP 1'!F36</f>
        <v>3.5775127768313459</v>
      </c>
      <c r="G36" s="123">
        <f>'JCN-R3 SP 500 MRP 1'!G36</f>
        <v>12.5</v>
      </c>
      <c r="H36" s="123">
        <f t="shared" si="0"/>
        <v>28919.376800000002</v>
      </c>
      <c r="I36" s="73">
        <f t="shared" si="1"/>
        <v>1.0321536718499154E-3</v>
      </c>
      <c r="J36" s="73">
        <f t="shared" si="2"/>
        <v>3.6925429486964608E-3</v>
      </c>
      <c r="K36" s="76">
        <f t="shared" si="3"/>
        <v>1.2901920898123942E-2</v>
      </c>
    </row>
    <row r="37" spans="2:11">
      <c r="B37" s="124" t="str">
        <f>'JCN-R3 SP 500 MRP 1'!B37</f>
        <v>Home Depot Inc/The</v>
      </c>
      <c r="C37" s="125" t="str">
        <f>'JCN-R3 SP 500 MRP 1'!C37</f>
        <v>HD</v>
      </c>
      <c r="D37" s="121">
        <f>'JCN-R3 SP 500 MRP 1'!D37</f>
        <v>1014.956</v>
      </c>
      <c r="E37" s="121">
        <f>'JCN-R3 SP 500 MRP 1'!E37</f>
        <v>295.12</v>
      </c>
      <c r="F37" s="126">
        <f>'JCN-R3 SP 500 MRP 1'!F37</f>
        <v>2.832746001626457</v>
      </c>
      <c r="G37" s="123">
        <f>'JCN-R3 SP 500 MRP 1'!G37</f>
        <v>9</v>
      </c>
      <c r="H37" s="123">
        <f t="shared" si="0"/>
        <v>299533.81472000002</v>
      </c>
      <c r="I37" s="73">
        <f t="shared" si="1"/>
        <v>1.0690580535140033E-2</v>
      </c>
      <c r="J37" s="73">
        <f t="shared" si="2"/>
        <v>3.0283699265983555E-2</v>
      </c>
      <c r="K37" s="76">
        <f t="shared" si="3"/>
        <v>9.6215224816260297E-2</v>
      </c>
    </row>
    <row r="38" spans="2:11">
      <c r="B38" s="124" t="str">
        <f>'JCN-R3 SP 500 MRP 1'!B38</f>
        <v>Monolithic Power Systems Inc</v>
      </c>
      <c r="C38" s="125" t="str">
        <f>'JCN-R3 SP 500 MRP 1'!C38</f>
        <v>MPWR</v>
      </c>
      <c r="D38" s="121">
        <f>'JCN-R3 SP 500 MRP 1'!D38</f>
        <v>47.305</v>
      </c>
      <c r="E38" s="121">
        <f>'JCN-R3 SP 500 MRP 1'!E38</f>
        <v>500.54</v>
      </c>
      <c r="F38" s="126">
        <f>'JCN-R3 SP 500 MRP 1'!F38</f>
        <v>0.7991369321133176</v>
      </c>
      <c r="G38" s="123">
        <f>'JCN-R3 SP 500 MRP 1'!G38</f>
        <v>21</v>
      </c>
      <c r="H38" s="123" t="str">
        <f t="shared" si="0"/>
        <v>Excl.</v>
      </c>
      <c r="I38" s="73" t="str">
        <f t="shared" si="1"/>
        <v>Excl.</v>
      </c>
      <c r="J38" s="73" t="str">
        <f t="shared" si="2"/>
        <v/>
      </c>
      <c r="K38" s="76" t="str">
        <f t="shared" si="3"/>
        <v/>
      </c>
    </row>
    <row r="39" spans="2:11">
      <c r="B39" s="124" t="str">
        <f>'JCN-R3 SP 500 MRP 1'!B39</f>
        <v>International Business Machines Corp</v>
      </c>
      <c r="C39" s="125" t="str">
        <f>'JCN-R3 SP 500 MRP 1'!C39</f>
        <v>IBM</v>
      </c>
      <c r="D39" s="121">
        <f>'JCN-R3 SP 500 MRP 1'!D39</f>
        <v>907.10599999999999</v>
      </c>
      <c r="E39" s="121">
        <f>'JCN-R3 SP 500 MRP 1'!E39</f>
        <v>131.09</v>
      </c>
      <c r="F39" s="126">
        <f>'JCN-R3 SP 500 MRP 1'!F39</f>
        <v>5.0347089785643444</v>
      </c>
      <c r="G39" s="123">
        <f>'JCN-R3 SP 500 MRP 1'!G39</f>
        <v>3</v>
      </c>
      <c r="H39" s="123">
        <f t="shared" si="0"/>
        <v>118912.52554</v>
      </c>
      <c r="I39" s="73">
        <f t="shared" si="1"/>
        <v>4.2440748538211184E-3</v>
      </c>
      <c r="J39" s="73">
        <f t="shared" si="2"/>
        <v>2.1367681772232344E-2</v>
      </c>
      <c r="K39" s="76">
        <f t="shared" si="3"/>
        <v>1.2732224561463355E-2</v>
      </c>
    </row>
    <row r="40" spans="2:11">
      <c r="B40" s="124" t="str">
        <f>'JCN-R3 SP 500 MRP 1'!B40</f>
        <v>Johnson &amp; Johnson</v>
      </c>
      <c r="C40" s="125" t="str">
        <f>'JCN-R3 SP 500 MRP 1'!C40</f>
        <v>JNJ</v>
      </c>
      <c r="D40" s="121">
        <f>'JCN-R3 SP 500 MRP 1'!D40</f>
        <v>2604.2860000000001</v>
      </c>
      <c r="E40" s="121">
        <f>'JCN-R3 SP 500 MRP 1'!E40</f>
        <v>155</v>
      </c>
      <c r="F40" s="126">
        <f>'JCN-R3 SP 500 MRP 1'!F40</f>
        <v>2.9161290322580644</v>
      </c>
      <c r="G40" s="123">
        <f>'JCN-R3 SP 500 MRP 1'!G40</f>
        <v>8</v>
      </c>
      <c r="H40" s="123">
        <f t="shared" si="0"/>
        <v>403664.33</v>
      </c>
      <c r="I40" s="73">
        <f t="shared" si="1"/>
        <v>1.4407074650527599E-2</v>
      </c>
      <c r="J40" s="73">
        <f t="shared" si="2"/>
        <v>4.2012888658312743E-2</v>
      </c>
      <c r="K40" s="76">
        <f t="shared" si="3"/>
        <v>0.1152565972042208</v>
      </c>
    </row>
    <row r="41" spans="2:11">
      <c r="B41" s="124" t="str">
        <f>'JCN-R3 SP 500 MRP 1'!B41</f>
        <v>McDonald's Corp</v>
      </c>
      <c r="C41" s="125" t="str">
        <f>'JCN-R3 SP 500 MRP 1'!C41</f>
        <v>MCD</v>
      </c>
      <c r="D41" s="121">
        <f>'JCN-R3 SP 500 MRP 1'!D41</f>
        <v>731.49699999999996</v>
      </c>
      <c r="E41" s="121">
        <f>'JCN-R3 SP 500 MRP 1'!E41</f>
        <v>279.61</v>
      </c>
      <c r="F41" s="126">
        <f>'JCN-R3 SP 500 MRP 1'!F41</f>
        <v>2.1744572797825543</v>
      </c>
      <c r="G41" s="123">
        <f>'JCN-R3 SP 500 MRP 1'!G41</f>
        <v>9</v>
      </c>
      <c r="H41" s="123">
        <f t="shared" si="0"/>
        <v>204533.87617</v>
      </c>
      <c r="I41" s="73">
        <f t="shared" si="1"/>
        <v>7.2999633694236944E-3</v>
      </c>
      <c r="J41" s="73">
        <f t="shared" si="2"/>
        <v>1.5873458490789336E-2</v>
      </c>
      <c r="K41" s="76">
        <f t="shared" si="3"/>
        <v>6.5699670324813247E-2</v>
      </c>
    </row>
    <row r="42" spans="2:11">
      <c r="B42" s="124" t="str">
        <f>'JCN-R3 SP 500 MRP 1'!B42</f>
        <v>Merck &amp; Co Inc</v>
      </c>
      <c r="C42" s="125" t="str">
        <f>'JCN-R3 SP 500 MRP 1'!C42</f>
        <v>MRK</v>
      </c>
      <c r="D42" s="121">
        <f>'JCN-R3 SP 500 MRP 1'!D42</f>
        <v>2538.5920000000001</v>
      </c>
      <c r="E42" s="121">
        <f>'JCN-R3 SP 500 MRP 1'!E42</f>
        <v>106.39</v>
      </c>
      <c r="F42" s="126">
        <f>'JCN-R3 SP 500 MRP 1'!F42</f>
        <v>2.7446188551555597</v>
      </c>
      <c r="G42" s="123">
        <f>'JCN-R3 SP 500 MRP 1'!G42</f>
        <v>8.5</v>
      </c>
      <c r="H42" s="123">
        <f t="shared" si="0"/>
        <v>270080.80288000003</v>
      </c>
      <c r="I42" s="73">
        <f t="shared" si="1"/>
        <v>9.63938103910888E-3</v>
      </c>
      <c r="J42" s="73">
        <f t="shared" si="2"/>
        <v>2.6456426951967225E-2</v>
      </c>
      <c r="K42" s="76">
        <f t="shared" si="3"/>
        <v>8.1934738832425483E-2</v>
      </c>
    </row>
    <row r="43" spans="2:11">
      <c r="B43" s="124" t="str">
        <f>'JCN-R3 SP 500 MRP 1'!B43</f>
        <v>3M Co</v>
      </c>
      <c r="C43" s="125" t="str">
        <f>'JCN-R3 SP 500 MRP 1'!C43</f>
        <v>MMM</v>
      </c>
      <c r="D43" s="121">
        <f>'JCN-R3 SP 500 MRP 1'!D43</f>
        <v>551.46900000000005</v>
      </c>
      <c r="E43" s="121">
        <f>'JCN-R3 SP 500 MRP 1'!E43</f>
        <v>105.11</v>
      </c>
      <c r="F43" s="126">
        <f>'JCN-R3 SP 500 MRP 1'!F43</f>
        <v>5.7083055846256299</v>
      </c>
      <c r="G43" s="123">
        <f>'JCN-R3 SP 500 MRP 1'!G43</f>
        <v>7.5</v>
      </c>
      <c r="H43" s="123">
        <f t="shared" si="0"/>
        <v>57964.906590000006</v>
      </c>
      <c r="I43" s="73">
        <f t="shared" si="1"/>
        <v>2.0688098360164479E-3</v>
      </c>
      <c r="J43" s="73">
        <f t="shared" si="2"/>
        <v>1.1809398740461123E-2</v>
      </c>
      <c r="K43" s="76">
        <f t="shared" si="3"/>
        <v>1.5516073770123359E-2</v>
      </c>
    </row>
    <row r="44" spans="2:11">
      <c r="B44" s="124" t="str">
        <f>'JCN-R3 SP 500 MRP 1'!B44</f>
        <v>American Water Works Co Inc</v>
      </c>
      <c r="C44" s="125" t="str">
        <f>'JCN-R3 SP 500 MRP 1'!C44</f>
        <v>AWK</v>
      </c>
      <c r="D44" s="121">
        <f>'JCN-R3 SP 500 MRP 1'!D44</f>
        <v>194.643</v>
      </c>
      <c r="E44" s="121">
        <f>'JCN-R3 SP 500 MRP 1'!E44</f>
        <v>146.49</v>
      </c>
      <c r="F44" s="126">
        <f>'JCN-R3 SP 500 MRP 1'!F44</f>
        <v>1.7885179875759438</v>
      </c>
      <c r="G44" s="123">
        <f>'JCN-R3 SP 500 MRP 1'!G44</f>
        <v>3</v>
      </c>
      <c r="H44" s="123">
        <f t="shared" si="0"/>
        <v>28513.253070000002</v>
      </c>
      <c r="I44" s="73">
        <f t="shared" si="1"/>
        <v>1.0176588194177952E-3</v>
      </c>
      <c r="J44" s="73">
        <f t="shared" si="2"/>
        <v>1.8201011037440259E-3</v>
      </c>
      <c r="K44" s="76">
        <f t="shared" si="3"/>
        <v>3.0529764582533855E-3</v>
      </c>
    </row>
    <row r="45" spans="2:11">
      <c r="B45" s="124" t="str">
        <f>'JCN-R3 SP 500 MRP 1'!B45</f>
        <v>Bank of America Corp</v>
      </c>
      <c r="C45" s="125" t="str">
        <f>'JCN-R3 SP 500 MRP 1'!C45</f>
        <v>BAC</v>
      </c>
      <c r="D45" s="121">
        <f>'JCN-R3 SP 500 MRP 1'!D45</f>
        <v>8003.8389999999999</v>
      </c>
      <c r="E45" s="121">
        <f>'JCN-R3 SP 500 MRP 1'!E45</f>
        <v>28.6</v>
      </c>
      <c r="F45" s="126">
        <f>'JCN-R3 SP 500 MRP 1'!F45</f>
        <v>3.0769230769230766</v>
      </c>
      <c r="G45" s="123">
        <f>'JCN-R3 SP 500 MRP 1'!G45</f>
        <v>8.5</v>
      </c>
      <c r="H45" s="123">
        <f t="shared" si="0"/>
        <v>228909.7954</v>
      </c>
      <c r="I45" s="73">
        <f t="shared" si="1"/>
        <v>8.1699577234500744E-3</v>
      </c>
      <c r="J45" s="73">
        <f t="shared" si="2"/>
        <v>2.5138331456769459E-2</v>
      </c>
      <c r="K45" s="76">
        <f t="shared" si="3"/>
        <v>6.9444640649325637E-2</v>
      </c>
    </row>
    <row r="46" spans="2:11">
      <c r="B46" s="124" t="str">
        <f>'JCN-R3 SP 500 MRP 1'!B46</f>
        <v>Pfizer Inc</v>
      </c>
      <c r="C46" s="125" t="str">
        <f>'JCN-R3 SP 500 MRP 1'!C46</f>
        <v>PFE</v>
      </c>
      <c r="D46" s="121">
        <f>'JCN-R3 SP 500 MRP 1'!D46</f>
        <v>5644.402</v>
      </c>
      <c r="E46" s="121">
        <f>'JCN-R3 SP 500 MRP 1'!E46</f>
        <v>40.799999999999997</v>
      </c>
      <c r="F46" s="126">
        <f>'JCN-R3 SP 500 MRP 1'!F46</f>
        <v>4.0196078431372548</v>
      </c>
      <c r="G46" s="123">
        <f>'JCN-R3 SP 500 MRP 1'!G46</f>
        <v>2</v>
      </c>
      <c r="H46" s="123">
        <f t="shared" si="0"/>
        <v>230291.60159999999</v>
      </c>
      <c r="I46" s="73">
        <f t="shared" si="1"/>
        <v>8.2192753955762227E-3</v>
      </c>
      <c r="J46" s="73">
        <f t="shared" si="2"/>
        <v>3.303826384496325E-2</v>
      </c>
      <c r="K46" s="76">
        <f t="shared" si="3"/>
        <v>1.6438550791152445E-2</v>
      </c>
    </row>
    <row r="47" spans="2:11">
      <c r="B47" s="124" t="str">
        <f>'JCN-R3 SP 500 MRP 1'!B47</f>
        <v>Procter &amp; Gamble Co/The</v>
      </c>
      <c r="C47" s="125" t="str">
        <f>'JCN-R3 SP 500 MRP 1'!C47</f>
        <v>PG</v>
      </c>
      <c r="D47" s="121">
        <f>'JCN-R3 SP 500 MRP 1'!D47</f>
        <v>2359.1439999999998</v>
      </c>
      <c r="E47" s="121">
        <f>'JCN-R3 SP 500 MRP 1'!E47</f>
        <v>148.69</v>
      </c>
      <c r="F47" s="126">
        <f>'JCN-R3 SP 500 MRP 1'!F47</f>
        <v>2.4569238011971217</v>
      </c>
      <c r="G47" s="123">
        <f>'JCN-R3 SP 500 MRP 1'!G47</f>
        <v>5.5</v>
      </c>
      <c r="H47" s="123">
        <f t="shared" si="0"/>
        <v>350781.12135999999</v>
      </c>
      <c r="I47" s="73">
        <f t="shared" si="1"/>
        <v>1.2519634324462856E-2</v>
      </c>
      <c r="J47" s="73">
        <f t="shared" si="2"/>
        <v>3.0759787554057238E-2</v>
      </c>
      <c r="K47" s="76">
        <f t="shared" si="3"/>
        <v>6.8857988784545701E-2</v>
      </c>
    </row>
    <row r="48" spans="2:11">
      <c r="B48" s="124" t="str">
        <f>'JCN-R3 SP 500 MRP 1'!B48</f>
        <v>AT&amp;T Inc</v>
      </c>
      <c r="C48" s="125" t="str">
        <f>'JCN-R3 SP 500 MRP 1'!C48</f>
        <v>T</v>
      </c>
      <c r="D48" s="121">
        <f>'JCN-R3 SP 500 MRP 1'!D48</f>
        <v>7129.87</v>
      </c>
      <c r="E48" s="121">
        <f>'JCN-R3 SP 500 MRP 1'!E48</f>
        <v>19.25</v>
      </c>
      <c r="F48" s="126">
        <f>'JCN-R3 SP 500 MRP 1'!F48</f>
        <v>5.7662337662337668</v>
      </c>
      <c r="G48" s="123">
        <f>'JCN-R3 SP 500 MRP 1'!G48</f>
        <v>1</v>
      </c>
      <c r="H48" s="123">
        <f t="shared" si="0"/>
        <v>137249.9975</v>
      </c>
      <c r="I48" s="73">
        <f t="shared" si="1"/>
        <v>4.8985526161482397E-3</v>
      </c>
      <c r="J48" s="73">
        <f t="shared" si="2"/>
        <v>2.8246199500906736E-2</v>
      </c>
      <c r="K48" s="76">
        <f t="shared" si="3"/>
        <v>4.8985526161482397E-3</v>
      </c>
    </row>
    <row r="49" spans="2:11">
      <c r="B49" s="124" t="str">
        <f>'JCN-R3 SP 500 MRP 1'!B49</f>
        <v>Travelers Cos Inc/The</v>
      </c>
      <c r="C49" s="125" t="str">
        <f>'JCN-R3 SP 500 MRP 1'!C49</f>
        <v>TRV</v>
      </c>
      <c r="D49" s="121">
        <f>'JCN-R3 SP 500 MRP 1'!D49</f>
        <v>232.09399999999999</v>
      </c>
      <c r="E49" s="121">
        <f>'JCN-R3 SP 500 MRP 1'!E49</f>
        <v>171.41</v>
      </c>
      <c r="F49" s="126">
        <f>'JCN-R3 SP 500 MRP 1'!F49</f>
        <v>2.1702351088034542</v>
      </c>
      <c r="G49" s="123">
        <f>'JCN-R3 SP 500 MRP 1'!G49</f>
        <v>7.5</v>
      </c>
      <c r="H49" s="123">
        <f t="shared" si="0"/>
        <v>39783.232539999997</v>
      </c>
      <c r="I49" s="73">
        <f t="shared" si="1"/>
        <v>1.4198926148443155E-3</v>
      </c>
      <c r="J49" s="73">
        <f t="shared" si="2"/>
        <v>3.0815008034658742E-3</v>
      </c>
      <c r="K49" s="76">
        <f t="shared" si="3"/>
        <v>1.0649194611332366E-2</v>
      </c>
    </row>
    <row r="50" spans="2:11">
      <c r="B50" s="124" t="str">
        <f>'JCN-R3 SP 500 MRP 1'!B50</f>
        <v>Raytheon Technologies Corp</v>
      </c>
      <c r="C50" s="125" t="str">
        <f>'JCN-R3 SP 500 MRP 1'!C50</f>
        <v>RTX</v>
      </c>
      <c r="D50" s="121">
        <f>'JCN-R3 SP 500 MRP 1'!D50</f>
        <v>1463.2080000000001</v>
      </c>
      <c r="E50" s="121">
        <f>'JCN-R3 SP 500 MRP 1'!E50</f>
        <v>97.93</v>
      </c>
      <c r="F50" s="126">
        <f>'JCN-R3 SP 500 MRP 1'!F50</f>
        <v>2.2465026039007454</v>
      </c>
      <c r="G50" s="123">
        <f>'JCN-R3 SP 500 MRP 1'!G50</f>
        <v>14</v>
      </c>
      <c r="H50" s="123">
        <f t="shared" si="0"/>
        <v>143291.95944000001</v>
      </c>
      <c r="I50" s="73">
        <f t="shared" si="1"/>
        <v>5.1141946489858372E-3</v>
      </c>
      <c r="J50" s="73">
        <f t="shared" si="2"/>
        <v>1.1489051595801943E-2</v>
      </c>
      <c r="K50" s="76">
        <f t="shared" si="3"/>
        <v>7.1598725085801715E-2</v>
      </c>
    </row>
    <row r="51" spans="2:11">
      <c r="B51" s="124" t="str">
        <f>'JCN-R3 SP 500 MRP 1'!B51</f>
        <v>Analog Devices Inc</v>
      </c>
      <c r="C51" s="125" t="str">
        <f>'JCN-R3 SP 500 MRP 1'!C51</f>
        <v>ADI</v>
      </c>
      <c r="D51" s="121">
        <f>'JCN-R3 SP 500 MRP 1'!D51</f>
        <v>505.85199999999998</v>
      </c>
      <c r="E51" s="121">
        <f>'JCN-R3 SP 500 MRP 1'!E51</f>
        <v>197.22</v>
      </c>
      <c r="F51" s="126">
        <f>'JCN-R3 SP 500 MRP 1'!F51</f>
        <v>1.7442450055775276</v>
      </c>
      <c r="G51" s="123">
        <f>'JCN-R3 SP 500 MRP 1'!G51</f>
        <v>11.5</v>
      </c>
      <c r="H51" s="123">
        <f t="shared" si="0"/>
        <v>99764.131439999997</v>
      </c>
      <c r="I51" s="73">
        <f t="shared" si="1"/>
        <v>3.5606546882681646E-3</v>
      </c>
      <c r="J51" s="73">
        <f t="shared" si="2"/>
        <v>6.2106541565979546E-3</v>
      </c>
      <c r="K51" s="76">
        <f t="shared" si="3"/>
        <v>4.0947528915083894E-2</v>
      </c>
    </row>
    <row r="52" spans="2:11">
      <c r="B52" s="124" t="str">
        <f>'JCN-R3 SP 500 MRP 1'!B52</f>
        <v>Walmart Inc</v>
      </c>
      <c r="C52" s="125" t="str">
        <f>'JCN-R3 SP 500 MRP 1'!C52</f>
        <v>WMT</v>
      </c>
      <c r="D52" s="121">
        <f>'JCN-R3 SP 500 MRP 1'!D52</f>
        <v>2695.6559999999999</v>
      </c>
      <c r="E52" s="121">
        <f>'JCN-R3 SP 500 MRP 1'!E52</f>
        <v>147.44999999999999</v>
      </c>
      <c r="F52" s="126">
        <f>'JCN-R3 SP 500 MRP 1'!F52</f>
        <v>1.5462868769074263</v>
      </c>
      <c r="G52" s="123">
        <f>'JCN-R3 SP 500 MRP 1'!G52</f>
        <v>7.5</v>
      </c>
      <c r="H52" s="123">
        <f t="shared" si="0"/>
        <v>397474.47719999996</v>
      </c>
      <c r="I52" s="73">
        <f t="shared" si="1"/>
        <v>1.4186154284922401E-2</v>
      </c>
      <c r="J52" s="73">
        <f t="shared" si="2"/>
        <v>2.1935864204559563E-2</v>
      </c>
      <c r="K52" s="76">
        <f t="shared" si="3"/>
        <v>0.10639615713691801</v>
      </c>
    </row>
    <row r="53" spans="2:11">
      <c r="B53" s="124" t="str">
        <f>'JCN-R3 SP 500 MRP 1'!B53</f>
        <v>Cisco Systems Inc</v>
      </c>
      <c r="C53" s="125" t="str">
        <f>'JCN-R3 SP 500 MRP 1'!C53</f>
        <v>CSCO</v>
      </c>
      <c r="D53" s="121">
        <f>'JCN-R3 SP 500 MRP 1'!D53</f>
        <v>4095.8229999999999</v>
      </c>
      <c r="E53" s="121">
        <f>'JCN-R3 SP 500 MRP 1'!E53</f>
        <v>52.274999999999999</v>
      </c>
      <c r="F53" s="126">
        <f>'JCN-R3 SP 500 MRP 1'!F53</f>
        <v>2.9842180774748925</v>
      </c>
      <c r="G53" s="123">
        <f>'JCN-R3 SP 500 MRP 1'!G53</f>
        <v>8.5</v>
      </c>
      <c r="H53" s="123">
        <f t="shared" si="0"/>
        <v>214109.147325</v>
      </c>
      <c r="I53" s="73">
        <f t="shared" si="1"/>
        <v>7.6417117877918186E-3</v>
      </c>
      <c r="J53" s="73">
        <f t="shared" si="2"/>
        <v>2.2804534459981325E-2</v>
      </c>
      <c r="K53" s="76">
        <f t="shared" si="3"/>
        <v>6.4954550196230462E-2</v>
      </c>
    </row>
    <row r="54" spans="2:11">
      <c r="B54" s="124" t="str">
        <f>'JCN-R3 SP 500 MRP 1'!B54</f>
        <v>Intel Corp</v>
      </c>
      <c r="C54" s="125" t="str">
        <f>'JCN-R3 SP 500 MRP 1'!C54</f>
        <v>INTC</v>
      </c>
      <c r="D54" s="121">
        <f>'JCN-R3 SP 500 MRP 1'!D54</f>
        <v>4137</v>
      </c>
      <c r="E54" s="121">
        <f>'JCN-R3 SP 500 MRP 1'!E54</f>
        <v>32.67</v>
      </c>
      <c r="F54" s="126">
        <f>'JCN-R3 SP 500 MRP 1'!F54</f>
        <v>1.5304560759106214</v>
      </c>
      <c r="G54" s="123" t="str">
        <f>'JCN-R3 SP 500 MRP 1'!G54</f>
        <v/>
      </c>
      <c r="H54" s="123" t="str">
        <f t="shared" si="0"/>
        <v>Excl.</v>
      </c>
      <c r="I54" s="73" t="str">
        <f t="shared" si="1"/>
        <v>Excl.</v>
      </c>
      <c r="J54" s="73" t="str">
        <f t="shared" si="2"/>
        <v/>
      </c>
      <c r="K54" s="76" t="str">
        <f t="shared" si="3"/>
        <v/>
      </c>
    </row>
    <row r="55" spans="2:11">
      <c r="B55" s="124" t="str">
        <f>'JCN-R3 SP 500 MRP 1'!B55</f>
        <v>General Motors Co</v>
      </c>
      <c r="C55" s="125" t="str">
        <f>'JCN-R3 SP 500 MRP 1'!C55</f>
        <v>GM</v>
      </c>
      <c r="D55" s="121">
        <f>'JCN-R3 SP 500 MRP 1'!D55</f>
        <v>1394.6369999999999</v>
      </c>
      <c r="E55" s="121">
        <f>'JCN-R3 SP 500 MRP 1'!E55</f>
        <v>36.68</v>
      </c>
      <c r="F55" s="126">
        <f>'JCN-R3 SP 500 MRP 1'!F55</f>
        <v>0.98146128680479827</v>
      </c>
      <c r="G55" s="123">
        <f>'JCN-R3 SP 500 MRP 1'!G55</f>
        <v>8.5</v>
      </c>
      <c r="H55" s="123">
        <f t="shared" si="0"/>
        <v>51155.285159999999</v>
      </c>
      <c r="I55" s="73">
        <f t="shared" si="1"/>
        <v>1.8257694755173109E-3</v>
      </c>
      <c r="J55" s="73">
        <f t="shared" si="2"/>
        <v>1.7919220588501416E-3</v>
      </c>
      <c r="K55" s="76">
        <f t="shared" si="3"/>
        <v>1.5519040541897143E-2</v>
      </c>
    </row>
    <row r="56" spans="2:11">
      <c r="B56" s="124" t="str">
        <f>'JCN-R3 SP 500 MRP 1'!B56</f>
        <v>Microsoft Corp</v>
      </c>
      <c r="C56" s="125" t="str">
        <f>'JCN-R3 SP 500 MRP 1'!C56</f>
        <v>MSFT</v>
      </c>
      <c r="D56" s="121">
        <f>'JCN-R3 SP 500 MRP 1'!D56</f>
        <v>7443.8040000000001</v>
      </c>
      <c r="E56" s="121">
        <f>'JCN-R3 SP 500 MRP 1'!E56</f>
        <v>288.3</v>
      </c>
      <c r="F56" s="126">
        <f>'JCN-R3 SP 500 MRP 1'!F56</f>
        <v>0.94346167186958041</v>
      </c>
      <c r="G56" s="123">
        <f>'JCN-R3 SP 500 MRP 1'!G56</f>
        <v>15</v>
      </c>
      <c r="H56" s="123">
        <f t="shared" si="0"/>
        <v>2146048.6932000001</v>
      </c>
      <c r="I56" s="73">
        <f t="shared" si="1"/>
        <v>7.6594044677169279E-2</v>
      </c>
      <c r="J56" s="73">
        <f t="shared" si="2"/>
        <v>7.2263545446375463E-2</v>
      </c>
      <c r="K56" s="76">
        <f t="shared" si="3"/>
        <v>1.1489106701575391</v>
      </c>
    </row>
    <row r="57" spans="2:11">
      <c r="B57" s="124" t="str">
        <f>'JCN-R3 SP 500 MRP 1'!B57</f>
        <v>Dollar General Corp</v>
      </c>
      <c r="C57" s="125" t="str">
        <f>'JCN-R3 SP 500 MRP 1'!C57</f>
        <v>DG</v>
      </c>
      <c r="D57" s="121">
        <f>'JCN-R3 SP 500 MRP 1'!D57</f>
        <v>219.108</v>
      </c>
      <c r="E57" s="121">
        <f>'JCN-R3 SP 500 MRP 1'!E57</f>
        <v>210.46</v>
      </c>
      <c r="F57" s="126">
        <f>'JCN-R3 SP 500 MRP 1'!F57</f>
        <v>1.1213532262662738</v>
      </c>
      <c r="G57" s="123">
        <f>'JCN-R3 SP 500 MRP 1'!G57</f>
        <v>10</v>
      </c>
      <c r="H57" s="123">
        <f t="shared" si="0"/>
        <v>46113.469680000002</v>
      </c>
      <c r="I57" s="73">
        <f t="shared" si="1"/>
        <v>1.645823400037851E-3</v>
      </c>
      <c r="J57" s="73">
        <f t="shared" si="2"/>
        <v>1.8455493794969722E-3</v>
      </c>
      <c r="K57" s="76">
        <f t="shared" si="3"/>
        <v>1.6458234000378508E-2</v>
      </c>
    </row>
    <row r="58" spans="2:11">
      <c r="B58" s="124" t="str">
        <f>'JCN-R3 SP 500 MRP 1'!B58</f>
        <v>Cigna Group/The</v>
      </c>
      <c r="C58" s="125" t="str">
        <f>'JCN-R3 SP 500 MRP 1'!C58</f>
        <v>CI</v>
      </c>
      <c r="D58" s="121">
        <f>'JCN-R3 SP 500 MRP 1'!D58</f>
        <v>297.03300000000002</v>
      </c>
      <c r="E58" s="121">
        <f>'JCN-R3 SP 500 MRP 1'!E58</f>
        <v>255.53</v>
      </c>
      <c r="F58" s="126">
        <f>'JCN-R3 SP 500 MRP 1'!F58</f>
        <v>1.9254099322975775</v>
      </c>
      <c r="G58" s="123">
        <f>'JCN-R3 SP 500 MRP 1'!G58</f>
        <v>10</v>
      </c>
      <c r="H58" s="123">
        <f t="shared" si="0"/>
        <v>75900.84249000001</v>
      </c>
      <c r="I58" s="73">
        <f t="shared" si="1"/>
        <v>2.7089564832031782E-3</v>
      </c>
      <c r="J58" s="73">
        <f t="shared" si="2"/>
        <v>5.2158517189213154E-3</v>
      </c>
      <c r="K58" s="76">
        <f t="shared" si="3"/>
        <v>2.708956483203178E-2</v>
      </c>
    </row>
    <row r="59" spans="2:11">
      <c r="B59" s="124" t="str">
        <f>'JCN-R3 SP 500 MRP 1'!B59</f>
        <v>Kinder Morgan Inc</v>
      </c>
      <c r="C59" s="125" t="str">
        <f>'JCN-R3 SP 500 MRP 1'!C59</f>
        <v>KMI</v>
      </c>
      <c r="D59" s="121">
        <f>'JCN-R3 SP 500 MRP 1'!D59</f>
        <v>2248.0030000000002</v>
      </c>
      <c r="E59" s="121">
        <f>'JCN-R3 SP 500 MRP 1'!E59</f>
        <v>17.510000000000002</v>
      </c>
      <c r="F59" s="126">
        <f>'JCN-R3 SP 500 MRP 1'!F59</f>
        <v>6.3392347230154202</v>
      </c>
      <c r="G59" s="123">
        <f>'JCN-R3 SP 500 MRP 1'!G59</f>
        <v>18.5</v>
      </c>
      <c r="H59" s="123">
        <f t="shared" si="0"/>
        <v>39362.532530000004</v>
      </c>
      <c r="I59" s="73">
        <f t="shared" si="1"/>
        <v>1.4048775243369438E-3</v>
      </c>
      <c r="J59" s="73">
        <f t="shared" si="2"/>
        <v>8.9058483838606959E-3</v>
      </c>
      <c r="K59" s="76">
        <f t="shared" si="3"/>
        <v>2.5990234200233459E-2</v>
      </c>
    </row>
    <row r="60" spans="2:11">
      <c r="B60" s="124" t="str">
        <f>'JCN-R3 SP 500 MRP 1'!B60</f>
        <v>Citigroup Inc</v>
      </c>
      <c r="C60" s="125" t="str">
        <f>'JCN-R3 SP 500 MRP 1'!C60</f>
        <v>C</v>
      </c>
      <c r="D60" s="121">
        <f>'JCN-R3 SP 500 MRP 1'!D60</f>
        <v>1946.4649999999999</v>
      </c>
      <c r="E60" s="121">
        <f>'JCN-R3 SP 500 MRP 1'!E60</f>
        <v>46.89</v>
      </c>
      <c r="F60" s="126">
        <f>'JCN-R3 SP 500 MRP 1'!F60</f>
        <v>4.3506078055022392</v>
      </c>
      <c r="G60" s="123">
        <f>'JCN-R3 SP 500 MRP 1'!G60</f>
        <v>3.5</v>
      </c>
      <c r="H60" s="123">
        <f t="shared" si="0"/>
        <v>91269.743849999999</v>
      </c>
      <c r="I60" s="73">
        <f t="shared" si="1"/>
        <v>3.2574837934812874E-3</v>
      </c>
      <c r="J60" s="73">
        <f t="shared" si="2"/>
        <v>1.4172034418216734E-2</v>
      </c>
      <c r="K60" s="76">
        <f t="shared" si="3"/>
        <v>1.1401193277184507E-2</v>
      </c>
    </row>
    <row r="61" spans="2:11">
      <c r="B61" s="124" t="str">
        <f>'JCN-R3 SP 500 MRP 1'!B61</f>
        <v>American International Group Inc</v>
      </c>
      <c r="C61" s="125" t="str">
        <f>'JCN-R3 SP 500 MRP 1'!C61</f>
        <v>AIG</v>
      </c>
      <c r="D61" s="121">
        <f>'JCN-R3 SP 500 MRP 1'!D61</f>
        <v>733.66800000000001</v>
      </c>
      <c r="E61" s="121">
        <f>'JCN-R3 SP 500 MRP 1'!E61</f>
        <v>50.36</v>
      </c>
      <c r="F61" s="126">
        <f>'JCN-R3 SP 500 MRP 1'!F61</f>
        <v>2.5416997617156474</v>
      </c>
      <c r="G61" s="123">
        <f>'JCN-R3 SP 500 MRP 1'!G61</f>
        <v>6.5</v>
      </c>
      <c r="H61" s="123">
        <f t="shared" si="0"/>
        <v>36947.520479999999</v>
      </c>
      <c r="I61" s="73">
        <f t="shared" si="1"/>
        <v>1.3186839810871011E-3</v>
      </c>
      <c r="J61" s="73">
        <f t="shared" si="2"/>
        <v>3.3516987605073261E-3</v>
      </c>
      <c r="K61" s="76">
        <f t="shared" si="3"/>
        <v>8.5714458770661563E-3</v>
      </c>
    </row>
    <row r="62" spans="2:11">
      <c r="B62" s="124" t="str">
        <f>'JCN-R3 SP 500 MRP 1'!B62</f>
        <v>Altria Group Inc</v>
      </c>
      <c r="C62" s="125" t="str">
        <f>'JCN-R3 SP 500 MRP 1'!C62</f>
        <v>MO</v>
      </c>
      <c r="D62" s="121">
        <f>'JCN-R3 SP 500 MRP 1'!D62</f>
        <v>1785.5640000000001</v>
      </c>
      <c r="E62" s="121">
        <f>'JCN-R3 SP 500 MRP 1'!E62</f>
        <v>44.62</v>
      </c>
      <c r="F62" s="126">
        <f>'JCN-R3 SP 500 MRP 1'!F62</f>
        <v>8.4267144778126397</v>
      </c>
      <c r="G62" s="123">
        <f>'JCN-R3 SP 500 MRP 1'!G62</f>
        <v>6</v>
      </c>
      <c r="H62" s="123">
        <f t="shared" si="0"/>
        <v>79671.865680000003</v>
      </c>
      <c r="I62" s="73">
        <f t="shared" si="1"/>
        <v>2.8435470540549568E-3</v>
      </c>
      <c r="J62" s="73">
        <f t="shared" si="2"/>
        <v>2.3961759128746384E-2</v>
      </c>
      <c r="K62" s="76">
        <f t="shared" si="3"/>
        <v>1.7061282324329741E-2</v>
      </c>
    </row>
    <row r="63" spans="2:11">
      <c r="B63" s="124" t="str">
        <f>'JCN-R3 SP 500 MRP 1'!B63</f>
        <v>HCA Healthcare Inc</v>
      </c>
      <c r="C63" s="125" t="str">
        <f>'JCN-R3 SP 500 MRP 1'!C63</f>
        <v>HCA</v>
      </c>
      <c r="D63" s="121">
        <f>'JCN-R3 SP 500 MRP 1'!D63</f>
        <v>277.255</v>
      </c>
      <c r="E63" s="121">
        <f>'JCN-R3 SP 500 MRP 1'!E63</f>
        <v>263.68</v>
      </c>
      <c r="F63" s="126">
        <f>'JCN-R3 SP 500 MRP 1'!F63</f>
        <v>0.91019417475728148</v>
      </c>
      <c r="G63" s="123">
        <f>'JCN-R3 SP 500 MRP 1'!G63</f>
        <v>12.5</v>
      </c>
      <c r="H63" s="123">
        <f t="shared" si="0"/>
        <v>73106.598400000003</v>
      </c>
      <c r="I63" s="73">
        <f t="shared" si="1"/>
        <v>2.6092278715707717E-3</v>
      </c>
      <c r="J63" s="73">
        <f t="shared" si="2"/>
        <v>2.3749040093180565E-3</v>
      </c>
      <c r="K63" s="76">
        <f t="shared" si="3"/>
        <v>3.2615348394634647E-2</v>
      </c>
    </row>
    <row r="64" spans="2:11">
      <c r="B64" s="124" t="str">
        <f>'JCN-R3 SP 500 MRP 1'!B64</f>
        <v>International Paper Co</v>
      </c>
      <c r="C64" s="125" t="str">
        <f>'JCN-R3 SP 500 MRP 1'!C64</f>
        <v>IP</v>
      </c>
      <c r="D64" s="121">
        <f>'JCN-R3 SP 500 MRP 1'!D64</f>
        <v>349.36599999999999</v>
      </c>
      <c r="E64" s="121">
        <f>'JCN-R3 SP 500 MRP 1'!E64</f>
        <v>36.06</v>
      </c>
      <c r="F64" s="126">
        <f>'JCN-R3 SP 500 MRP 1'!F64</f>
        <v>5.1303383250138657</v>
      </c>
      <c r="G64" s="123">
        <f>'JCN-R3 SP 500 MRP 1'!G64</f>
        <v>9.5</v>
      </c>
      <c r="H64" s="123">
        <f t="shared" si="0"/>
        <v>12598.13796</v>
      </c>
      <c r="I64" s="73">
        <f t="shared" si="1"/>
        <v>4.496367416149093E-4</v>
      </c>
      <c r="J64" s="73">
        <f t="shared" si="2"/>
        <v>2.306788607841326E-3</v>
      </c>
      <c r="K64" s="76">
        <f t="shared" si="3"/>
        <v>4.2715490453416379E-3</v>
      </c>
    </row>
    <row r="65" spans="2:11">
      <c r="B65" s="124" t="str">
        <f>'JCN-R3 SP 500 MRP 1'!B65</f>
        <v>Hewlett Packard Enterprise Co</v>
      </c>
      <c r="C65" s="125" t="str">
        <f>'JCN-R3 SP 500 MRP 1'!C65</f>
        <v>HPE</v>
      </c>
      <c r="D65" s="122">
        <f>'JCN-R3 SP 500 MRP 1'!D65</f>
        <v>1295.8689999999999</v>
      </c>
      <c r="E65" s="122">
        <f>'JCN-R3 SP 500 MRP 1'!E65</f>
        <v>15.93</v>
      </c>
      <c r="F65" s="126">
        <f>'JCN-R3 SP 500 MRP 1'!F65</f>
        <v>3.0131826741996233</v>
      </c>
      <c r="G65" s="123">
        <f>'JCN-R3 SP 500 MRP 1'!G65</f>
        <v>7.5</v>
      </c>
      <c r="H65" s="123">
        <f t="shared" si="0"/>
        <v>20643.193169999999</v>
      </c>
      <c r="I65" s="73">
        <f t="shared" si="1"/>
        <v>7.3677063570479825E-4</v>
      </c>
      <c r="J65" s="73">
        <f t="shared" si="2"/>
        <v>2.2200245143647406E-3</v>
      </c>
      <c r="K65" s="76">
        <f t="shared" si="3"/>
        <v>5.5257797677859865E-3</v>
      </c>
    </row>
    <row r="66" spans="2:11">
      <c r="B66" s="124" t="str">
        <f>'JCN-R3 SP 500 MRP 1'!B66</f>
        <v>Abbott Laboratories</v>
      </c>
      <c r="C66" s="125" t="str">
        <f>'JCN-R3 SP 500 MRP 1'!C66</f>
        <v>ABT</v>
      </c>
      <c r="D66" s="121">
        <f>'JCN-R3 SP 500 MRP 1'!D66</f>
        <v>1737.9459999999999</v>
      </c>
      <c r="E66" s="121">
        <f>'JCN-R3 SP 500 MRP 1'!E66</f>
        <v>101.26</v>
      </c>
      <c r="F66" s="126">
        <f>'JCN-R3 SP 500 MRP 1'!F66</f>
        <v>2.0146158404108236</v>
      </c>
      <c r="G66" s="123">
        <f>'JCN-R3 SP 500 MRP 1'!G66</f>
        <v>6.5</v>
      </c>
      <c r="H66" s="123">
        <f t="shared" si="0"/>
        <v>175984.41196</v>
      </c>
      <c r="I66" s="73">
        <f t="shared" si="1"/>
        <v>6.2810121479817699E-3</v>
      </c>
      <c r="J66" s="73">
        <f t="shared" si="2"/>
        <v>1.2653826567136886E-2</v>
      </c>
      <c r="K66" s="76">
        <f t="shared" si="3"/>
        <v>4.0826578961881507E-2</v>
      </c>
    </row>
    <row r="67" spans="2:11">
      <c r="B67" s="124" t="str">
        <f>'JCN-R3 SP 500 MRP 1'!B67</f>
        <v>Aflac Inc</v>
      </c>
      <c r="C67" s="125" t="str">
        <f>'JCN-R3 SP 500 MRP 1'!C67</f>
        <v>AFL</v>
      </c>
      <c r="D67" s="121">
        <f>'JCN-R3 SP 500 MRP 1'!D67</f>
        <v>611.70799999999997</v>
      </c>
      <c r="E67" s="121">
        <f>'JCN-R3 SP 500 MRP 1'!E67</f>
        <v>64.52</v>
      </c>
      <c r="F67" s="126">
        <f>'JCN-R3 SP 500 MRP 1'!F67</f>
        <v>2.6038437693738379</v>
      </c>
      <c r="G67" s="123">
        <f>'JCN-R3 SP 500 MRP 1'!G67</f>
        <v>8</v>
      </c>
      <c r="H67" s="123">
        <f t="shared" si="0"/>
        <v>39467.400159999997</v>
      </c>
      <c r="I67" s="73">
        <f t="shared" si="1"/>
        <v>1.4086203266148508E-3</v>
      </c>
      <c r="J67" s="73">
        <f t="shared" si="2"/>
        <v>3.6678272608694196E-3</v>
      </c>
      <c r="K67" s="76">
        <f t="shared" si="3"/>
        <v>1.1268962612918806E-2</v>
      </c>
    </row>
    <row r="68" spans="2:11">
      <c r="B68" s="124" t="str">
        <f>'JCN-R3 SP 500 MRP 1'!B68</f>
        <v>Air Products and Chemicals Inc</v>
      </c>
      <c r="C68" s="125" t="str">
        <f>'JCN-R3 SP 500 MRP 1'!C68</f>
        <v>APD</v>
      </c>
      <c r="D68" s="121">
        <f>'JCN-R3 SP 500 MRP 1'!D68</f>
        <v>222.083</v>
      </c>
      <c r="E68" s="121">
        <f>'JCN-R3 SP 500 MRP 1'!E68</f>
        <v>287.20999999999998</v>
      </c>
      <c r="F68" s="126">
        <f>'JCN-R3 SP 500 MRP 1'!F68</f>
        <v>2.4372410431391667</v>
      </c>
      <c r="G68" s="123">
        <f>'JCN-R3 SP 500 MRP 1'!G68</f>
        <v>11.5</v>
      </c>
      <c r="H68" s="123">
        <f t="shared" si="0"/>
        <v>63784.458429999991</v>
      </c>
      <c r="I68" s="73">
        <f t="shared" si="1"/>
        <v>2.2765138900048077E-3</v>
      </c>
      <c r="J68" s="73">
        <f t="shared" si="2"/>
        <v>5.5484130879961194E-3</v>
      </c>
      <c r="K68" s="76">
        <f t="shared" si="3"/>
        <v>2.6179909735055289E-2</v>
      </c>
    </row>
    <row r="69" spans="2:11">
      <c r="B69" s="124" t="str">
        <f>'JCN-R3 SP 500 MRP 1'!B69</f>
        <v>Royal Caribbean Cruises Ltd</v>
      </c>
      <c r="C69" s="125" t="str">
        <f>'JCN-R3 SP 500 MRP 1'!C69</f>
        <v>RCL</v>
      </c>
      <c r="D69" s="121">
        <f>'JCN-R3 SP 500 MRP 1'!D69</f>
        <v>255.351</v>
      </c>
      <c r="E69" s="121">
        <f>'JCN-R3 SP 500 MRP 1'!E69</f>
        <v>65.3</v>
      </c>
      <c r="F69" s="126" t="str">
        <f>'JCN-R3 SP 500 MRP 1'!F69</f>
        <v>n/a</v>
      </c>
      <c r="G69" s="123" t="str">
        <f>'JCN-R3 SP 500 MRP 1'!G69</f>
        <v/>
      </c>
      <c r="H69" s="123" t="str">
        <f t="shared" si="0"/>
        <v>Excl.</v>
      </c>
      <c r="I69" s="73" t="str">
        <f t="shared" si="1"/>
        <v>Excl.</v>
      </c>
      <c r="J69" s="73" t="str">
        <f t="shared" si="2"/>
        <v/>
      </c>
      <c r="K69" s="76" t="str">
        <f t="shared" si="3"/>
        <v/>
      </c>
    </row>
    <row r="70" spans="2:11">
      <c r="B70" s="124" t="str">
        <f>'JCN-R3 SP 500 MRP 1'!B70</f>
        <v>Hess Corp</v>
      </c>
      <c r="C70" s="125" t="str">
        <f>'JCN-R3 SP 500 MRP 1'!C70</f>
        <v>HES</v>
      </c>
      <c r="D70" s="121">
        <f>'JCN-R3 SP 500 MRP 1'!D70</f>
        <v>306.18</v>
      </c>
      <c r="E70" s="121">
        <f>'JCN-R3 SP 500 MRP 1'!E70</f>
        <v>132.34</v>
      </c>
      <c r="F70" s="126">
        <f>'JCN-R3 SP 500 MRP 1'!F70</f>
        <v>1.3223515188151731</v>
      </c>
      <c r="G70" s="123" t="str">
        <f>'JCN-R3 SP 500 MRP 1'!G70</f>
        <v/>
      </c>
      <c r="H70" s="123" t="str">
        <f t="shared" si="0"/>
        <v>Excl.</v>
      </c>
      <c r="I70" s="73" t="str">
        <f t="shared" si="1"/>
        <v>Excl.</v>
      </c>
      <c r="J70" s="73" t="str">
        <f t="shared" si="2"/>
        <v/>
      </c>
      <c r="K70" s="76" t="str">
        <f t="shared" si="3"/>
        <v/>
      </c>
    </row>
    <row r="71" spans="2:11">
      <c r="B71" s="124" t="str">
        <f>'JCN-R3 SP 500 MRP 1'!B71</f>
        <v>Archer-Daniels-Midland Co</v>
      </c>
      <c r="C71" s="125" t="str">
        <f>'JCN-R3 SP 500 MRP 1'!C71</f>
        <v>ADM</v>
      </c>
      <c r="D71" s="121">
        <f>'JCN-R3 SP 500 MRP 1'!D71</f>
        <v>546.44500000000005</v>
      </c>
      <c r="E71" s="121">
        <f>'JCN-R3 SP 500 MRP 1'!E71</f>
        <v>79.66</v>
      </c>
      <c r="F71" s="126">
        <f>'JCN-R3 SP 500 MRP 1'!F71</f>
        <v>2.259603314084861</v>
      </c>
      <c r="G71" s="123">
        <f>'JCN-R3 SP 500 MRP 1'!G71</f>
        <v>13</v>
      </c>
      <c r="H71" s="123">
        <f t="shared" si="0"/>
        <v>43529.808700000001</v>
      </c>
      <c r="I71" s="73">
        <f t="shared" si="1"/>
        <v>1.553610653346769E-3</v>
      </c>
      <c r="J71" s="73">
        <f t="shared" si="2"/>
        <v>3.5105437810999053E-3</v>
      </c>
      <c r="K71" s="76">
        <f t="shared" si="3"/>
        <v>2.0196938493507996E-2</v>
      </c>
    </row>
    <row r="72" spans="2:11">
      <c r="B72" s="124" t="str">
        <f>'JCN-R3 SP 500 MRP 1'!B72</f>
        <v>Automatic Data Processing Inc</v>
      </c>
      <c r="C72" s="125" t="str">
        <f>'JCN-R3 SP 500 MRP 1'!C72</f>
        <v>ADP</v>
      </c>
      <c r="D72" s="121">
        <f>'JCN-R3 SP 500 MRP 1'!D72</f>
        <v>414.35199999999998</v>
      </c>
      <c r="E72" s="121">
        <f>'JCN-R3 SP 500 MRP 1'!E72</f>
        <v>222.63</v>
      </c>
      <c r="F72" s="126">
        <f>'JCN-R3 SP 500 MRP 1'!F72</f>
        <v>2.2458788123792841</v>
      </c>
      <c r="G72" s="123">
        <f>'JCN-R3 SP 500 MRP 1'!G72</f>
        <v>10</v>
      </c>
      <c r="H72" s="123">
        <f t="shared" si="0"/>
        <v>92247.185759999993</v>
      </c>
      <c r="I72" s="73">
        <f t="shared" si="1"/>
        <v>3.2923694088734727E-3</v>
      </c>
      <c r="J72" s="73">
        <f t="shared" si="2"/>
        <v>7.3942626979146405E-3</v>
      </c>
      <c r="K72" s="76">
        <f t="shared" si="3"/>
        <v>3.2923694088734724E-2</v>
      </c>
    </row>
    <row r="73" spans="2:11">
      <c r="B73" s="124" t="str">
        <f>'JCN-R3 SP 500 MRP 1'!B73</f>
        <v>Verisk Analytics Inc</v>
      </c>
      <c r="C73" s="125" t="str">
        <f>'JCN-R3 SP 500 MRP 1'!C73</f>
        <v>VRSK</v>
      </c>
      <c r="D73" s="121">
        <f>'JCN-R3 SP 500 MRP 1'!D73</f>
        <v>154.696</v>
      </c>
      <c r="E73" s="121">
        <f>'JCN-R3 SP 500 MRP 1'!E73</f>
        <v>191.86</v>
      </c>
      <c r="F73" s="126">
        <f>'JCN-R3 SP 500 MRP 1'!F73</f>
        <v>0.70885020327322001</v>
      </c>
      <c r="G73" s="123">
        <f>'JCN-R3 SP 500 MRP 1'!G73</f>
        <v>13</v>
      </c>
      <c r="H73" s="123">
        <f t="shared" si="0"/>
        <v>29679.974560000002</v>
      </c>
      <c r="I73" s="73">
        <f t="shared" si="1"/>
        <v>1.05929996121203E-3</v>
      </c>
      <c r="J73" s="73">
        <f t="shared" si="2"/>
        <v>7.5088499283246148E-4</v>
      </c>
      <c r="K73" s="76">
        <f t="shared" si="3"/>
        <v>1.377089949575639E-2</v>
      </c>
    </row>
    <row r="74" spans="2:11">
      <c r="B74" s="124" t="str">
        <f>'JCN-R3 SP 500 MRP 1'!B74</f>
        <v>AutoZone Inc</v>
      </c>
      <c r="C74" s="125" t="str">
        <f>'JCN-R3 SP 500 MRP 1'!C74</f>
        <v>AZO</v>
      </c>
      <c r="D74" s="121">
        <f>'JCN-R3 SP 500 MRP 1'!D74</f>
        <v>18.398</v>
      </c>
      <c r="E74" s="121">
        <f>'JCN-R3 SP 500 MRP 1'!E74</f>
        <v>2458.15</v>
      </c>
      <c r="F74" s="126" t="str">
        <f>'JCN-R3 SP 500 MRP 1'!F74</f>
        <v>n/a</v>
      </c>
      <c r="G74" s="123">
        <f>'JCN-R3 SP 500 MRP 1'!G74</f>
        <v>14.5</v>
      </c>
      <c r="H74" s="123">
        <f t="shared" si="0"/>
        <v>45225.043700000002</v>
      </c>
      <c r="I74" s="73">
        <f t="shared" si="1"/>
        <v>1.6141148281773447E-3</v>
      </c>
      <c r="J74" s="73" t="str">
        <f t="shared" si="2"/>
        <v/>
      </c>
      <c r="K74" s="76">
        <f t="shared" si="3"/>
        <v>2.3404665008571499E-2</v>
      </c>
    </row>
    <row r="75" spans="2:11">
      <c r="B75" s="124" t="str">
        <f>'JCN-R3 SP 500 MRP 1'!B75</f>
        <v>Avery Dennison Corp</v>
      </c>
      <c r="C75" s="125" t="str">
        <f>'JCN-R3 SP 500 MRP 1'!C75</f>
        <v>AVY</v>
      </c>
      <c r="D75" s="121">
        <f>'JCN-R3 SP 500 MRP 1'!D75</f>
        <v>81.108999999999995</v>
      </c>
      <c r="E75" s="121">
        <f>'JCN-R3 SP 500 MRP 1'!E75</f>
        <v>178.93</v>
      </c>
      <c r="F75" s="126">
        <f>'JCN-R3 SP 500 MRP 1'!F75</f>
        <v>1.6766333202928518</v>
      </c>
      <c r="G75" s="123">
        <f>'JCN-R3 SP 500 MRP 1'!G75</f>
        <v>9.5</v>
      </c>
      <c r="H75" s="123">
        <f t="shared" si="0"/>
        <v>14512.83337</v>
      </c>
      <c r="I75" s="73">
        <f t="shared" si="1"/>
        <v>5.1797361870507125E-4</v>
      </c>
      <c r="J75" s="73">
        <f t="shared" si="2"/>
        <v>8.6845182815358728E-4</v>
      </c>
      <c r="K75" s="76">
        <f t="shared" si="3"/>
        <v>4.9207493776981769E-3</v>
      </c>
    </row>
    <row r="76" spans="2:11">
      <c r="B76" s="124" t="str">
        <f>'JCN-R3 SP 500 MRP 1'!B76</f>
        <v>Enphase Energy Inc</v>
      </c>
      <c r="C76" s="125" t="str">
        <f>'JCN-R3 SP 500 MRP 1'!C76</f>
        <v>ENPH</v>
      </c>
      <c r="D76" s="121">
        <f>'JCN-R3 SP 500 MRP 1'!D76</f>
        <v>136.49700000000001</v>
      </c>
      <c r="E76" s="121">
        <f>'JCN-R3 SP 500 MRP 1'!E76</f>
        <v>210.28</v>
      </c>
      <c r="F76" s="126" t="str">
        <f>'JCN-R3 SP 500 MRP 1'!F76</f>
        <v>n/a</v>
      </c>
      <c r="G76" s="123">
        <f>'JCN-R3 SP 500 MRP 1'!G76</f>
        <v>24.5</v>
      </c>
      <c r="H76" s="123" t="str">
        <f t="shared" si="0"/>
        <v>Excl.</v>
      </c>
      <c r="I76" s="73" t="str">
        <f t="shared" si="1"/>
        <v>Excl.</v>
      </c>
      <c r="J76" s="73" t="str">
        <f t="shared" si="2"/>
        <v/>
      </c>
      <c r="K76" s="76" t="str">
        <f t="shared" si="3"/>
        <v/>
      </c>
    </row>
    <row r="77" spans="2:11">
      <c r="B77" s="124" t="str">
        <f>'JCN-R3 SP 500 MRP 1'!B77</f>
        <v>MSCI Inc</v>
      </c>
      <c r="C77" s="125" t="str">
        <f>'JCN-R3 SP 500 MRP 1'!C77</f>
        <v>MSCI</v>
      </c>
      <c r="D77" s="121">
        <f>'JCN-R3 SP 500 MRP 1'!D77</f>
        <v>80.063000000000002</v>
      </c>
      <c r="E77" s="121">
        <f>'JCN-R3 SP 500 MRP 1'!E77</f>
        <v>559.69000000000005</v>
      </c>
      <c r="F77" s="126">
        <f>'JCN-R3 SP 500 MRP 1'!F77</f>
        <v>0.98626025121049143</v>
      </c>
      <c r="G77" s="123">
        <f>'JCN-R3 SP 500 MRP 1'!G77</f>
        <v>12.5</v>
      </c>
      <c r="H77" s="123">
        <f t="shared" si="0"/>
        <v>44810.460470000005</v>
      </c>
      <c r="I77" s="73">
        <f t="shared" si="1"/>
        <v>1.5993180500139959E-3</v>
      </c>
      <c r="J77" s="73">
        <f t="shared" si="2"/>
        <v>1.5773438217722769E-3</v>
      </c>
      <c r="K77" s="76">
        <f t="shared" si="3"/>
        <v>1.9991475625174948E-2</v>
      </c>
    </row>
    <row r="78" spans="2:11">
      <c r="B78" s="124" t="str">
        <f>'JCN-R3 SP 500 MRP 1'!B78</f>
        <v>Ball Corp</v>
      </c>
      <c r="C78" s="125" t="str">
        <f>'JCN-R3 SP 500 MRP 1'!C78</f>
        <v>BALL</v>
      </c>
      <c r="D78" s="121">
        <f>'JCN-R3 SP 500 MRP 1'!D78</f>
        <v>314.39499999999998</v>
      </c>
      <c r="E78" s="121">
        <f>'JCN-R3 SP 500 MRP 1'!E78</f>
        <v>55.11</v>
      </c>
      <c r="F78" s="126">
        <f>'JCN-R3 SP 500 MRP 1'!F78</f>
        <v>1.4516421702050446</v>
      </c>
      <c r="G78" s="123">
        <f>'JCN-R3 SP 500 MRP 1'!G78</f>
        <v>21.5</v>
      </c>
      <c r="H78" s="123" t="str">
        <f t="shared" si="0"/>
        <v>Excl.</v>
      </c>
      <c r="I78" s="73" t="str">
        <f t="shared" si="1"/>
        <v>Excl.</v>
      </c>
      <c r="J78" s="73" t="str">
        <f t="shared" si="2"/>
        <v/>
      </c>
      <c r="K78" s="76" t="str">
        <f t="shared" si="3"/>
        <v/>
      </c>
    </row>
    <row r="79" spans="2:11">
      <c r="B79" s="124" t="str">
        <f>'JCN-R3 SP 500 MRP 1'!B79</f>
        <v>Ceridian HCM Holding Inc</v>
      </c>
      <c r="C79" s="125" t="str">
        <f>'JCN-R3 SP 500 MRP 1'!C79</f>
        <v>CDAY</v>
      </c>
      <c r="D79" s="121">
        <f>'JCN-R3 SP 500 MRP 1'!D79</f>
        <v>152.697</v>
      </c>
      <c r="E79" s="121">
        <f>'JCN-R3 SP 500 MRP 1'!E79</f>
        <v>73.22</v>
      </c>
      <c r="F79" s="126" t="str">
        <f>'JCN-R3 SP 500 MRP 1'!F79</f>
        <v>n/a</v>
      </c>
      <c r="G79" s="123" t="str">
        <f>'JCN-R3 SP 500 MRP 1'!G79</f>
        <v/>
      </c>
      <c r="H79" s="123" t="str">
        <f t="shared" si="0"/>
        <v>Excl.</v>
      </c>
      <c r="I79" s="73" t="str">
        <f t="shared" si="1"/>
        <v>Excl.</v>
      </c>
      <c r="J79" s="73" t="str">
        <f t="shared" si="2"/>
        <v/>
      </c>
      <c r="K79" s="76" t="str">
        <f t="shared" si="3"/>
        <v/>
      </c>
    </row>
    <row r="80" spans="2:11">
      <c r="B80" s="124" t="str">
        <f>'JCN-R3 SP 500 MRP 1'!B80</f>
        <v>Carrier Global Corp</v>
      </c>
      <c r="C80" s="149" t="str">
        <f>'JCN-R3 SP 500 MRP 1'!C80</f>
        <v>CARR</v>
      </c>
      <c r="D80" s="122">
        <f>'JCN-R3 SP 500 MRP 1'!D80</f>
        <v>834.95100000000002</v>
      </c>
      <c r="E80" s="121">
        <f>'JCN-R3 SP 500 MRP 1'!E80</f>
        <v>45.75</v>
      </c>
      <c r="F80" s="126">
        <f>'JCN-R3 SP 500 MRP 1'!F80</f>
        <v>1.617486338797814</v>
      </c>
      <c r="G80" s="123" t="str">
        <f>'JCN-R3 SP 500 MRP 1'!G80</f>
        <v/>
      </c>
      <c r="H80" s="123" t="str">
        <f t="shared" si="0"/>
        <v>Excl.</v>
      </c>
      <c r="I80" s="73" t="str">
        <f t="shared" si="1"/>
        <v>Excl.</v>
      </c>
      <c r="J80" s="73" t="str">
        <f t="shared" si="2"/>
        <v/>
      </c>
      <c r="K80" s="76" t="str">
        <f t="shared" si="3"/>
        <v/>
      </c>
    </row>
    <row r="81" spans="2:11">
      <c r="B81" s="124" t="str">
        <f>'JCN-R3 SP 500 MRP 1'!B81</f>
        <v>Bank of New York Mellon Corp/The</v>
      </c>
      <c r="C81" s="125" t="str">
        <f>'JCN-R3 SP 500 MRP 1'!C81</f>
        <v>BK</v>
      </c>
      <c r="D81" s="121">
        <f>'JCN-R3 SP 500 MRP 1'!D81</f>
        <v>808.44500000000005</v>
      </c>
      <c r="E81" s="121">
        <f>'JCN-R3 SP 500 MRP 1'!E81</f>
        <v>45.44</v>
      </c>
      <c r="F81" s="126">
        <f>'JCN-R3 SP 500 MRP 1'!F81</f>
        <v>3.2570422535211265</v>
      </c>
      <c r="G81" s="123">
        <f>'JCN-R3 SP 500 MRP 1'!G81</f>
        <v>6</v>
      </c>
      <c r="H81" s="123">
        <f t="shared" si="0"/>
        <v>36735.7408</v>
      </c>
      <c r="I81" s="73">
        <f t="shared" si="1"/>
        <v>1.3111254096888681E-3</v>
      </c>
      <c r="J81" s="73">
        <f t="shared" si="2"/>
        <v>4.2703908590218413E-3</v>
      </c>
      <c r="K81" s="76">
        <f t="shared" si="3"/>
        <v>7.8667524581332096E-3</v>
      </c>
    </row>
    <row r="82" spans="2:11">
      <c r="B82" s="124" t="str">
        <f>'JCN-R3 SP 500 MRP 1'!B82</f>
        <v>Otis Worldwide Corp</v>
      </c>
      <c r="C82" s="125" t="str">
        <f>'JCN-R3 SP 500 MRP 1'!C82</f>
        <v>OTIS</v>
      </c>
      <c r="D82" s="121">
        <f>'JCN-R3 SP 500 MRP 1'!D82</f>
        <v>414.86900000000003</v>
      </c>
      <c r="E82" s="121">
        <f>'JCN-R3 SP 500 MRP 1'!E82</f>
        <v>84.4</v>
      </c>
      <c r="F82" s="126">
        <f>'JCN-R3 SP 500 MRP 1'!F82</f>
        <v>1.3744075829383884</v>
      </c>
      <c r="G82" s="123" t="str">
        <f>'JCN-R3 SP 500 MRP 1'!G82</f>
        <v/>
      </c>
      <c r="H82" s="123" t="str">
        <f t="shared" si="0"/>
        <v>Excl.</v>
      </c>
      <c r="I82" s="73" t="str">
        <f t="shared" si="1"/>
        <v>Excl.</v>
      </c>
      <c r="J82" s="73" t="str">
        <f t="shared" si="2"/>
        <v/>
      </c>
      <c r="K82" s="76" t="str">
        <f t="shared" si="3"/>
        <v/>
      </c>
    </row>
    <row r="83" spans="2:11">
      <c r="B83" s="124" t="str">
        <f>'JCN-R3 SP 500 MRP 1'!B83</f>
        <v>Baxter International Inc</v>
      </c>
      <c r="C83" s="125" t="str">
        <f>'JCN-R3 SP 500 MRP 1'!C83</f>
        <v>BAX</v>
      </c>
      <c r="D83" s="121">
        <f>'JCN-R3 SP 500 MRP 1'!D83</f>
        <v>505.52300000000002</v>
      </c>
      <c r="E83" s="121">
        <f>'JCN-R3 SP 500 MRP 1'!E83</f>
        <v>40.56</v>
      </c>
      <c r="F83" s="126">
        <f>'JCN-R3 SP 500 MRP 1'!F83</f>
        <v>2.8599605522682441</v>
      </c>
      <c r="G83" s="123">
        <f>'JCN-R3 SP 500 MRP 1'!G83</f>
        <v>7</v>
      </c>
      <c r="H83" s="123">
        <f t="shared" si="0"/>
        <v>20504.012880000002</v>
      </c>
      <c r="I83" s="73">
        <f t="shared" si="1"/>
        <v>7.3180318954003053E-4</v>
      </c>
      <c r="J83" s="73">
        <f t="shared" si="2"/>
        <v>2.0929282541085684E-3</v>
      </c>
      <c r="K83" s="76">
        <f t="shared" si="3"/>
        <v>5.1226223267802134E-3</v>
      </c>
    </row>
    <row r="84" spans="2:11">
      <c r="B84" s="124" t="str">
        <f>'JCN-R3 SP 500 MRP 1'!B84</f>
        <v>Becton Dickinson &amp; Co</v>
      </c>
      <c r="C84" s="125" t="str">
        <f>'JCN-R3 SP 500 MRP 1'!C84</f>
        <v>BDX</v>
      </c>
      <c r="D84" s="121">
        <f>'JCN-R3 SP 500 MRP 1'!D84</f>
        <v>283.90199999999999</v>
      </c>
      <c r="E84" s="121">
        <f>'JCN-R3 SP 500 MRP 1'!E84</f>
        <v>247.54</v>
      </c>
      <c r="F84" s="126">
        <f>'JCN-R3 SP 500 MRP 1'!F84</f>
        <v>1.4704694190837844</v>
      </c>
      <c r="G84" s="123">
        <f>'JCN-R3 SP 500 MRP 1'!G84</f>
        <v>4.5</v>
      </c>
      <c r="H84" s="123">
        <f t="shared" ref="H84:H147" si="4">IF(ISNUMBER(E84),IF(OR(G84="",G84&lt;0,G84&gt;20),"Excl.",D84*E84),"Excl.")</f>
        <v>70277.101079999993</v>
      </c>
      <c r="I84" s="73">
        <f t="shared" si="1"/>
        <v>2.5082410464214999E-3</v>
      </c>
      <c r="J84" s="73">
        <f t="shared" si="2"/>
        <v>3.6882917544535264E-3</v>
      </c>
      <c r="K84" s="76">
        <f t="shared" si="3"/>
        <v>1.128708470889675E-2</v>
      </c>
    </row>
    <row r="85" spans="2:11">
      <c r="B85" s="124" t="str">
        <f>'JCN-R3 SP 500 MRP 1'!B85</f>
        <v>Berkshire Hathaway Inc</v>
      </c>
      <c r="C85" s="125" t="str">
        <f>'JCN-R3 SP 500 MRP 1'!C85</f>
        <v>BRK/B</v>
      </c>
      <c r="D85" s="121">
        <f>'JCN-R3 SP 500 MRP 1'!D85</f>
        <v>1298.19</v>
      </c>
      <c r="E85" s="121">
        <f>'JCN-R3 SP 500 MRP 1'!E85</f>
        <v>308.77</v>
      </c>
      <c r="F85" s="126" t="str">
        <f>'JCN-R3 SP 500 MRP 1'!F85</f>
        <v>n/a</v>
      </c>
      <c r="G85" s="123" t="str">
        <f>'JCN-R3 SP 500 MRP 1'!G85</f>
        <v/>
      </c>
      <c r="H85" s="123" t="str">
        <f t="shared" si="4"/>
        <v>Excl.</v>
      </c>
      <c r="I85" s="73" t="str">
        <f t="shared" ref="I85:I148" si="5">IF(H85="Excl.","Excl.",H85/(SUM($H$20:$H$522)))</f>
        <v>Excl.</v>
      </c>
      <c r="J85" s="73" t="str">
        <f t="shared" ref="J85:J148" si="6">IFERROR(I85*F85, "")</f>
        <v/>
      </c>
      <c r="K85" s="76" t="str">
        <f t="shared" ref="K85:K148" si="7">IFERROR(I85*G85, "")</f>
        <v/>
      </c>
    </row>
    <row r="86" spans="2:11">
      <c r="B86" s="124" t="str">
        <f>'JCN-R3 SP 500 MRP 1'!B86</f>
        <v>Best Buy Co Inc</v>
      </c>
      <c r="C86" s="125" t="str">
        <f>'JCN-R3 SP 500 MRP 1'!C86</f>
        <v>BBY</v>
      </c>
      <c r="D86" s="121">
        <f>'JCN-R3 SP 500 MRP 1'!D86</f>
        <v>218.04599999999999</v>
      </c>
      <c r="E86" s="121">
        <f>'JCN-R3 SP 500 MRP 1'!E86</f>
        <v>78.27</v>
      </c>
      <c r="F86" s="126">
        <f>'JCN-R3 SP 500 MRP 1'!F86</f>
        <v>4.7016736936246337</v>
      </c>
      <c r="G86" s="123">
        <f>'JCN-R3 SP 500 MRP 1'!G86</f>
        <v>4</v>
      </c>
      <c r="H86" s="123">
        <f t="shared" si="4"/>
        <v>17066.460419999999</v>
      </c>
      <c r="I86" s="73">
        <f t="shared" si="5"/>
        <v>6.0911443250686681E-4</v>
      </c>
      <c r="J86" s="73">
        <f t="shared" si="6"/>
        <v>2.8638573037246332E-3</v>
      </c>
      <c r="K86" s="76">
        <f t="shared" si="7"/>
        <v>2.4364577300274672E-3</v>
      </c>
    </row>
    <row r="87" spans="2:11">
      <c r="B87" s="124" t="str">
        <f>'JCN-R3 SP 500 MRP 1'!B87</f>
        <v>Boston Scientific Corp</v>
      </c>
      <c r="C87" s="125" t="str">
        <f>'JCN-R3 SP 500 MRP 1'!C87</f>
        <v>BSX</v>
      </c>
      <c r="D87" s="121">
        <f>'JCN-R3 SP 500 MRP 1'!D87</f>
        <v>1437.328</v>
      </c>
      <c r="E87" s="121">
        <f>'JCN-R3 SP 500 MRP 1'!E87</f>
        <v>50.03</v>
      </c>
      <c r="F87" s="126" t="str">
        <f>'JCN-R3 SP 500 MRP 1'!F87</f>
        <v>n/a</v>
      </c>
      <c r="G87" s="123">
        <f>'JCN-R3 SP 500 MRP 1'!G87</f>
        <v>15.5</v>
      </c>
      <c r="H87" s="123">
        <f t="shared" si="4"/>
        <v>71909.519839999994</v>
      </c>
      <c r="I87" s="73">
        <f t="shared" si="5"/>
        <v>2.5665032637847279E-3</v>
      </c>
      <c r="J87" s="73" t="str">
        <f t="shared" si="6"/>
        <v/>
      </c>
      <c r="K87" s="76">
        <f t="shared" si="7"/>
        <v>3.9780800588663283E-2</v>
      </c>
    </row>
    <row r="88" spans="2:11">
      <c r="B88" s="124" t="str">
        <f>'JCN-R3 SP 500 MRP 1'!B88</f>
        <v>Bristol-Myers Squibb Co</v>
      </c>
      <c r="C88" s="125" t="str">
        <f>'JCN-R3 SP 500 MRP 1'!C88</f>
        <v>BMY</v>
      </c>
      <c r="D88" s="121">
        <f>'JCN-R3 SP 500 MRP 1'!D88</f>
        <v>2098.7759999999998</v>
      </c>
      <c r="E88" s="121">
        <f>'JCN-R3 SP 500 MRP 1'!E88</f>
        <v>69.31</v>
      </c>
      <c r="F88" s="126">
        <f>'JCN-R3 SP 500 MRP 1'!F88</f>
        <v>3.2895686048189292</v>
      </c>
      <c r="G88" s="123" t="str">
        <f>'JCN-R3 SP 500 MRP 1'!G88</f>
        <v/>
      </c>
      <c r="H88" s="123" t="str">
        <f t="shared" si="4"/>
        <v>Excl.</v>
      </c>
      <c r="I88" s="73" t="str">
        <f t="shared" si="5"/>
        <v>Excl.</v>
      </c>
      <c r="J88" s="73" t="str">
        <f t="shared" si="6"/>
        <v/>
      </c>
      <c r="K88" s="76" t="str">
        <f t="shared" si="7"/>
        <v/>
      </c>
    </row>
    <row r="89" spans="2:11">
      <c r="B89" s="124" t="str">
        <f>'JCN-R3 SP 500 MRP 1'!B89</f>
        <v>Brown-Forman Corp</v>
      </c>
      <c r="C89" s="125" t="str">
        <f>'JCN-R3 SP 500 MRP 1'!C89</f>
        <v>BF/B</v>
      </c>
      <c r="D89" s="121">
        <f>'JCN-R3 SP 500 MRP 1'!D89</f>
        <v>310.00099999999998</v>
      </c>
      <c r="E89" s="121">
        <f>'JCN-R3 SP 500 MRP 1'!E89</f>
        <v>64.27</v>
      </c>
      <c r="F89" s="126">
        <f>'JCN-R3 SP 500 MRP 1'!F89</f>
        <v>1.2789793060525907</v>
      </c>
      <c r="G89" s="123" t="str">
        <f>'JCN-R3 SP 500 MRP 1'!G89</f>
        <v/>
      </c>
      <c r="H89" s="123" t="str">
        <f t="shared" si="4"/>
        <v>Excl.</v>
      </c>
      <c r="I89" s="73" t="str">
        <f t="shared" si="5"/>
        <v>Excl.</v>
      </c>
      <c r="J89" s="73" t="str">
        <f t="shared" si="6"/>
        <v/>
      </c>
      <c r="K89" s="76" t="str">
        <f t="shared" si="7"/>
        <v/>
      </c>
    </row>
    <row r="90" spans="2:11">
      <c r="B90" s="124" t="str">
        <f>'JCN-R3 SP 500 MRP 1'!B90</f>
        <v>Coterra Energy Inc</v>
      </c>
      <c r="C90" s="125" t="str">
        <f>'JCN-R3 SP 500 MRP 1'!C90</f>
        <v>CTRA</v>
      </c>
      <c r="D90" s="121">
        <f>'JCN-R3 SP 500 MRP 1'!D90</f>
        <v>765.50400000000002</v>
      </c>
      <c r="E90" s="121">
        <f>'JCN-R3 SP 500 MRP 1'!E90</f>
        <v>24.54</v>
      </c>
      <c r="F90" s="126">
        <f>'JCN-R3 SP 500 MRP 1'!F90</f>
        <v>9.2909535452322736</v>
      </c>
      <c r="G90" s="123" t="str">
        <f>'JCN-R3 SP 500 MRP 1'!G90</f>
        <v/>
      </c>
      <c r="H90" s="123" t="str">
        <f t="shared" si="4"/>
        <v>Excl.</v>
      </c>
      <c r="I90" s="73" t="str">
        <f t="shared" si="5"/>
        <v>Excl.</v>
      </c>
      <c r="J90" s="73" t="str">
        <f t="shared" si="6"/>
        <v/>
      </c>
      <c r="K90" s="76" t="str">
        <f t="shared" si="7"/>
        <v/>
      </c>
    </row>
    <row r="91" spans="2:11">
      <c r="B91" s="124" t="str">
        <f>'JCN-R3 SP 500 MRP 1'!B91</f>
        <v>Campbell Soup Co</v>
      </c>
      <c r="C91" s="125" t="str">
        <f>'JCN-R3 SP 500 MRP 1'!C91</f>
        <v>CPB</v>
      </c>
      <c r="D91" s="121">
        <f>'JCN-R3 SP 500 MRP 1'!D91</f>
        <v>299.476</v>
      </c>
      <c r="E91" s="121">
        <f>'JCN-R3 SP 500 MRP 1'!E91</f>
        <v>54.98</v>
      </c>
      <c r="F91" s="126">
        <f>'JCN-R3 SP 500 MRP 1'!F91</f>
        <v>2.6918879592579121</v>
      </c>
      <c r="G91" s="123">
        <f>'JCN-R3 SP 500 MRP 1'!G91</f>
        <v>5</v>
      </c>
      <c r="H91" s="123">
        <f t="shared" si="4"/>
        <v>16465.190479999997</v>
      </c>
      <c r="I91" s="73">
        <f t="shared" si="5"/>
        <v>5.8765466936480692E-4</v>
      </c>
      <c r="J91" s="73">
        <f t="shared" si="6"/>
        <v>1.5819005286648131E-3</v>
      </c>
      <c r="K91" s="76">
        <f t="shared" si="7"/>
        <v>2.9382733468240347E-3</v>
      </c>
    </row>
    <row r="92" spans="2:11">
      <c r="B92" s="124" t="str">
        <f>'JCN-R3 SP 500 MRP 1'!B92</f>
        <v>Hilton Worldwide Holdings Inc</v>
      </c>
      <c r="C92" s="125" t="str">
        <f>'JCN-R3 SP 500 MRP 1'!C92</f>
        <v>HLT</v>
      </c>
      <c r="D92" s="121">
        <f>'JCN-R3 SP 500 MRP 1'!D92</f>
        <v>266.45100000000002</v>
      </c>
      <c r="E92" s="121">
        <f>'JCN-R3 SP 500 MRP 1'!E92</f>
        <v>140.87</v>
      </c>
      <c r="F92" s="126">
        <f>'JCN-R3 SP 500 MRP 1'!F92</f>
        <v>0.42592461134379211</v>
      </c>
      <c r="G92" s="123" t="str">
        <f>'JCN-R3 SP 500 MRP 1'!G92</f>
        <v/>
      </c>
      <c r="H92" s="123" t="str">
        <f t="shared" si="4"/>
        <v>Excl.</v>
      </c>
      <c r="I92" s="73" t="str">
        <f t="shared" si="5"/>
        <v>Excl.</v>
      </c>
      <c r="J92" s="73" t="str">
        <f t="shared" si="6"/>
        <v/>
      </c>
      <c r="K92" s="76" t="str">
        <f t="shared" si="7"/>
        <v/>
      </c>
    </row>
    <row r="93" spans="2:11">
      <c r="B93" s="124" t="str">
        <f>'JCN-R3 SP 500 MRP 1'!B93</f>
        <v>Carnival Corp</v>
      </c>
      <c r="C93" s="125" t="str">
        <f>'JCN-R3 SP 500 MRP 1'!C93</f>
        <v>CCL</v>
      </c>
      <c r="D93" s="121">
        <f>'JCN-R3 SP 500 MRP 1'!D93</f>
        <v>1113.48</v>
      </c>
      <c r="E93" s="121">
        <f>'JCN-R3 SP 500 MRP 1'!E93</f>
        <v>10.15</v>
      </c>
      <c r="F93" s="126" t="str">
        <f>'JCN-R3 SP 500 MRP 1'!F93</f>
        <v>n/a</v>
      </c>
      <c r="G93" s="123" t="str">
        <f>'JCN-R3 SP 500 MRP 1'!G93</f>
        <v/>
      </c>
      <c r="H93" s="123" t="str">
        <f t="shared" si="4"/>
        <v>Excl.</v>
      </c>
      <c r="I93" s="73" t="str">
        <f t="shared" si="5"/>
        <v>Excl.</v>
      </c>
      <c r="J93" s="73" t="str">
        <f t="shared" si="6"/>
        <v/>
      </c>
      <c r="K93" s="76" t="str">
        <f t="shared" si="7"/>
        <v/>
      </c>
    </row>
    <row r="94" spans="2:11">
      <c r="B94" s="124" t="str">
        <f>'JCN-R3 SP 500 MRP 1'!B94</f>
        <v>Qorvo Inc</v>
      </c>
      <c r="C94" s="125" t="str">
        <f>'JCN-R3 SP 500 MRP 1'!C94</f>
        <v>QRVO</v>
      </c>
      <c r="D94" s="121">
        <f>'JCN-R3 SP 500 MRP 1'!D94</f>
        <v>99.888999999999996</v>
      </c>
      <c r="E94" s="121">
        <f>'JCN-R3 SP 500 MRP 1'!E94</f>
        <v>101.57</v>
      </c>
      <c r="F94" s="126" t="str">
        <f>'JCN-R3 SP 500 MRP 1'!F94</f>
        <v>n/a</v>
      </c>
      <c r="G94" s="123">
        <f>'JCN-R3 SP 500 MRP 1'!G94</f>
        <v>14.5</v>
      </c>
      <c r="H94" s="123">
        <f t="shared" si="4"/>
        <v>10145.725729999998</v>
      </c>
      <c r="I94" s="73">
        <f t="shared" si="5"/>
        <v>3.6210835863522697E-4</v>
      </c>
      <c r="J94" s="73" t="str">
        <f t="shared" si="6"/>
        <v/>
      </c>
      <c r="K94" s="76">
        <f t="shared" si="7"/>
        <v>5.2505712002107914E-3</v>
      </c>
    </row>
    <row r="95" spans="2:11">
      <c r="B95" s="124" t="str">
        <f>'JCN-R3 SP 500 MRP 1'!B95</f>
        <v>UDR Inc</v>
      </c>
      <c r="C95" s="125" t="str">
        <f>'JCN-R3 SP 500 MRP 1'!C95</f>
        <v>UDR</v>
      </c>
      <c r="D95" s="121">
        <f>'JCN-R3 SP 500 MRP 1'!D95</f>
        <v>329.166</v>
      </c>
      <c r="E95" s="121">
        <f>'JCN-R3 SP 500 MRP 1'!E95</f>
        <v>41.06</v>
      </c>
      <c r="F95" s="126">
        <f>'JCN-R3 SP 500 MRP 1'!F95</f>
        <v>4.0915733073550893</v>
      </c>
      <c r="G95" s="123">
        <f>'JCN-R3 SP 500 MRP 1'!G95</f>
        <v>17</v>
      </c>
      <c r="H95" s="123">
        <f t="shared" si="4"/>
        <v>13515.555960000002</v>
      </c>
      <c r="I95" s="73">
        <f t="shared" si="5"/>
        <v>4.8238005983610994E-4</v>
      </c>
      <c r="J95" s="73">
        <f t="shared" si="6"/>
        <v>1.9736933768257784E-3</v>
      </c>
      <c r="K95" s="76">
        <f>IFERROR(I95*G95, "")</f>
        <v>8.2004610172138684E-3</v>
      </c>
    </row>
    <row r="96" spans="2:11">
      <c r="B96" s="124" t="str">
        <f>'JCN-R3 SP 500 MRP 1'!B96</f>
        <v>Clorox Co/The</v>
      </c>
      <c r="C96" s="125" t="str">
        <f>'JCN-R3 SP 500 MRP 1'!C96</f>
        <v>CLX</v>
      </c>
      <c r="D96" s="121">
        <f>'JCN-R3 SP 500 MRP 1'!D96</f>
        <v>123.52500000000001</v>
      </c>
      <c r="E96" s="121">
        <f>'JCN-R3 SP 500 MRP 1'!E96</f>
        <v>158.24</v>
      </c>
      <c r="F96" s="126">
        <f>'JCN-R3 SP 500 MRP 1'!F96</f>
        <v>2.9828109201213344</v>
      </c>
      <c r="G96" s="123">
        <f>'JCN-R3 SP 500 MRP 1'!G96</f>
        <v>7</v>
      </c>
      <c r="H96" s="123">
        <f t="shared" si="4"/>
        <v>19546.596000000001</v>
      </c>
      <c r="I96" s="73">
        <f t="shared" si="5"/>
        <v>6.9763228208869529E-4</v>
      </c>
      <c r="J96" s="73">
        <f t="shared" si="6"/>
        <v>2.0809051892433277E-3</v>
      </c>
      <c r="K96" s="76">
        <f>IFERROR(I96*G96, "")</f>
        <v>4.8834259746208669E-3</v>
      </c>
    </row>
    <row r="97" spans="2:11">
      <c r="B97" s="124" t="str">
        <f>'JCN-R3 SP 500 MRP 1'!B97</f>
        <v>Paycom Software Inc</v>
      </c>
      <c r="C97" s="125" t="str">
        <f>'JCN-R3 SP 500 MRP 1'!C97</f>
        <v>PAYC</v>
      </c>
      <c r="D97" s="121">
        <f>'JCN-R3 SP 500 MRP 1'!D97</f>
        <v>60.305999999999997</v>
      </c>
      <c r="E97" s="121">
        <f>'JCN-R3 SP 500 MRP 1'!E97</f>
        <v>304.01</v>
      </c>
      <c r="F97" s="126" t="str">
        <f>'JCN-R3 SP 500 MRP 1'!F97</f>
        <v>n/a</v>
      </c>
      <c r="G97" s="123">
        <f>'JCN-R3 SP 500 MRP 1'!G97</f>
        <v>21</v>
      </c>
      <c r="H97" s="123" t="str">
        <f t="shared" si="4"/>
        <v>Excl.</v>
      </c>
      <c r="I97" s="73" t="str">
        <f t="shared" si="5"/>
        <v>Excl.</v>
      </c>
      <c r="J97" s="73" t="str">
        <f t="shared" si="6"/>
        <v/>
      </c>
      <c r="K97" s="76" t="str">
        <f t="shared" si="7"/>
        <v/>
      </c>
    </row>
    <row r="98" spans="2:11">
      <c r="B98" s="124" t="str">
        <f>'JCN-R3 SP 500 MRP 1'!B98</f>
        <v>CMS Energy Corp</v>
      </c>
      <c r="C98" s="125" t="str">
        <f>'JCN-R3 SP 500 MRP 1'!C98</f>
        <v>CMS</v>
      </c>
      <c r="D98" s="121">
        <f>'JCN-R3 SP 500 MRP 1'!D98</f>
        <v>291.26400000000001</v>
      </c>
      <c r="E98" s="121">
        <f>'JCN-R3 SP 500 MRP 1'!E98</f>
        <v>61.38</v>
      </c>
      <c r="F98" s="126">
        <f>'JCN-R3 SP 500 MRP 1'!F98</f>
        <v>3.1769305962854348</v>
      </c>
      <c r="G98" s="123">
        <f>'JCN-R3 SP 500 MRP 1'!G98</f>
        <v>6.5</v>
      </c>
      <c r="H98" s="123">
        <f t="shared" si="4"/>
        <v>17877.784320000002</v>
      </c>
      <c r="I98" s="73">
        <f t="shared" si="5"/>
        <v>6.3807117484042213E-4</v>
      </c>
      <c r="J98" s="73">
        <f t="shared" si="6"/>
        <v>2.0271078379583301E-3</v>
      </c>
      <c r="K98" s="76">
        <f t="shared" si="7"/>
        <v>4.1474626364627438E-3</v>
      </c>
    </row>
    <row r="99" spans="2:11">
      <c r="B99" s="124" t="str">
        <f>'JCN-R3 SP 500 MRP 1'!B99</f>
        <v>Newell Brands Inc</v>
      </c>
      <c r="C99" s="125" t="str">
        <f>'JCN-R3 SP 500 MRP 1'!C99</f>
        <v>NWL</v>
      </c>
      <c r="D99" s="121">
        <f>'JCN-R3 SP 500 MRP 1'!D99</f>
        <v>413.6</v>
      </c>
      <c r="E99" s="121">
        <f>'JCN-R3 SP 500 MRP 1'!E99</f>
        <v>12.44</v>
      </c>
      <c r="F99" s="126">
        <f>'JCN-R3 SP 500 MRP 1'!F99</f>
        <v>7.3954983922829589</v>
      </c>
      <c r="G99" s="123" t="str">
        <f>'JCN-R3 SP 500 MRP 1'!G99</f>
        <v/>
      </c>
      <c r="H99" s="123" t="str">
        <f t="shared" si="4"/>
        <v>Excl.</v>
      </c>
      <c r="I99" s="73" t="str">
        <f t="shared" si="5"/>
        <v>Excl.</v>
      </c>
      <c r="J99" s="73" t="str">
        <f t="shared" si="6"/>
        <v/>
      </c>
      <c r="K99" s="76" t="str">
        <f t="shared" si="7"/>
        <v/>
      </c>
    </row>
    <row r="100" spans="2:11">
      <c r="B100" s="124" t="str">
        <f>'JCN-R3 SP 500 MRP 1'!B100</f>
        <v>Colgate-Palmolive Co</v>
      </c>
      <c r="C100" s="125" t="str">
        <f>'JCN-R3 SP 500 MRP 1'!C100</f>
        <v>CL</v>
      </c>
      <c r="D100" s="121">
        <f>'JCN-R3 SP 500 MRP 1'!D100</f>
        <v>832.13800000000003</v>
      </c>
      <c r="E100" s="121">
        <f>'JCN-R3 SP 500 MRP 1'!E100</f>
        <v>75.150000000000006</v>
      </c>
      <c r="F100" s="126">
        <f>'JCN-R3 SP 500 MRP 1'!F100</f>
        <v>2.5548902195608783</v>
      </c>
      <c r="G100" s="123">
        <f>'JCN-R3 SP 500 MRP 1'!G100</f>
        <v>6</v>
      </c>
      <c r="H100" s="123">
        <f t="shared" si="4"/>
        <v>62535.17070000001</v>
      </c>
      <c r="I100" s="73">
        <f t="shared" si="5"/>
        <v>2.231925898823873E-3</v>
      </c>
      <c r="J100" s="73">
        <f t="shared" si="6"/>
        <v>5.7023256496897354E-3</v>
      </c>
      <c r="K100" s="76">
        <f t="shared" si="7"/>
        <v>1.3391555392943238E-2</v>
      </c>
    </row>
    <row r="101" spans="2:11">
      <c r="B101" s="124" t="str">
        <f>'JCN-R3 SP 500 MRP 1'!B101</f>
        <v>EPAM Systems Inc</v>
      </c>
      <c r="C101" s="125" t="str">
        <f>'JCN-R3 SP 500 MRP 1'!C101</f>
        <v>EPAM</v>
      </c>
      <c r="D101" s="121">
        <f>'JCN-R3 SP 500 MRP 1'!D101</f>
        <v>57.677999999999997</v>
      </c>
      <c r="E101" s="121">
        <f>'JCN-R3 SP 500 MRP 1'!E101</f>
        <v>299</v>
      </c>
      <c r="F101" s="126" t="str">
        <f>'JCN-R3 SP 500 MRP 1'!F101</f>
        <v>n/a</v>
      </c>
      <c r="G101" s="123">
        <f>'JCN-R3 SP 500 MRP 1'!G101</f>
        <v>20.5</v>
      </c>
      <c r="H101" s="123" t="str">
        <f t="shared" si="4"/>
        <v>Excl.</v>
      </c>
      <c r="I101" s="73" t="str">
        <f t="shared" si="5"/>
        <v>Excl.</v>
      </c>
      <c r="J101" s="73" t="str">
        <f t="shared" si="6"/>
        <v/>
      </c>
      <c r="K101" s="76" t="str">
        <f t="shared" si="7"/>
        <v/>
      </c>
    </row>
    <row r="102" spans="2:11">
      <c r="B102" s="124" t="str">
        <f>'JCN-R3 SP 500 MRP 1'!B102</f>
        <v>Comerica Inc</v>
      </c>
      <c r="C102" s="125" t="str">
        <f>'JCN-R3 SP 500 MRP 1'!C102</f>
        <v>CMA</v>
      </c>
      <c r="D102" s="121">
        <f>'JCN-R3 SP 500 MRP 1'!D102</f>
        <v>131.51400000000001</v>
      </c>
      <c r="E102" s="121">
        <f>'JCN-R3 SP 500 MRP 1'!E102</f>
        <v>43.42</v>
      </c>
      <c r="F102" s="126">
        <f>'JCN-R3 SP 500 MRP 1'!F102</f>
        <v>6.5407646245969593</v>
      </c>
      <c r="G102" s="123">
        <f>'JCN-R3 SP 500 MRP 1'!G102</f>
        <v>8.5</v>
      </c>
      <c r="H102" s="123">
        <f t="shared" si="4"/>
        <v>5710.337880000001</v>
      </c>
      <c r="I102" s="73">
        <f t="shared" si="5"/>
        <v>2.0380612801952435E-4</v>
      </c>
      <c r="J102" s="73">
        <f t="shared" si="6"/>
        <v>1.3330479124261841E-3</v>
      </c>
      <c r="K102" s="76">
        <f t="shared" si="7"/>
        <v>1.7323520881659569E-3</v>
      </c>
    </row>
    <row r="103" spans="2:11">
      <c r="B103" s="124" t="str">
        <f>'JCN-R3 SP 500 MRP 1'!B103</f>
        <v>Conagra Brands Inc</v>
      </c>
      <c r="C103" s="125" t="str">
        <f>'JCN-R3 SP 500 MRP 1'!C103</f>
        <v>CAG</v>
      </c>
      <c r="D103" s="121">
        <f>'JCN-R3 SP 500 MRP 1'!D103</f>
        <v>476.62299999999999</v>
      </c>
      <c r="E103" s="121">
        <f>'JCN-R3 SP 500 MRP 1'!E103</f>
        <v>37.56</v>
      </c>
      <c r="F103" s="126">
        <f>'JCN-R3 SP 500 MRP 1'!F103</f>
        <v>3.5143769968051117</v>
      </c>
      <c r="G103" s="123">
        <f>'JCN-R3 SP 500 MRP 1'!G103</f>
        <v>3.5</v>
      </c>
      <c r="H103" s="123">
        <f t="shared" si="4"/>
        <v>17901.959880000002</v>
      </c>
      <c r="I103" s="73">
        <f t="shared" si="5"/>
        <v>6.3893401822724867E-4</v>
      </c>
      <c r="J103" s="73">
        <f t="shared" si="6"/>
        <v>2.2454550161341005E-3</v>
      </c>
      <c r="K103" s="76">
        <f t="shared" si="7"/>
        <v>2.2362690637953704E-3</v>
      </c>
    </row>
    <row r="104" spans="2:11">
      <c r="B104" s="124" t="str">
        <f>'JCN-R3 SP 500 MRP 1'!B104</f>
        <v>Consolidated Edison Inc</v>
      </c>
      <c r="C104" s="125" t="str">
        <f>'JCN-R3 SP 500 MRP 1'!C104</f>
        <v>ED</v>
      </c>
      <c r="D104" s="121">
        <f>'JCN-R3 SP 500 MRP 1'!D104</f>
        <v>355.04500000000002</v>
      </c>
      <c r="E104" s="121">
        <f>'JCN-R3 SP 500 MRP 1'!E104</f>
        <v>95.67</v>
      </c>
      <c r="F104" s="126">
        <f>'JCN-R3 SP 500 MRP 1'!F104</f>
        <v>3.3866415804327379</v>
      </c>
      <c r="G104" s="123">
        <f>'JCN-R3 SP 500 MRP 1'!G104</f>
        <v>4.5</v>
      </c>
      <c r="H104" s="123">
        <f t="shared" si="4"/>
        <v>33967.155149999999</v>
      </c>
      <c r="I104" s="73">
        <f t="shared" si="5"/>
        <v>1.2123125665131297E-3</v>
      </c>
      <c r="J104" s="73">
        <f t="shared" si="6"/>
        <v>4.1056681462344939E-3</v>
      </c>
      <c r="K104" s="76">
        <f t="shared" si="7"/>
        <v>5.4554065493090838E-3</v>
      </c>
    </row>
    <row r="105" spans="2:11">
      <c r="B105" s="124" t="str">
        <f>'JCN-R3 SP 500 MRP 1'!B105</f>
        <v>Corning Inc</v>
      </c>
      <c r="C105" s="125" t="str">
        <f>'JCN-R3 SP 500 MRP 1'!C105</f>
        <v>GLW</v>
      </c>
      <c r="D105" s="121">
        <f>'JCN-R3 SP 500 MRP 1'!D105</f>
        <v>847.23199999999997</v>
      </c>
      <c r="E105" s="121">
        <f>'JCN-R3 SP 500 MRP 1'!E105</f>
        <v>35.28</v>
      </c>
      <c r="F105" s="126">
        <f>'JCN-R3 SP 500 MRP 1'!F105</f>
        <v>3.1746031746031753</v>
      </c>
      <c r="G105" s="123">
        <f>'JCN-R3 SP 500 MRP 1'!G105</f>
        <v>17.5</v>
      </c>
      <c r="H105" s="123">
        <f t="shared" si="4"/>
        <v>29890.344959999999</v>
      </c>
      <c r="I105" s="73">
        <f t="shared" si="5"/>
        <v>1.0668082343781562E-3</v>
      </c>
      <c r="J105" s="73">
        <f t="shared" si="6"/>
        <v>3.3866928075497031E-3</v>
      </c>
      <c r="K105" s="76">
        <f t="shared" si="7"/>
        <v>1.8669144101617734E-2</v>
      </c>
    </row>
    <row r="106" spans="2:11">
      <c r="B106" s="124" t="str">
        <f>'JCN-R3 SP 500 MRP 1'!B106</f>
        <v>Cummins Inc</v>
      </c>
      <c r="C106" s="125" t="str">
        <f>'JCN-R3 SP 500 MRP 1'!C106</f>
        <v>CMI</v>
      </c>
      <c r="D106" s="121">
        <f>'JCN-R3 SP 500 MRP 1'!D106</f>
        <v>141.54</v>
      </c>
      <c r="E106" s="121">
        <f>'JCN-R3 SP 500 MRP 1'!E106</f>
        <v>238.88</v>
      </c>
      <c r="F106" s="126">
        <f>'JCN-R3 SP 500 MRP 1'!F106</f>
        <v>2.6289350301406564</v>
      </c>
      <c r="G106" s="123">
        <f>'JCN-R3 SP 500 MRP 1'!G106</f>
        <v>8.5</v>
      </c>
      <c r="H106" s="123">
        <f t="shared" si="4"/>
        <v>33811.075199999999</v>
      </c>
      <c r="I106" s="73">
        <f t="shared" si="5"/>
        <v>1.2067419591446249E-3</v>
      </c>
      <c r="J106" s="73">
        <f t="shared" si="6"/>
        <v>3.1724462087358695E-3</v>
      </c>
      <c r="K106" s="76">
        <f t="shared" si="7"/>
        <v>1.0257306652729312E-2</v>
      </c>
    </row>
    <row r="107" spans="2:11">
      <c r="B107" s="124" t="str">
        <f>'JCN-R3 SP 500 MRP 1'!B107</f>
        <v>Caesars Entertainment Inc</v>
      </c>
      <c r="C107" s="125" t="str">
        <f>'JCN-R3 SP 500 MRP 1'!C107</f>
        <v>CZR</v>
      </c>
      <c r="D107" s="122">
        <f>'JCN-R3 SP 500 MRP 1'!D107</f>
        <v>215.18100000000001</v>
      </c>
      <c r="E107" s="122">
        <f>'JCN-R3 SP 500 MRP 1'!E107</f>
        <v>48.81</v>
      </c>
      <c r="F107" s="126" t="str">
        <f>'JCN-R3 SP 500 MRP 1'!F107</f>
        <v>n/a</v>
      </c>
      <c r="G107" s="123" t="str">
        <f>'JCN-R3 SP 500 MRP 1'!G107</f>
        <v/>
      </c>
      <c r="H107" s="123" t="str">
        <f t="shared" si="4"/>
        <v>Excl.</v>
      </c>
      <c r="I107" s="73" t="str">
        <f t="shared" si="5"/>
        <v>Excl.</v>
      </c>
      <c r="J107" s="73" t="str">
        <f t="shared" si="6"/>
        <v/>
      </c>
      <c r="K107" s="76" t="str">
        <f t="shared" si="7"/>
        <v/>
      </c>
    </row>
    <row r="108" spans="2:11">
      <c r="B108" s="124" t="str">
        <f>'JCN-R3 SP 500 MRP 1'!B108</f>
        <v>Danaher Corp</v>
      </c>
      <c r="C108" s="125" t="str">
        <f>'JCN-R3 SP 500 MRP 1'!C108</f>
        <v>DHR</v>
      </c>
      <c r="D108" s="121">
        <f>'JCN-R3 SP 500 MRP 1'!D108</f>
        <v>728.577</v>
      </c>
      <c r="E108" s="121">
        <f>'JCN-R3 SP 500 MRP 1'!E108</f>
        <v>252.04</v>
      </c>
      <c r="F108" s="126">
        <f>'JCN-R3 SP 500 MRP 1'!F108</f>
        <v>0.42850341215680054</v>
      </c>
      <c r="G108" s="123">
        <f>'JCN-R3 SP 500 MRP 1'!G108</f>
        <v>16</v>
      </c>
      <c r="H108" s="123">
        <f t="shared" si="4"/>
        <v>183630.54707999999</v>
      </c>
      <c r="I108" s="73">
        <f t="shared" si="5"/>
        <v>6.553908292810471E-3</v>
      </c>
      <c r="J108" s="73">
        <f t="shared" si="6"/>
        <v>2.8083720664320382E-3</v>
      </c>
      <c r="K108" s="76">
        <f t="shared" si="7"/>
        <v>0.10486253268496754</v>
      </c>
    </row>
    <row r="109" spans="2:11">
      <c r="B109" s="124" t="str">
        <f>'JCN-R3 SP 500 MRP 1'!B109</f>
        <v>Target Corp</v>
      </c>
      <c r="C109" s="125" t="str">
        <f>'JCN-R3 SP 500 MRP 1'!C109</f>
        <v>TGT</v>
      </c>
      <c r="D109" s="121">
        <f>'JCN-R3 SP 500 MRP 1'!D109</f>
        <v>460.36399999999998</v>
      </c>
      <c r="E109" s="121">
        <f>'JCN-R3 SP 500 MRP 1'!E109</f>
        <v>165.63</v>
      </c>
      <c r="F109" s="126">
        <f>'JCN-R3 SP 500 MRP 1'!F109</f>
        <v>2.6082231479804383</v>
      </c>
      <c r="G109" s="123">
        <f>'JCN-R3 SP 500 MRP 1'!G109</f>
        <v>12</v>
      </c>
      <c r="H109" s="123">
        <f t="shared" si="4"/>
        <v>76250.089319999999</v>
      </c>
      <c r="I109" s="73">
        <f t="shared" si="5"/>
        <v>2.721421357548826E-3</v>
      </c>
      <c r="J109" s="73">
        <f t="shared" si="6"/>
        <v>7.0980741801671965E-3</v>
      </c>
      <c r="K109" s="76">
        <f t="shared" si="7"/>
        <v>3.2657056290585913E-2</v>
      </c>
    </row>
    <row r="110" spans="2:11">
      <c r="B110" s="124" t="str">
        <f>'JCN-R3 SP 500 MRP 1'!B110</f>
        <v>Deere &amp; Co</v>
      </c>
      <c r="C110" s="125" t="str">
        <f>'JCN-R3 SP 500 MRP 1'!C110</f>
        <v>DE</v>
      </c>
      <c r="D110" s="121">
        <f>'JCN-R3 SP 500 MRP 1'!D110</f>
        <v>296.322</v>
      </c>
      <c r="E110" s="121">
        <f>'JCN-R3 SP 500 MRP 1'!E110</f>
        <v>412.88</v>
      </c>
      <c r="F110" s="126">
        <f>'JCN-R3 SP 500 MRP 1'!F110</f>
        <v>1.2110056190660725</v>
      </c>
      <c r="G110" s="123">
        <f>'JCN-R3 SP 500 MRP 1'!G110</f>
        <v>12.5</v>
      </c>
      <c r="H110" s="123">
        <f t="shared" si="4"/>
        <v>122345.42736</v>
      </c>
      <c r="I110" s="73">
        <f t="shared" si="5"/>
        <v>4.3665976261172785E-3</v>
      </c>
      <c r="J110" s="73">
        <f t="shared" si="6"/>
        <v>5.2879742614285975E-3</v>
      </c>
      <c r="K110" s="76">
        <f t="shared" si="7"/>
        <v>5.458247032646598E-2</v>
      </c>
    </row>
    <row r="111" spans="2:11">
      <c r="B111" s="124" t="str">
        <f>'JCN-R3 SP 500 MRP 1'!B111</f>
        <v>Dominion Energy Inc</v>
      </c>
      <c r="C111" s="125" t="str">
        <f>'JCN-R3 SP 500 MRP 1'!C111</f>
        <v>D</v>
      </c>
      <c r="D111" s="121">
        <f>'JCN-R3 SP 500 MRP 1'!D111</f>
        <v>835.25099999999998</v>
      </c>
      <c r="E111" s="121">
        <f>'JCN-R3 SP 500 MRP 1'!E111</f>
        <v>55.91</v>
      </c>
      <c r="F111" s="126">
        <f>'JCN-R3 SP 500 MRP 1'!F111</f>
        <v>4.775532105169022</v>
      </c>
      <c r="G111" s="123">
        <f>'JCN-R3 SP 500 MRP 1'!G111</f>
        <v>4</v>
      </c>
      <c r="H111" s="123">
        <f t="shared" si="4"/>
        <v>46698.883409999995</v>
      </c>
      <c r="I111" s="73">
        <f t="shared" si="5"/>
        <v>1.6667172434684898E-3</v>
      </c>
      <c r="J111" s="73">
        <f t="shared" si="6"/>
        <v>7.9594617064225864E-3</v>
      </c>
      <c r="K111" s="76">
        <f t="shared" si="7"/>
        <v>6.6668689738739592E-3</v>
      </c>
    </row>
    <row r="112" spans="2:11">
      <c r="B112" s="124" t="str">
        <f>'JCN-R3 SP 500 MRP 1'!B112</f>
        <v>Dover Corp</v>
      </c>
      <c r="C112" s="125" t="str">
        <f>'JCN-R3 SP 500 MRP 1'!C112</f>
        <v>DOV</v>
      </c>
      <c r="D112" s="121">
        <f>'JCN-R3 SP 500 MRP 1'!D112</f>
        <v>139.77099999999999</v>
      </c>
      <c r="E112" s="121">
        <f>'JCN-R3 SP 500 MRP 1'!E112</f>
        <v>151.94</v>
      </c>
      <c r="F112" s="126">
        <f>'JCN-R3 SP 500 MRP 1'!F112</f>
        <v>1.3294721600631827</v>
      </c>
      <c r="G112" s="123">
        <f>'JCN-R3 SP 500 MRP 1'!G112</f>
        <v>9</v>
      </c>
      <c r="H112" s="123">
        <f t="shared" si="4"/>
        <v>21236.805739999996</v>
      </c>
      <c r="I112" s="73">
        <f t="shared" si="5"/>
        <v>7.5795710172095953E-4</v>
      </c>
      <c r="J112" s="73">
        <f t="shared" si="6"/>
        <v>1.0076828652601936E-3</v>
      </c>
      <c r="K112" s="76">
        <f t="shared" si="7"/>
        <v>6.8216139154886361E-3</v>
      </c>
    </row>
    <row r="113" spans="2:11">
      <c r="B113" s="124" t="str">
        <f>'JCN-R3 SP 500 MRP 1'!B113</f>
        <v>Alliant Energy Corp</v>
      </c>
      <c r="C113" s="125" t="str">
        <f>'JCN-R3 SP 500 MRP 1'!C113</f>
        <v>LNT</v>
      </c>
      <c r="D113" s="121">
        <f>'JCN-R3 SP 500 MRP 1'!D113</f>
        <v>251.13800000000001</v>
      </c>
      <c r="E113" s="121">
        <f>'JCN-R3 SP 500 MRP 1'!E113</f>
        <v>53.4</v>
      </c>
      <c r="F113" s="126">
        <f>'JCN-R3 SP 500 MRP 1'!F113</f>
        <v>3.3895131086142323</v>
      </c>
      <c r="G113" s="123">
        <f>'JCN-R3 SP 500 MRP 1'!G113</f>
        <v>6</v>
      </c>
      <c r="H113" s="123">
        <f t="shared" si="4"/>
        <v>13410.769200000001</v>
      </c>
      <c r="I113" s="73">
        <f t="shared" si="5"/>
        <v>4.7864014386754533E-4</v>
      </c>
      <c r="J113" s="73">
        <f t="shared" si="6"/>
        <v>1.6223570419480469E-3</v>
      </c>
      <c r="K113" s="76">
        <f t="shared" si="7"/>
        <v>2.8718408632052721E-3</v>
      </c>
    </row>
    <row r="114" spans="2:11">
      <c r="B114" s="124" t="str">
        <f>'JCN-R3 SP 500 MRP 1'!B114</f>
        <v>Steel Dynamics Inc</v>
      </c>
      <c r="C114" s="125" t="str">
        <f>'JCN-R3 SP 500 MRP 1'!C114</f>
        <v>STLD</v>
      </c>
      <c r="D114" s="121">
        <f>'JCN-R3 SP 500 MRP 1'!D114</f>
        <v>171.578</v>
      </c>
      <c r="E114" s="121">
        <f>'JCN-R3 SP 500 MRP 1'!E114</f>
        <v>113.06</v>
      </c>
      <c r="F114" s="126">
        <f>'JCN-R3 SP 500 MRP 1'!F114</f>
        <v>1.5036263930656288</v>
      </c>
      <c r="G114" s="123">
        <f>'JCN-R3 SP 500 MRP 1'!G114</f>
        <v>2</v>
      </c>
      <c r="H114" s="123">
        <f t="shared" si="4"/>
        <v>19398.608680000001</v>
      </c>
      <c r="I114" s="73">
        <f t="shared" si="5"/>
        <v>6.9235050659326939E-4</v>
      </c>
      <c r="J114" s="73">
        <f t="shared" si="6"/>
        <v>1.0410364949659985E-3</v>
      </c>
      <c r="K114" s="76">
        <f t="shared" si="7"/>
        <v>1.3847010131865388E-3</v>
      </c>
    </row>
    <row r="115" spans="2:11">
      <c r="B115" s="124" t="str">
        <f>'JCN-R3 SP 500 MRP 1'!B115</f>
        <v>Duke Energy Corp</v>
      </c>
      <c r="C115" s="125" t="str">
        <f>'JCN-R3 SP 500 MRP 1'!C115</f>
        <v>DUK</v>
      </c>
      <c r="D115" s="121">
        <f>'JCN-R3 SP 500 MRP 1'!D115</f>
        <v>770.64800000000002</v>
      </c>
      <c r="E115" s="121">
        <f>'JCN-R3 SP 500 MRP 1'!E115</f>
        <v>96.47</v>
      </c>
      <c r="F115" s="126">
        <f>'JCN-R3 SP 500 MRP 1'!F115</f>
        <v>4.1670985798693891</v>
      </c>
      <c r="G115" s="123">
        <f>'JCN-R3 SP 500 MRP 1'!G115</f>
        <v>5</v>
      </c>
      <c r="H115" s="123">
        <f t="shared" si="4"/>
        <v>74344.412559999997</v>
      </c>
      <c r="I115" s="73">
        <f t="shared" si="5"/>
        <v>2.6534063626616243E-3</v>
      </c>
      <c r="J115" s="73">
        <f t="shared" si="6"/>
        <v>1.1057005885663657E-2</v>
      </c>
      <c r="K115" s="76">
        <f t="shared" si="7"/>
        <v>1.3267031813308121E-2</v>
      </c>
    </row>
    <row r="116" spans="2:11">
      <c r="B116" s="124" t="str">
        <f>'JCN-R3 SP 500 MRP 1'!B116</f>
        <v>Regency Centers Corp</v>
      </c>
      <c r="C116" s="125" t="str">
        <f>'JCN-R3 SP 500 MRP 1'!C116</f>
        <v>REG</v>
      </c>
      <c r="D116" s="121">
        <f>'JCN-R3 SP 500 MRP 1'!D116</f>
        <v>171.30799999999999</v>
      </c>
      <c r="E116" s="121">
        <f>'JCN-R3 SP 500 MRP 1'!E116</f>
        <v>61.18</v>
      </c>
      <c r="F116" s="126">
        <f>'JCN-R3 SP 500 MRP 1'!F116</f>
        <v>4.2497548218372021</v>
      </c>
      <c r="G116" s="123">
        <f>'JCN-R3 SP 500 MRP 1'!G116</f>
        <v>10.5</v>
      </c>
      <c r="H116" s="123">
        <f t="shared" si="4"/>
        <v>10480.623439999999</v>
      </c>
      <c r="I116" s="73">
        <f t="shared" si="5"/>
        <v>3.7406110241187116E-4</v>
      </c>
      <c r="J116" s="73">
        <f t="shared" si="6"/>
        <v>1.589667973636589E-3</v>
      </c>
      <c r="K116" s="76">
        <f t="shared" si="7"/>
        <v>3.9276415753246472E-3</v>
      </c>
    </row>
    <row r="117" spans="2:11">
      <c r="B117" s="124" t="str">
        <f>'JCN-R3 SP 500 MRP 1'!B117</f>
        <v>Eaton Corp PLC</v>
      </c>
      <c r="C117" s="125" t="str">
        <f>'JCN-R3 SP 500 MRP 1'!C117</f>
        <v>ETN</v>
      </c>
      <c r="D117" s="121">
        <f>'JCN-R3 SP 500 MRP 1'!D117</f>
        <v>398</v>
      </c>
      <c r="E117" s="121">
        <f>'JCN-R3 SP 500 MRP 1'!E117</f>
        <v>171.34</v>
      </c>
      <c r="F117" s="126">
        <f>'JCN-R3 SP 500 MRP 1'!F117</f>
        <v>2.0077039803898682</v>
      </c>
      <c r="G117" s="123">
        <f>'JCN-R3 SP 500 MRP 1'!G117</f>
        <v>12</v>
      </c>
      <c r="H117" s="123">
        <f t="shared" si="4"/>
        <v>68193.320000000007</v>
      </c>
      <c r="I117" s="73">
        <f t="shared" si="5"/>
        <v>2.4338693783206378E-3</v>
      </c>
      <c r="J117" s="73">
        <f t="shared" si="6"/>
        <v>4.8864892386033584E-3</v>
      </c>
      <c r="K117" s="76">
        <f t="shared" si="7"/>
        <v>2.9206432539847654E-2</v>
      </c>
    </row>
    <row r="118" spans="2:11">
      <c r="B118" s="124" t="str">
        <f>'JCN-R3 SP 500 MRP 1'!B118</f>
        <v>Ecolab Inc</v>
      </c>
      <c r="C118" s="125" t="str">
        <f>'JCN-R3 SP 500 MRP 1'!C118</f>
        <v>ECL</v>
      </c>
      <c r="D118" s="121">
        <f>'JCN-R3 SP 500 MRP 1'!D118</f>
        <v>284.66899999999998</v>
      </c>
      <c r="E118" s="121">
        <f>'JCN-R3 SP 500 MRP 1'!E118</f>
        <v>165.53</v>
      </c>
      <c r="F118" s="126">
        <f>'JCN-R3 SP 500 MRP 1'!F118</f>
        <v>1.2807346100404762</v>
      </c>
      <c r="G118" s="123">
        <f>'JCN-R3 SP 500 MRP 1'!G118</f>
        <v>6</v>
      </c>
      <c r="H118" s="123">
        <f t="shared" si="4"/>
        <v>47121.259569999995</v>
      </c>
      <c r="I118" s="73">
        <f t="shared" si="5"/>
        <v>1.6817921569931085E-3</v>
      </c>
      <c r="J118" s="73">
        <f t="shared" si="6"/>
        <v>2.1539294223557001E-3</v>
      </c>
      <c r="K118" s="76">
        <f t="shared" si="7"/>
        <v>1.0090752941958651E-2</v>
      </c>
    </row>
    <row r="119" spans="2:11">
      <c r="B119" s="124" t="str">
        <f>'JCN-R3 SP 500 MRP 1'!B119</f>
        <v>PerkinElmer Inc</v>
      </c>
      <c r="C119" s="125" t="str">
        <f>'JCN-R3 SP 500 MRP 1'!C119</f>
        <v>PKI</v>
      </c>
      <c r="D119" s="121">
        <f>'JCN-R3 SP 500 MRP 1'!D119</f>
        <v>126.41200000000001</v>
      </c>
      <c r="E119" s="121">
        <f>'JCN-R3 SP 500 MRP 1'!E119</f>
        <v>133.26</v>
      </c>
      <c r="F119" s="126">
        <f>'JCN-R3 SP 500 MRP 1'!F119</f>
        <v>0.21011556355995803</v>
      </c>
      <c r="G119" s="123">
        <f>'JCN-R3 SP 500 MRP 1'!G119</f>
        <v>4</v>
      </c>
      <c r="H119" s="123">
        <f t="shared" si="4"/>
        <v>16845.663120000001</v>
      </c>
      <c r="I119" s="73">
        <f t="shared" si="5"/>
        <v>6.0123401566712544E-4</v>
      </c>
      <c r="J119" s="73">
        <f t="shared" si="6"/>
        <v>1.263286240333147E-4</v>
      </c>
      <c r="K119" s="76">
        <f t="shared" si="7"/>
        <v>2.4049360626685018E-3</v>
      </c>
    </row>
    <row r="120" spans="2:11">
      <c r="B120" s="124" t="str">
        <f>'JCN-R3 SP 500 MRP 1'!B120</f>
        <v>Emerson Electric Co</v>
      </c>
      <c r="C120" s="125" t="str">
        <f>'JCN-R3 SP 500 MRP 1'!C120</f>
        <v>EMR</v>
      </c>
      <c r="D120" s="121">
        <f>'JCN-R3 SP 500 MRP 1'!D120</f>
        <v>571.4</v>
      </c>
      <c r="E120" s="121">
        <f>'JCN-R3 SP 500 MRP 1'!E120</f>
        <v>87.14</v>
      </c>
      <c r="F120" s="126">
        <f>'JCN-R3 SP 500 MRP 1'!F120</f>
        <v>2.3869635070002295</v>
      </c>
      <c r="G120" s="123">
        <f>'JCN-R3 SP 500 MRP 1'!G120</f>
        <v>6.5</v>
      </c>
      <c r="H120" s="123">
        <f t="shared" si="4"/>
        <v>49791.795999999995</v>
      </c>
      <c r="I120" s="73">
        <f t="shared" si="5"/>
        <v>1.7771055519219185E-3</v>
      </c>
      <c r="J120" s="73">
        <f t="shared" si="6"/>
        <v>4.2418861005251215E-3</v>
      </c>
      <c r="K120" s="76">
        <f t="shared" si="7"/>
        <v>1.155118608749247E-2</v>
      </c>
    </row>
    <row r="121" spans="2:11">
      <c r="B121" s="124" t="str">
        <f>'JCN-R3 SP 500 MRP 1'!B121</f>
        <v>EOG Resources Inc</v>
      </c>
      <c r="C121" s="125" t="str">
        <f>'JCN-R3 SP 500 MRP 1'!C121</f>
        <v>EOG</v>
      </c>
      <c r="D121" s="121">
        <f>'JCN-R3 SP 500 MRP 1'!D121</f>
        <v>587.72400000000005</v>
      </c>
      <c r="E121" s="121">
        <f>'JCN-R3 SP 500 MRP 1'!E121</f>
        <v>114.63</v>
      </c>
      <c r="F121" s="126">
        <f>'JCN-R3 SP 500 MRP 1'!F121</f>
        <v>2.8788275320596699</v>
      </c>
      <c r="G121" s="123">
        <f>'JCN-R3 SP 500 MRP 1'!G121</f>
        <v>26</v>
      </c>
      <c r="H121" s="123" t="str">
        <f t="shared" si="4"/>
        <v>Excl.</v>
      </c>
      <c r="I121" s="73" t="str">
        <f t="shared" si="5"/>
        <v>Excl.</v>
      </c>
      <c r="J121" s="73" t="str">
        <f t="shared" si="6"/>
        <v/>
      </c>
      <c r="K121" s="76" t="str">
        <f t="shared" si="7"/>
        <v/>
      </c>
    </row>
    <row r="122" spans="2:11">
      <c r="B122" s="124" t="str">
        <f>'JCN-R3 SP 500 MRP 1'!B122</f>
        <v>Aon PLC</v>
      </c>
      <c r="C122" s="125" t="str">
        <f>'JCN-R3 SP 500 MRP 1'!C122</f>
        <v>AON</v>
      </c>
      <c r="D122" s="121">
        <f>'JCN-R3 SP 500 MRP 1'!D122</f>
        <v>205.142</v>
      </c>
      <c r="E122" s="121">
        <f>'JCN-R3 SP 500 MRP 1'!E122</f>
        <v>315.29000000000002</v>
      </c>
      <c r="F122" s="126">
        <f>'JCN-R3 SP 500 MRP 1'!F122</f>
        <v>0.71045703955088968</v>
      </c>
      <c r="G122" s="123">
        <f>'JCN-R3 SP 500 MRP 1'!G122</f>
        <v>7.5</v>
      </c>
      <c r="H122" s="123">
        <f t="shared" si="4"/>
        <v>64679.22118</v>
      </c>
      <c r="I122" s="73">
        <f t="shared" si="5"/>
        <v>2.3084486258130505E-3</v>
      </c>
      <c r="J122" s="73">
        <f t="shared" si="6"/>
        <v>1.6400535766504594E-3</v>
      </c>
      <c r="K122" s="76">
        <f t="shared" si="7"/>
        <v>1.7313364693597878E-2</v>
      </c>
    </row>
    <row r="123" spans="2:11">
      <c r="B123" s="124" t="str">
        <f>'JCN-R3 SP 500 MRP 1'!B123</f>
        <v>Entergy Corp</v>
      </c>
      <c r="C123" s="125" t="str">
        <f>'JCN-R3 SP 500 MRP 1'!C123</f>
        <v>ETR</v>
      </c>
      <c r="D123" s="121">
        <f>'JCN-R3 SP 500 MRP 1'!D123</f>
        <v>212.09100000000001</v>
      </c>
      <c r="E123" s="121">
        <f>'JCN-R3 SP 500 MRP 1'!E123</f>
        <v>107.74</v>
      </c>
      <c r="F123" s="126">
        <f>'JCN-R3 SP 500 MRP 1'!F123</f>
        <v>3.9725264525710049</v>
      </c>
      <c r="G123" s="123">
        <f>'JCN-R3 SP 500 MRP 1'!G123</f>
        <v>0.5</v>
      </c>
      <c r="H123" s="123">
        <f t="shared" si="4"/>
        <v>22850.68434</v>
      </c>
      <c r="I123" s="73">
        <f t="shared" si="5"/>
        <v>8.1555760723773141E-4</v>
      </c>
      <c r="J123" s="73">
        <f t="shared" si="6"/>
        <v>3.2398241683474021E-3</v>
      </c>
      <c r="K123" s="76">
        <f t="shared" si="7"/>
        <v>4.077788036188657E-4</v>
      </c>
    </row>
    <row r="124" spans="2:11">
      <c r="B124" s="124" t="str">
        <f>'JCN-R3 SP 500 MRP 1'!B124</f>
        <v>Equifax Inc</v>
      </c>
      <c r="C124" s="125" t="str">
        <f>'JCN-R3 SP 500 MRP 1'!C124</f>
        <v>EFX</v>
      </c>
      <c r="D124" s="121">
        <f>'JCN-R3 SP 500 MRP 1'!D124</f>
        <v>123.227</v>
      </c>
      <c r="E124" s="121">
        <f>'JCN-R3 SP 500 MRP 1'!E124</f>
        <v>202.84</v>
      </c>
      <c r="F124" s="126">
        <f>'JCN-R3 SP 500 MRP 1'!F124</f>
        <v>0.76907907710510748</v>
      </c>
      <c r="G124" s="123">
        <f>'JCN-R3 SP 500 MRP 1'!G124</f>
        <v>7</v>
      </c>
      <c r="H124" s="123">
        <f t="shared" si="4"/>
        <v>24995.364680000002</v>
      </c>
      <c r="I124" s="73">
        <f t="shared" si="5"/>
        <v>8.921028143901665E-4</v>
      </c>
      <c r="J124" s="73">
        <f t="shared" si="6"/>
        <v>6.860976091740583E-4</v>
      </c>
      <c r="K124" s="76">
        <f t="shared" si="7"/>
        <v>6.2447197007311651E-3</v>
      </c>
    </row>
    <row r="125" spans="2:11">
      <c r="B125" s="124" t="str">
        <f>'JCN-R3 SP 500 MRP 1'!B125</f>
        <v>EQT Corp</v>
      </c>
      <c r="C125" s="125" t="str">
        <f>'JCN-R3 SP 500 MRP 1'!C125</f>
        <v>EQT</v>
      </c>
      <c r="D125" s="121">
        <f>'JCN-R3 SP 500 MRP 1'!D125</f>
        <v>360.36</v>
      </c>
      <c r="E125" s="121">
        <f>'JCN-R3 SP 500 MRP 1'!E125</f>
        <v>31.91</v>
      </c>
      <c r="F125" s="126">
        <f>'JCN-R3 SP 500 MRP 1'!F125</f>
        <v>1.880288310874334</v>
      </c>
      <c r="G125" s="123" t="str">
        <f>'JCN-R3 SP 500 MRP 1'!G125</f>
        <v/>
      </c>
      <c r="H125" s="123" t="str">
        <f t="shared" si="4"/>
        <v>Excl.</v>
      </c>
      <c r="I125" s="73" t="str">
        <f t="shared" si="5"/>
        <v>Excl.</v>
      </c>
      <c r="J125" s="73" t="str">
        <f t="shared" si="6"/>
        <v/>
      </c>
      <c r="K125" s="76" t="str">
        <f t="shared" si="7"/>
        <v/>
      </c>
    </row>
    <row r="126" spans="2:11">
      <c r="B126" s="124" t="str">
        <f>'JCN-R3 SP 500 MRP 1'!B126</f>
        <v>IQVIA Holdings Inc</v>
      </c>
      <c r="C126" s="125" t="str">
        <f>'JCN-R3 SP 500 MRP 1'!C126</f>
        <v>IQV</v>
      </c>
      <c r="D126" s="121">
        <f>'JCN-R3 SP 500 MRP 1'!D126</f>
        <v>186.14099999999999</v>
      </c>
      <c r="E126" s="121">
        <f>'JCN-R3 SP 500 MRP 1'!E126</f>
        <v>198.89</v>
      </c>
      <c r="F126" s="126" t="str">
        <f>'JCN-R3 SP 500 MRP 1'!F126</f>
        <v>n/a</v>
      </c>
      <c r="G126" s="123">
        <f>'JCN-R3 SP 500 MRP 1'!G126</f>
        <v>14.5</v>
      </c>
      <c r="H126" s="123">
        <f t="shared" si="4"/>
        <v>37021.583489999997</v>
      </c>
      <c r="I126" s="73">
        <f t="shared" si="5"/>
        <v>1.3213273439869459E-3</v>
      </c>
      <c r="J126" s="73" t="str">
        <f t="shared" si="6"/>
        <v/>
      </c>
      <c r="K126" s="76">
        <f t="shared" si="7"/>
        <v>1.9159246487810717E-2</v>
      </c>
    </row>
    <row r="127" spans="2:11">
      <c r="B127" s="124" t="str">
        <f>'JCN-R3 SP 500 MRP 1'!B127</f>
        <v>Gartner Inc</v>
      </c>
      <c r="C127" s="125" t="str">
        <f>'JCN-R3 SP 500 MRP 1'!C127</f>
        <v>IT</v>
      </c>
      <c r="D127" s="121">
        <f>'JCN-R3 SP 500 MRP 1'!D127</f>
        <v>79.061000000000007</v>
      </c>
      <c r="E127" s="121">
        <f>'JCN-R3 SP 500 MRP 1'!E127</f>
        <v>325.77</v>
      </c>
      <c r="F127" s="126" t="str">
        <f>'JCN-R3 SP 500 MRP 1'!F127</f>
        <v>n/a</v>
      </c>
      <c r="G127" s="123">
        <f>'JCN-R3 SP 500 MRP 1'!G127</f>
        <v>17.5</v>
      </c>
      <c r="H127" s="123">
        <f t="shared" si="4"/>
        <v>25755.701970000002</v>
      </c>
      <c r="I127" s="73">
        <f t="shared" si="5"/>
        <v>9.1923980738781348E-4</v>
      </c>
      <c r="J127" s="73" t="str">
        <f t="shared" si="6"/>
        <v/>
      </c>
      <c r="K127" s="76">
        <f t="shared" si="7"/>
        <v>1.6086696629286735E-2</v>
      </c>
    </row>
    <row r="128" spans="2:11">
      <c r="B128" s="124" t="str">
        <f>'JCN-R3 SP 500 MRP 1'!B128</f>
        <v>FedEx Corp</v>
      </c>
      <c r="C128" s="125" t="str">
        <f>'JCN-R3 SP 500 MRP 1'!C128</f>
        <v>FDX</v>
      </c>
      <c r="D128" s="121">
        <f>'JCN-R3 SP 500 MRP 1'!D128</f>
        <v>251.352</v>
      </c>
      <c r="E128" s="121">
        <f>'JCN-R3 SP 500 MRP 1'!E128</f>
        <v>228.49</v>
      </c>
      <c r="F128" s="126">
        <f>'JCN-R3 SP 500 MRP 1'!F128</f>
        <v>2.0132172086305742</v>
      </c>
      <c r="G128" s="123">
        <f>'JCN-R3 SP 500 MRP 1'!G128</f>
        <v>9</v>
      </c>
      <c r="H128" s="123">
        <f t="shared" si="4"/>
        <v>57431.41848</v>
      </c>
      <c r="I128" s="73">
        <f t="shared" si="5"/>
        <v>2.049769255874182E-3</v>
      </c>
      <c r="J128" s="73">
        <f t="shared" si="6"/>
        <v>4.1266307396477901E-3</v>
      </c>
      <c r="K128" s="76">
        <f t="shared" si="7"/>
        <v>1.8447923302867639E-2</v>
      </c>
    </row>
    <row r="129" spans="2:11">
      <c r="B129" s="124" t="str">
        <f>'JCN-R3 SP 500 MRP 1'!B129</f>
        <v>FMC Corp</v>
      </c>
      <c r="C129" s="125" t="str">
        <f>'JCN-R3 SP 500 MRP 1'!C129</f>
        <v>FMC</v>
      </c>
      <c r="D129" s="121">
        <f>'JCN-R3 SP 500 MRP 1'!D129</f>
        <v>125.142</v>
      </c>
      <c r="E129" s="121">
        <f>'JCN-R3 SP 500 MRP 1'!E129</f>
        <v>122.13</v>
      </c>
      <c r="F129" s="126">
        <f>'JCN-R3 SP 500 MRP 1'!F129</f>
        <v>1.8996151641693277</v>
      </c>
      <c r="G129" s="123">
        <f>'JCN-R3 SP 500 MRP 1'!G129</f>
        <v>10.5</v>
      </c>
      <c r="H129" s="123">
        <f t="shared" si="4"/>
        <v>15283.592459999998</v>
      </c>
      <c r="I129" s="73">
        <f t="shared" si="5"/>
        <v>5.4548257335360973E-4</v>
      </c>
      <c r="J129" s="73">
        <f t="shared" si="6"/>
        <v>1.0362069681326247E-3</v>
      </c>
      <c r="K129" s="76">
        <f t="shared" si="7"/>
        <v>5.7275670202129019E-3</v>
      </c>
    </row>
    <row r="130" spans="2:11">
      <c r="B130" s="124" t="str">
        <f>'JCN-R3 SP 500 MRP 1'!B130</f>
        <v>Brown &amp; Brown Inc</v>
      </c>
      <c r="C130" s="125" t="str">
        <f>'JCN-R3 SP 500 MRP 1'!C130</f>
        <v>BRO</v>
      </c>
      <c r="D130" s="121">
        <f>'JCN-R3 SP 500 MRP 1'!D130</f>
        <v>283.69799999999998</v>
      </c>
      <c r="E130" s="121">
        <f>'JCN-R3 SP 500 MRP 1'!E130</f>
        <v>57.42</v>
      </c>
      <c r="F130" s="126">
        <f>'JCN-R3 SP 500 MRP 1'!F130</f>
        <v>0.80111459421804243</v>
      </c>
      <c r="G130" s="123">
        <f>'JCN-R3 SP 500 MRP 1'!G130</f>
        <v>8</v>
      </c>
      <c r="H130" s="123">
        <f t="shared" si="4"/>
        <v>16289.93916</v>
      </c>
      <c r="I130" s="73">
        <f t="shared" si="5"/>
        <v>5.8139982180410352E-4</v>
      </c>
      <c r="J130" s="73">
        <f t="shared" si="6"/>
        <v>4.6576788232303659E-4</v>
      </c>
      <c r="K130" s="76">
        <f t="shared" si="7"/>
        <v>4.6511985744328282E-3</v>
      </c>
    </row>
    <row r="131" spans="2:11">
      <c r="B131" s="124" t="str">
        <f>'JCN-R3 SP 500 MRP 1'!B131</f>
        <v>Ford Motor Co</v>
      </c>
      <c r="C131" s="125" t="str">
        <f>'JCN-R3 SP 500 MRP 1'!C131</f>
        <v>F</v>
      </c>
      <c r="D131" s="121">
        <f>'JCN-R3 SP 500 MRP 1'!D131</f>
        <v>3915.33</v>
      </c>
      <c r="E131" s="121">
        <f>'JCN-R3 SP 500 MRP 1'!E131</f>
        <v>12.6</v>
      </c>
      <c r="F131" s="126">
        <f>'JCN-R3 SP 500 MRP 1'!F131</f>
        <v>4.7619047619047619</v>
      </c>
      <c r="G131" s="123">
        <f>'JCN-R3 SP 500 MRP 1'!G131</f>
        <v>27.5</v>
      </c>
      <c r="H131" s="123" t="str">
        <f t="shared" si="4"/>
        <v>Excl.</v>
      </c>
      <c r="I131" s="73" t="str">
        <f t="shared" si="5"/>
        <v>Excl.</v>
      </c>
      <c r="J131" s="73" t="str">
        <f t="shared" si="6"/>
        <v/>
      </c>
      <c r="K131" s="76" t="str">
        <f t="shared" si="7"/>
        <v/>
      </c>
    </row>
    <row r="132" spans="2:11">
      <c r="B132" s="124" t="str">
        <f>'JCN-R3 SP 500 MRP 1'!B132</f>
        <v>NextEra Energy Inc</v>
      </c>
      <c r="C132" s="125" t="str">
        <f>'JCN-R3 SP 500 MRP 1'!C132</f>
        <v>NEE</v>
      </c>
      <c r="D132" s="121">
        <f>'JCN-R3 SP 500 MRP 1'!D132</f>
        <v>1987.4949999999999</v>
      </c>
      <c r="E132" s="121">
        <f>'JCN-R3 SP 500 MRP 1'!E132</f>
        <v>77.08</v>
      </c>
      <c r="F132" s="126">
        <f>'JCN-R3 SP 500 MRP 1'!F132</f>
        <v>2.4260508562532439</v>
      </c>
      <c r="G132" s="123">
        <f>'JCN-R3 SP 500 MRP 1'!G132</f>
        <v>10</v>
      </c>
      <c r="H132" s="123">
        <f t="shared" si="4"/>
        <v>153196.1146</v>
      </c>
      <c r="I132" s="73">
        <f t="shared" si="5"/>
        <v>5.4676811776085861E-3</v>
      </c>
      <c r="J132" s="73">
        <f t="shared" si="6"/>
        <v>1.3264872602657055E-2</v>
      </c>
      <c r="K132" s="76">
        <f t="shared" si="7"/>
        <v>5.4676811776085861E-2</v>
      </c>
    </row>
    <row r="133" spans="2:11">
      <c r="B133" s="124" t="str">
        <f>'JCN-R3 SP 500 MRP 1'!B133</f>
        <v>Franklin Resources Inc</v>
      </c>
      <c r="C133" s="125" t="str">
        <f>'JCN-R3 SP 500 MRP 1'!C133</f>
        <v>BEN</v>
      </c>
      <c r="D133" s="121">
        <f>'JCN-R3 SP 500 MRP 1'!D133</f>
        <v>500.358</v>
      </c>
      <c r="E133" s="121">
        <f>'JCN-R3 SP 500 MRP 1'!E133</f>
        <v>26.94</v>
      </c>
      <c r="F133" s="126">
        <f>'JCN-R3 SP 500 MRP 1'!F133</f>
        <v>4.4543429844097986</v>
      </c>
      <c r="G133" s="123">
        <f>'JCN-R3 SP 500 MRP 1'!G133</f>
        <v>3.5</v>
      </c>
      <c r="H133" s="123">
        <f t="shared" si="4"/>
        <v>13479.644520000002</v>
      </c>
      <c r="I133" s="73">
        <f t="shared" si="5"/>
        <v>4.8109835432378999E-4</v>
      </c>
      <c r="J133" s="73">
        <f t="shared" si="6"/>
        <v>2.1429770793932735E-3</v>
      </c>
      <c r="K133" s="76">
        <f t="shared" si="7"/>
        <v>1.6838442401332649E-3</v>
      </c>
    </row>
    <row r="134" spans="2:11">
      <c r="B134" s="124" t="str">
        <f>'JCN-R3 SP 500 MRP 1'!B134</f>
        <v>Garmin Ltd</v>
      </c>
      <c r="C134" s="125" t="str">
        <f>'JCN-R3 SP 500 MRP 1'!C134</f>
        <v>GRMN</v>
      </c>
      <c r="D134" s="121">
        <f>'JCN-R3 SP 500 MRP 1'!D134</f>
        <v>191.35900000000001</v>
      </c>
      <c r="E134" s="121">
        <f>'JCN-R3 SP 500 MRP 1'!E134</f>
        <v>100.92</v>
      </c>
      <c r="F134" s="126">
        <f>'JCN-R3 SP 500 MRP 1'!F134</f>
        <v>2.8933808957590168</v>
      </c>
      <c r="G134" s="123">
        <f>'JCN-R3 SP 500 MRP 1'!G134</f>
        <v>5</v>
      </c>
      <c r="H134" s="123">
        <f t="shared" si="4"/>
        <v>19311.950280000001</v>
      </c>
      <c r="I134" s="73">
        <f t="shared" si="5"/>
        <v>6.8925760502850817E-4</v>
      </c>
      <c r="J134" s="73">
        <f t="shared" si="6"/>
        <v>1.9942847866460996E-3</v>
      </c>
      <c r="K134" s="76">
        <f t="shared" si="7"/>
        <v>3.4462880251425409E-3</v>
      </c>
    </row>
    <row r="135" spans="2:11">
      <c r="B135" s="124" t="str">
        <f>'JCN-R3 SP 500 MRP 1'!B135</f>
        <v>Freeport-McMoRan Inc</v>
      </c>
      <c r="C135" s="125" t="str">
        <f>'JCN-R3 SP 500 MRP 1'!C135</f>
        <v>FCX</v>
      </c>
      <c r="D135" s="121">
        <f>'JCN-R3 SP 500 MRP 1'!D135</f>
        <v>1430.694</v>
      </c>
      <c r="E135" s="121">
        <f>'JCN-R3 SP 500 MRP 1'!E135</f>
        <v>40.909999999999997</v>
      </c>
      <c r="F135" s="126">
        <f>'JCN-R3 SP 500 MRP 1'!F135</f>
        <v>1.4666340747983377</v>
      </c>
      <c r="G135" s="123">
        <f>'JCN-R3 SP 500 MRP 1'!G135</f>
        <v>18.5</v>
      </c>
      <c r="H135" s="123">
        <f t="shared" si="4"/>
        <v>58529.691539999993</v>
      </c>
      <c r="I135" s="73">
        <f t="shared" si="5"/>
        <v>2.088967423227942E-3</v>
      </c>
      <c r="J135" s="73">
        <f t="shared" si="6"/>
        <v>3.0637508040497804E-3</v>
      </c>
      <c r="K135" s="76">
        <f t="shared" si="7"/>
        <v>3.8645897329716926E-2</v>
      </c>
    </row>
    <row r="136" spans="2:11">
      <c r="B136" s="124" t="str">
        <f>'JCN-R3 SP 500 MRP 1'!B136</f>
        <v>Dexcom Inc</v>
      </c>
      <c r="C136" s="125" t="str">
        <f>'JCN-R3 SP 500 MRP 1'!C136</f>
        <v>DXCM</v>
      </c>
      <c r="D136" s="121">
        <f>'JCN-R3 SP 500 MRP 1'!D136</f>
        <v>386.41399999999999</v>
      </c>
      <c r="E136" s="121">
        <f>'JCN-R3 SP 500 MRP 1'!E136</f>
        <v>116.18</v>
      </c>
      <c r="F136" s="126" t="str">
        <f>'JCN-R3 SP 500 MRP 1'!F136</f>
        <v>n/a</v>
      </c>
      <c r="G136" s="123" t="str">
        <f>'JCN-R3 SP 500 MRP 1'!G136</f>
        <v/>
      </c>
      <c r="H136" s="123" t="str">
        <f t="shared" si="4"/>
        <v>Excl.</v>
      </c>
      <c r="I136" s="73" t="str">
        <f t="shared" si="5"/>
        <v>Excl.</v>
      </c>
      <c r="J136" s="73" t="str">
        <f t="shared" si="6"/>
        <v/>
      </c>
      <c r="K136" s="76" t="str">
        <f t="shared" si="7"/>
        <v/>
      </c>
    </row>
    <row r="137" spans="2:11">
      <c r="B137" s="124" t="str">
        <f>'JCN-R3 SP 500 MRP 1'!B137</f>
        <v>General Dynamics Corp</v>
      </c>
      <c r="C137" s="125" t="str">
        <f>'JCN-R3 SP 500 MRP 1'!C137</f>
        <v>GD</v>
      </c>
      <c r="D137" s="121">
        <f>'JCN-R3 SP 500 MRP 1'!D137</f>
        <v>274.714</v>
      </c>
      <c r="E137" s="121">
        <f>'JCN-R3 SP 500 MRP 1'!E137</f>
        <v>228.21</v>
      </c>
      <c r="F137" s="126">
        <f>'JCN-R3 SP 500 MRP 1'!F137</f>
        <v>2.3136584724595766</v>
      </c>
      <c r="G137" s="123">
        <f>'JCN-R3 SP 500 MRP 1'!G137</f>
        <v>9.5</v>
      </c>
      <c r="H137" s="123">
        <f t="shared" si="4"/>
        <v>62692.481940000005</v>
      </c>
      <c r="I137" s="73">
        <f t="shared" si="5"/>
        <v>2.2375404518314348E-3</v>
      </c>
      <c r="J137" s="73">
        <f t="shared" si="6"/>
        <v>5.1769044238508281E-3</v>
      </c>
      <c r="K137" s="76">
        <f t="shared" si="7"/>
        <v>2.125663429239863E-2</v>
      </c>
    </row>
    <row r="138" spans="2:11">
      <c r="B138" s="124" t="str">
        <f>'JCN-R3 SP 500 MRP 1'!B138</f>
        <v>General Mills Inc</v>
      </c>
      <c r="C138" s="125" t="str">
        <f>'JCN-R3 SP 500 MRP 1'!C138</f>
        <v>GIS</v>
      </c>
      <c r="D138" s="121">
        <f>'JCN-R3 SP 500 MRP 1'!D138</f>
        <v>587.35400000000004</v>
      </c>
      <c r="E138" s="121">
        <f>'JCN-R3 SP 500 MRP 1'!E138</f>
        <v>85.46</v>
      </c>
      <c r="F138" s="126">
        <f>'JCN-R3 SP 500 MRP 1'!F138</f>
        <v>2.527498244792886</v>
      </c>
      <c r="G138" s="123">
        <f>'JCN-R3 SP 500 MRP 1'!G138</f>
        <v>4</v>
      </c>
      <c r="H138" s="123">
        <f t="shared" si="4"/>
        <v>50195.272839999998</v>
      </c>
      <c r="I138" s="73">
        <f t="shared" si="5"/>
        <v>1.791505934917461E-3</v>
      </c>
      <c r="J138" s="73">
        <f t="shared" si="6"/>
        <v>4.5280281060399207E-3</v>
      </c>
      <c r="K138" s="76">
        <f t="shared" si="7"/>
        <v>7.1660237396698441E-3</v>
      </c>
    </row>
    <row r="139" spans="2:11">
      <c r="B139" s="124" t="str">
        <f>'JCN-R3 SP 500 MRP 1'!B139</f>
        <v>Genuine Parts Co</v>
      </c>
      <c r="C139" s="125" t="str">
        <f>'JCN-R3 SP 500 MRP 1'!C139</f>
        <v>GPC</v>
      </c>
      <c r="D139" s="121">
        <f>'JCN-R3 SP 500 MRP 1'!D139</f>
        <v>140.809</v>
      </c>
      <c r="E139" s="121">
        <f>'JCN-R3 SP 500 MRP 1'!E139</f>
        <v>167.31</v>
      </c>
      <c r="F139" s="126">
        <f>'JCN-R3 SP 500 MRP 1'!F139</f>
        <v>2.2712330404638097</v>
      </c>
      <c r="G139" s="123">
        <f>'JCN-R3 SP 500 MRP 1'!G139</f>
        <v>10.5</v>
      </c>
      <c r="H139" s="123">
        <f t="shared" si="4"/>
        <v>23558.753789999999</v>
      </c>
      <c r="I139" s="73">
        <f t="shared" si="5"/>
        <v>8.4082912286535198E-4</v>
      </c>
      <c r="J139" s="73">
        <f t="shared" si="6"/>
        <v>1.9097188852359916E-3</v>
      </c>
      <c r="K139" s="76">
        <f t="shared" si="7"/>
        <v>8.8287057900861953E-3</v>
      </c>
    </row>
    <row r="140" spans="2:11">
      <c r="B140" s="124" t="str">
        <f>'JCN-R3 SP 500 MRP 1'!B140</f>
        <v>Atmos Energy Corp</v>
      </c>
      <c r="C140" s="125" t="str">
        <f>'JCN-R3 SP 500 MRP 1'!C140</f>
        <v>ATO</v>
      </c>
      <c r="D140" s="121">
        <f>'JCN-R3 SP 500 MRP 1'!D140</f>
        <v>143.16300000000001</v>
      </c>
      <c r="E140" s="121">
        <f>'JCN-R3 SP 500 MRP 1'!E140</f>
        <v>112.36</v>
      </c>
      <c r="F140" s="126">
        <f>'JCN-R3 SP 500 MRP 1'!F140</f>
        <v>2.6343894624421504</v>
      </c>
      <c r="G140" s="123">
        <f>'JCN-R3 SP 500 MRP 1'!G140</f>
        <v>7</v>
      </c>
      <c r="H140" s="123">
        <f t="shared" si="4"/>
        <v>16085.794680000001</v>
      </c>
      <c r="I140" s="73">
        <f t="shared" si="5"/>
        <v>5.7411375626828293E-4</v>
      </c>
      <c r="J140" s="73">
        <f t="shared" si="6"/>
        <v>1.5124392297562457E-3</v>
      </c>
      <c r="K140" s="76">
        <f t="shared" si="7"/>
        <v>4.0187962938779808E-3</v>
      </c>
    </row>
    <row r="141" spans="2:11">
      <c r="B141" s="124" t="str">
        <f>'JCN-R3 SP 500 MRP 1'!B141</f>
        <v>WW Grainger Inc</v>
      </c>
      <c r="C141" s="125" t="str">
        <f>'JCN-R3 SP 500 MRP 1'!C141</f>
        <v>GWW</v>
      </c>
      <c r="D141" s="121">
        <f>'JCN-R3 SP 500 MRP 1'!D141</f>
        <v>50.262999999999998</v>
      </c>
      <c r="E141" s="121">
        <f>'JCN-R3 SP 500 MRP 1'!E141</f>
        <v>688.81</v>
      </c>
      <c r="F141" s="126">
        <f>'JCN-R3 SP 500 MRP 1'!F141</f>
        <v>0.99882405888416259</v>
      </c>
      <c r="G141" s="123">
        <f>'JCN-R3 SP 500 MRP 1'!G141</f>
        <v>9</v>
      </c>
      <c r="H141" s="123">
        <f t="shared" si="4"/>
        <v>34621.657029999995</v>
      </c>
      <c r="I141" s="73">
        <f t="shared" si="5"/>
        <v>1.2356722164580992E-3</v>
      </c>
      <c r="J141" s="73">
        <f t="shared" si="6"/>
        <v>1.2342191386930683E-3</v>
      </c>
      <c r="K141" s="76">
        <f t="shared" si="7"/>
        <v>1.1121049948122894E-2</v>
      </c>
    </row>
    <row r="142" spans="2:11">
      <c r="B142" s="124" t="str">
        <f>'JCN-R3 SP 500 MRP 1'!B142</f>
        <v>Halliburton Co</v>
      </c>
      <c r="C142" s="125" t="str">
        <f>'JCN-R3 SP 500 MRP 1'!C142</f>
        <v>HAL</v>
      </c>
      <c r="D142" s="121">
        <f>'JCN-R3 SP 500 MRP 1'!D142</f>
        <v>904.08100000000002</v>
      </c>
      <c r="E142" s="121">
        <f>'JCN-R3 SP 500 MRP 1'!E142</f>
        <v>31.64</v>
      </c>
      <c r="F142" s="126">
        <f>'JCN-R3 SP 500 MRP 1'!F142</f>
        <v>2.0227560050568902</v>
      </c>
      <c r="G142" s="123">
        <f>'JCN-R3 SP 500 MRP 1'!G142</f>
        <v>32.5</v>
      </c>
      <c r="H142" s="123" t="str">
        <f t="shared" si="4"/>
        <v>Excl.</v>
      </c>
      <c r="I142" s="73" t="str">
        <f t="shared" si="5"/>
        <v>Excl.</v>
      </c>
      <c r="J142" s="73" t="str">
        <f t="shared" si="6"/>
        <v/>
      </c>
      <c r="K142" s="76" t="str">
        <f t="shared" si="7"/>
        <v/>
      </c>
    </row>
    <row r="143" spans="2:11">
      <c r="B143" s="124" t="str">
        <f>'JCN-R3 SP 500 MRP 1'!B143</f>
        <v>L3Harris Technologies Inc</v>
      </c>
      <c r="C143" s="125" t="str">
        <f>'JCN-R3 SP 500 MRP 1'!C143</f>
        <v>LHX</v>
      </c>
      <c r="D143" s="121">
        <f>'JCN-R3 SP 500 MRP 1'!D143</f>
        <v>189.95699999999999</v>
      </c>
      <c r="E143" s="121">
        <f>'JCN-R3 SP 500 MRP 1'!E143</f>
        <v>196.24</v>
      </c>
      <c r="F143" s="126">
        <f>'JCN-R3 SP 500 MRP 1'!F143</f>
        <v>2.3236852833265385</v>
      </c>
      <c r="G143" s="123">
        <f>'JCN-R3 SP 500 MRP 1'!G143</f>
        <v>17</v>
      </c>
      <c r="H143" s="123">
        <f t="shared" si="4"/>
        <v>37277.161679999997</v>
      </c>
      <c r="I143" s="73">
        <f t="shared" si="5"/>
        <v>1.3304491161840997E-3</v>
      </c>
      <c r="J143" s="73">
        <f t="shared" si="6"/>
        <v>3.0915450314917925E-3</v>
      </c>
      <c r="K143" s="76">
        <f t="shared" si="7"/>
        <v>2.2617634975129697E-2</v>
      </c>
    </row>
    <row r="144" spans="2:11">
      <c r="B144" s="124" t="str">
        <f>'JCN-R3 SP 500 MRP 1'!B144</f>
        <v>Healthpeak Properties Inc</v>
      </c>
      <c r="C144" s="125" t="str">
        <f>'JCN-R3 SP 500 MRP 1'!C144</f>
        <v>PEAK</v>
      </c>
      <c r="D144" s="121">
        <f>'JCN-R3 SP 500 MRP 1'!D144</f>
        <v>546.99300000000005</v>
      </c>
      <c r="E144" s="121">
        <f>'JCN-R3 SP 500 MRP 1'!E144</f>
        <v>21.97</v>
      </c>
      <c r="F144" s="126">
        <f>'JCN-R3 SP 500 MRP 1'!F144</f>
        <v>5.4619936276741017</v>
      </c>
      <c r="G144" s="123">
        <f>'JCN-R3 SP 500 MRP 1'!G144</f>
        <v>14.5</v>
      </c>
      <c r="H144" s="123">
        <f t="shared" si="4"/>
        <v>12017.43621</v>
      </c>
      <c r="I144" s="73">
        <f t="shared" si="5"/>
        <v>4.2891107219065767E-4</v>
      </c>
      <c r="J144" s="73">
        <f t="shared" si="6"/>
        <v>2.3427095431442389E-3</v>
      </c>
      <c r="K144" s="76">
        <f t="shared" si="7"/>
        <v>6.2192105467645357E-3</v>
      </c>
    </row>
    <row r="145" spans="2:11">
      <c r="B145" s="124" t="str">
        <f>'JCN-R3 SP 500 MRP 1'!B145</f>
        <v>Insulet Corp</v>
      </c>
      <c r="C145" s="125" t="str">
        <f>'JCN-R3 SP 500 MRP 1'!C145</f>
        <v>PODD</v>
      </c>
      <c r="D145" s="121">
        <f>'JCN-R3 SP 500 MRP 1'!D145</f>
        <v>69.542000000000002</v>
      </c>
      <c r="E145" s="121">
        <f>'JCN-R3 SP 500 MRP 1'!E145</f>
        <v>318.95999999999998</v>
      </c>
      <c r="F145" s="126" t="str">
        <f>'JCN-R3 SP 500 MRP 1'!F145</f>
        <v>n/a</v>
      </c>
      <c r="G145" s="123" t="str">
        <f>'JCN-R3 SP 500 MRP 1'!G145</f>
        <v/>
      </c>
      <c r="H145" s="123" t="str">
        <f t="shared" si="4"/>
        <v>Excl.</v>
      </c>
      <c r="I145" s="73" t="str">
        <f t="shared" si="5"/>
        <v>Excl.</v>
      </c>
      <c r="J145" s="73" t="str">
        <f t="shared" si="6"/>
        <v/>
      </c>
      <c r="K145" s="76" t="str">
        <f t="shared" si="7"/>
        <v/>
      </c>
    </row>
    <row r="146" spans="2:11">
      <c r="B146" s="124" t="str">
        <f>'JCN-R3 SP 500 MRP 1'!B146</f>
        <v>Catalent Inc</v>
      </c>
      <c r="C146" s="125" t="str">
        <f>'JCN-R3 SP 500 MRP 1'!C146</f>
        <v>CTLT</v>
      </c>
      <c r="D146" s="121">
        <f>'JCN-R3 SP 500 MRP 1'!D146</f>
        <v>180.09</v>
      </c>
      <c r="E146" s="121">
        <f>'JCN-R3 SP 500 MRP 1'!E146</f>
        <v>65.709999999999994</v>
      </c>
      <c r="F146" s="126" t="str">
        <f>'JCN-R3 SP 500 MRP 1'!F146</f>
        <v>n/a</v>
      </c>
      <c r="G146" s="123">
        <f>'JCN-R3 SP 500 MRP 1'!G146</f>
        <v>21</v>
      </c>
      <c r="H146" s="123" t="str">
        <f t="shared" si="4"/>
        <v>Excl.</v>
      </c>
      <c r="I146" s="73" t="str">
        <f t="shared" si="5"/>
        <v>Excl.</v>
      </c>
      <c r="J146" s="73" t="str">
        <f t="shared" si="6"/>
        <v/>
      </c>
      <c r="K146" s="76" t="str">
        <f t="shared" si="7"/>
        <v/>
      </c>
    </row>
    <row r="147" spans="2:11">
      <c r="B147" s="124" t="str">
        <f>'JCN-R3 SP 500 MRP 1'!B147</f>
        <v>Fortive Corp</v>
      </c>
      <c r="C147" s="125" t="str">
        <f>'JCN-R3 SP 500 MRP 1'!C147</f>
        <v>FTV</v>
      </c>
      <c r="D147" s="121">
        <f>'JCN-R3 SP 500 MRP 1'!D147</f>
        <v>353.19900000000001</v>
      </c>
      <c r="E147" s="121">
        <f>'JCN-R3 SP 500 MRP 1'!E147</f>
        <v>68.17</v>
      </c>
      <c r="F147" s="126">
        <f>'JCN-R3 SP 500 MRP 1'!F147</f>
        <v>0.4107378612292798</v>
      </c>
      <c r="G147" s="123">
        <f>'JCN-R3 SP 500 MRP 1'!G147</f>
        <v>12</v>
      </c>
      <c r="H147" s="123">
        <f t="shared" si="4"/>
        <v>24077.575830000002</v>
      </c>
      <c r="I147" s="73">
        <f t="shared" si="5"/>
        <v>8.593462602617106E-4</v>
      </c>
      <c r="J147" s="73">
        <f t="shared" si="6"/>
        <v>3.5296604499527505E-4</v>
      </c>
      <c r="K147" s="76">
        <f t="shared" si="7"/>
        <v>1.0312155123140527E-2</v>
      </c>
    </row>
    <row r="148" spans="2:11">
      <c r="B148" s="124" t="str">
        <f>'JCN-R3 SP 500 MRP 1'!B148</f>
        <v>Hershey Co/The</v>
      </c>
      <c r="C148" s="125" t="str">
        <f>'JCN-R3 SP 500 MRP 1'!C148</f>
        <v>HSY</v>
      </c>
      <c r="D148" s="121">
        <f>'JCN-R3 SP 500 MRP 1'!D148</f>
        <v>146.922</v>
      </c>
      <c r="E148" s="121">
        <f>'JCN-R3 SP 500 MRP 1'!E148</f>
        <v>254.41</v>
      </c>
      <c r="F148" s="126">
        <f>'JCN-R3 SP 500 MRP 1'!F148</f>
        <v>1.628866789827444</v>
      </c>
      <c r="G148" s="123">
        <f>'JCN-R3 SP 500 MRP 1'!G148</f>
        <v>9</v>
      </c>
      <c r="H148" s="123">
        <f t="shared" ref="H148:H211" si="8">IF(ISNUMBER(E148),IF(OR(G148="",G148&lt;0,G148&gt;20),"Excl.",D148*E148),"Excl.")</f>
        <v>37378.426019999999</v>
      </c>
      <c r="I148" s="73">
        <f t="shared" si="5"/>
        <v>1.3340633144111674E-3</v>
      </c>
      <c r="J148" s="73">
        <f t="shared" si="6"/>
        <v>2.1730114283714783E-3</v>
      </c>
      <c r="K148" s="76">
        <f t="shared" si="7"/>
        <v>1.2006569829700506E-2</v>
      </c>
    </row>
    <row r="149" spans="2:11">
      <c r="B149" s="124" t="str">
        <f>'JCN-R3 SP 500 MRP 1'!B149</f>
        <v>Synchrony Financial</v>
      </c>
      <c r="C149" s="125" t="str">
        <f>'JCN-R3 SP 500 MRP 1'!C149</f>
        <v>SYF</v>
      </c>
      <c r="D149" s="121">
        <f>'JCN-R3 SP 500 MRP 1'!D149</f>
        <v>437.03500000000003</v>
      </c>
      <c r="E149" s="121">
        <f>'JCN-R3 SP 500 MRP 1'!E149</f>
        <v>29.08</v>
      </c>
      <c r="F149" s="126">
        <f>'JCN-R3 SP 500 MRP 1'!F149</f>
        <v>3.1636863823933976</v>
      </c>
      <c r="G149" s="123">
        <f>'JCN-R3 SP 500 MRP 1'!G149</f>
        <v>9.5</v>
      </c>
      <c r="H149" s="123">
        <f t="shared" si="8"/>
        <v>12708.977800000001</v>
      </c>
      <c r="I149" s="73">
        <f t="shared" ref="I149:I212" si="9">IF(H149="Excl.","Excl.",H149/(SUM($H$20:$H$522)))</f>
        <v>4.5359269642799015E-4</v>
      </c>
      <c r="J149" s="73">
        <f t="shared" ref="J149:J212" si="10">IFERROR(I149*F149, "")</f>
        <v>1.4350250368423347E-3</v>
      </c>
      <c r="K149" s="76">
        <f t="shared" ref="K149:K212" si="11">IFERROR(I149*G149, "")</f>
        <v>4.3091306160659062E-3</v>
      </c>
    </row>
    <row r="150" spans="2:11">
      <c r="B150" s="124" t="str">
        <f>'JCN-R3 SP 500 MRP 1'!B150</f>
        <v>Hormel Foods Corp</v>
      </c>
      <c r="C150" s="125" t="str">
        <f>'JCN-R3 SP 500 MRP 1'!C150</f>
        <v>HRL</v>
      </c>
      <c r="D150" s="121">
        <f>'JCN-R3 SP 500 MRP 1'!D150</f>
        <v>546.53300000000002</v>
      </c>
      <c r="E150" s="121">
        <f>'JCN-R3 SP 500 MRP 1'!E150</f>
        <v>39.880000000000003</v>
      </c>
      <c r="F150" s="126">
        <f>'JCN-R3 SP 500 MRP 1'!F150</f>
        <v>2.7582748244734203</v>
      </c>
      <c r="G150" s="123">
        <f>'JCN-R3 SP 500 MRP 1'!G150</f>
        <v>7.5</v>
      </c>
      <c r="H150" s="123">
        <f t="shared" si="8"/>
        <v>21795.736040000003</v>
      </c>
      <c r="I150" s="73">
        <f t="shared" si="9"/>
        <v>7.7790573219951051E-4</v>
      </c>
      <c r="J150" s="73">
        <f t="shared" si="10"/>
        <v>2.1456777969394722E-3</v>
      </c>
      <c r="K150" s="76">
        <f t="shared" si="11"/>
        <v>5.8342929914963291E-3</v>
      </c>
    </row>
    <row r="151" spans="2:11">
      <c r="B151" s="124" t="str">
        <f>'JCN-R3 SP 500 MRP 1'!B151</f>
        <v>Arthur J Gallagher &amp; Co</v>
      </c>
      <c r="C151" s="125" t="str">
        <f>'JCN-R3 SP 500 MRP 1'!C151</f>
        <v>AJG</v>
      </c>
      <c r="D151" s="121">
        <f>'JCN-R3 SP 500 MRP 1'!D151</f>
        <v>214.07499999999999</v>
      </c>
      <c r="E151" s="121">
        <f>'JCN-R3 SP 500 MRP 1'!E151</f>
        <v>191.31</v>
      </c>
      <c r="F151" s="126">
        <f>'JCN-R3 SP 500 MRP 1'!F151</f>
        <v>1.1499660237311171</v>
      </c>
      <c r="G151" s="123">
        <f>'JCN-R3 SP 500 MRP 1'!G151</f>
        <v>18.5</v>
      </c>
      <c r="H151" s="123">
        <f t="shared" si="8"/>
        <v>40954.688249999999</v>
      </c>
      <c r="I151" s="73">
        <f t="shared" si="9"/>
        <v>1.4617027244067751E-3</v>
      </c>
      <c r="J151" s="73">
        <f t="shared" si="10"/>
        <v>1.6809084698630001E-3</v>
      </c>
      <c r="K151" s="76">
        <f t="shared" si="11"/>
        <v>2.704150040152534E-2</v>
      </c>
    </row>
    <row r="152" spans="2:11">
      <c r="B152" s="124" t="str">
        <f>'JCN-R3 SP 500 MRP 1'!B152</f>
        <v>Mondelez International Inc</v>
      </c>
      <c r="C152" s="125" t="str">
        <f>'JCN-R3 SP 500 MRP 1'!C152</f>
        <v>MDLZ</v>
      </c>
      <c r="D152" s="121">
        <f>'JCN-R3 SP 500 MRP 1'!D152</f>
        <v>1363.307</v>
      </c>
      <c r="E152" s="121">
        <f>'JCN-R3 SP 500 MRP 1'!E152</f>
        <v>69.72</v>
      </c>
      <c r="F152" s="126">
        <f>'JCN-R3 SP 500 MRP 1'!F152</f>
        <v>2.2088353413654618</v>
      </c>
      <c r="G152" s="123">
        <f>'JCN-R3 SP 500 MRP 1'!G152</f>
        <v>7.5</v>
      </c>
      <c r="H152" s="123">
        <f t="shared" si="8"/>
        <v>95049.764039999995</v>
      </c>
      <c r="I152" s="73">
        <f t="shared" si="9"/>
        <v>3.3923954738317198E-3</v>
      </c>
      <c r="J152" s="73">
        <f t="shared" si="10"/>
        <v>7.4932430144877341E-3</v>
      </c>
      <c r="K152" s="76">
        <f t="shared" si="11"/>
        <v>2.54429660537379E-2</v>
      </c>
    </row>
    <row r="153" spans="2:11">
      <c r="B153" s="124" t="str">
        <f>'JCN-R3 SP 500 MRP 1'!B153</f>
        <v>CenterPoint Energy Inc</v>
      </c>
      <c r="C153" s="125" t="str">
        <f>'JCN-R3 SP 500 MRP 1'!C153</f>
        <v>CNP</v>
      </c>
      <c r="D153" s="121">
        <f>'JCN-R3 SP 500 MRP 1'!D153</f>
        <v>629.43200000000002</v>
      </c>
      <c r="E153" s="121">
        <f>'JCN-R3 SP 500 MRP 1'!E153</f>
        <v>29.46</v>
      </c>
      <c r="F153" s="126">
        <f>'JCN-R3 SP 500 MRP 1'!F153</f>
        <v>2.5797691785471826</v>
      </c>
      <c r="G153" s="123">
        <f>'JCN-R3 SP 500 MRP 1'!G153</f>
        <v>6.5</v>
      </c>
      <c r="H153" s="123">
        <f t="shared" si="8"/>
        <v>18543.066720000003</v>
      </c>
      <c r="I153" s="73">
        <f t="shared" si="9"/>
        <v>6.6181558941498248E-4</v>
      </c>
      <c r="J153" s="73">
        <f t="shared" si="10"/>
        <v>1.7073314594548089E-3</v>
      </c>
      <c r="K153" s="76">
        <f t="shared" si="11"/>
        <v>4.3018013311973864E-3</v>
      </c>
    </row>
    <row r="154" spans="2:11">
      <c r="B154" s="124" t="str">
        <f>'JCN-R3 SP 500 MRP 1'!B154</f>
        <v>Humana Inc</v>
      </c>
      <c r="C154" s="125" t="str">
        <f>'JCN-R3 SP 500 MRP 1'!C154</f>
        <v>HUM</v>
      </c>
      <c r="D154" s="121">
        <f>'JCN-R3 SP 500 MRP 1'!D154</f>
        <v>124.97499999999999</v>
      </c>
      <c r="E154" s="121">
        <f>'JCN-R3 SP 500 MRP 1'!E154</f>
        <v>485.46</v>
      </c>
      <c r="F154" s="126">
        <f>'JCN-R3 SP 500 MRP 1'!F154</f>
        <v>0.72920528982820421</v>
      </c>
      <c r="G154" s="123">
        <f>'JCN-R3 SP 500 MRP 1'!G154</f>
        <v>12.5</v>
      </c>
      <c r="H154" s="123">
        <f t="shared" si="8"/>
        <v>60670.363499999992</v>
      </c>
      <c r="I154" s="73">
        <f t="shared" si="9"/>
        <v>2.1653695683716834E-3</v>
      </c>
      <c r="J154" s="73">
        <f t="shared" si="10"/>
        <v>1.5789989436896469E-3</v>
      </c>
      <c r="K154" s="76">
        <f t="shared" si="11"/>
        <v>2.7067119604646042E-2</v>
      </c>
    </row>
    <row r="155" spans="2:11">
      <c r="B155" s="124" t="str">
        <f>'JCN-R3 SP 500 MRP 1'!B155</f>
        <v>Willis Towers Watson PLC</v>
      </c>
      <c r="C155" s="125" t="str">
        <f>'JCN-R3 SP 500 MRP 1'!C155</f>
        <v>WTW</v>
      </c>
      <c r="D155" s="121">
        <f>'JCN-R3 SP 500 MRP 1'!D155</f>
        <v>106.578</v>
      </c>
      <c r="E155" s="121">
        <f>'JCN-R3 SP 500 MRP 1'!E155</f>
        <v>232.38</v>
      </c>
      <c r="F155" s="126">
        <f>'JCN-R3 SP 500 MRP 1'!F155</f>
        <v>1.4459075651949393</v>
      </c>
      <c r="G155" s="123">
        <f>'JCN-R3 SP 500 MRP 1'!G155</f>
        <v>8.5</v>
      </c>
      <c r="H155" s="123">
        <f t="shared" si="8"/>
        <v>24766.59564</v>
      </c>
      <c r="I155" s="73">
        <f t="shared" si="9"/>
        <v>8.8393788032970703E-4</v>
      </c>
      <c r="J155" s="73">
        <f t="shared" si="10"/>
        <v>1.2780924683311024E-3</v>
      </c>
      <c r="K155" s="76">
        <f t="shared" si="11"/>
        <v>7.5134719828025094E-3</v>
      </c>
    </row>
    <row r="156" spans="2:11">
      <c r="B156" s="124" t="str">
        <f>'JCN-R3 SP 500 MRP 1'!B156</f>
        <v>Illinois Tool Works Inc</v>
      </c>
      <c r="C156" s="125" t="str">
        <f>'JCN-R3 SP 500 MRP 1'!C156</f>
        <v>ITW</v>
      </c>
      <c r="D156" s="121">
        <f>'JCN-R3 SP 500 MRP 1'!D156</f>
        <v>304.82100000000003</v>
      </c>
      <c r="E156" s="121">
        <f>'JCN-R3 SP 500 MRP 1'!E156</f>
        <v>243.45</v>
      </c>
      <c r="F156" s="126">
        <f>'JCN-R3 SP 500 MRP 1'!F156</f>
        <v>2.1523926884370508</v>
      </c>
      <c r="G156" s="123">
        <f>'JCN-R3 SP 500 MRP 1'!G156</f>
        <v>11</v>
      </c>
      <c r="H156" s="123">
        <f t="shared" si="8"/>
        <v>74208.672449999998</v>
      </c>
      <c r="I156" s="73">
        <f t="shared" si="9"/>
        <v>2.6485616990327109E-3</v>
      </c>
      <c r="J156" s="73">
        <f t="shared" si="10"/>
        <v>5.7007448358724197E-3</v>
      </c>
      <c r="K156" s="76">
        <f t="shared" si="11"/>
        <v>2.9134178689359819E-2</v>
      </c>
    </row>
    <row r="157" spans="2:11">
      <c r="B157" s="124" t="str">
        <f>'JCN-R3 SP 500 MRP 1'!B157</f>
        <v>CDW Corp/DE</v>
      </c>
      <c r="C157" s="125" t="str">
        <f>'JCN-R3 SP 500 MRP 1'!C157</f>
        <v>CDW</v>
      </c>
      <c r="D157" s="121">
        <f>'JCN-R3 SP 500 MRP 1'!D157</f>
        <v>135.59200000000001</v>
      </c>
      <c r="E157" s="121">
        <f>'JCN-R3 SP 500 MRP 1'!E157</f>
        <v>194.89</v>
      </c>
      <c r="F157" s="126">
        <f>'JCN-R3 SP 500 MRP 1'!F157</f>
        <v>1.2109395043357791</v>
      </c>
      <c r="G157" s="123">
        <f>'JCN-R3 SP 500 MRP 1'!G157</f>
        <v>8.5</v>
      </c>
      <c r="H157" s="123">
        <f t="shared" si="8"/>
        <v>26425.524880000001</v>
      </c>
      <c r="I157" s="73">
        <f t="shared" si="9"/>
        <v>9.4314627607927214E-4</v>
      </c>
      <c r="J157" s="73">
        <f t="shared" si="10"/>
        <v>1.1420930840715696E-3</v>
      </c>
      <c r="K157" s="76">
        <f t="shared" si="11"/>
        <v>8.0167433466738127E-3</v>
      </c>
    </row>
    <row r="158" spans="2:11">
      <c r="B158" s="124" t="str">
        <f>'JCN-R3 SP 500 MRP 1'!B158</f>
        <v>Trane Technologies PLC</v>
      </c>
      <c r="C158" s="125" t="str">
        <f>'JCN-R3 SP 500 MRP 1'!C158</f>
        <v>TT</v>
      </c>
      <c r="D158" s="121">
        <f>'JCN-R3 SP 500 MRP 1'!D158</f>
        <v>229.07499999999999</v>
      </c>
      <c r="E158" s="121">
        <f>'JCN-R3 SP 500 MRP 1'!E158</f>
        <v>183.98</v>
      </c>
      <c r="F158" s="126">
        <f>'JCN-R3 SP 500 MRP 1'!F158</f>
        <v>1.6306120230459833</v>
      </c>
      <c r="G158" s="123" t="str">
        <f>'JCN-R3 SP 500 MRP 1'!G158</f>
        <v/>
      </c>
      <c r="H158" s="123" t="str">
        <f t="shared" si="8"/>
        <v>Excl.</v>
      </c>
      <c r="I158" s="73" t="str">
        <f t="shared" si="9"/>
        <v>Excl.</v>
      </c>
      <c r="J158" s="73" t="str">
        <f t="shared" si="10"/>
        <v/>
      </c>
      <c r="K158" s="76" t="str">
        <f t="shared" si="11"/>
        <v/>
      </c>
    </row>
    <row r="159" spans="2:11">
      <c r="B159" s="124" t="str">
        <f>'JCN-R3 SP 500 MRP 1'!B159</f>
        <v>Interpublic Group of Cos Inc/The</v>
      </c>
      <c r="C159" s="125" t="str">
        <f>'JCN-R3 SP 500 MRP 1'!C159</f>
        <v>IPG</v>
      </c>
      <c r="D159" s="121">
        <f>'JCN-R3 SP 500 MRP 1'!D159</f>
        <v>385.108</v>
      </c>
      <c r="E159" s="121">
        <f>'JCN-R3 SP 500 MRP 1'!E159</f>
        <v>37.24</v>
      </c>
      <c r="F159" s="126">
        <f>'JCN-R3 SP 500 MRP 1'!F159</f>
        <v>3.3297529538131041</v>
      </c>
      <c r="G159" s="123">
        <f>'JCN-R3 SP 500 MRP 1'!G159</f>
        <v>10</v>
      </c>
      <c r="H159" s="123">
        <f t="shared" si="8"/>
        <v>14341.421920000001</v>
      </c>
      <c r="I159" s="73">
        <f t="shared" si="9"/>
        <v>5.1185581890813312E-4</v>
      </c>
      <c r="J159" s="73">
        <f t="shared" si="10"/>
        <v>1.7043534249357815E-3</v>
      </c>
      <c r="K159" s="76">
        <f t="shared" si="11"/>
        <v>5.1185581890813309E-3</v>
      </c>
    </row>
    <row r="160" spans="2:11">
      <c r="B160" s="124" t="str">
        <f>'JCN-R3 SP 500 MRP 1'!B160</f>
        <v>International Flavors &amp; Fragrances Inc</v>
      </c>
      <c r="C160" s="125" t="str">
        <f>'JCN-R3 SP 500 MRP 1'!C160</f>
        <v>IFF</v>
      </c>
      <c r="D160" s="121">
        <f>'JCN-R3 SP 500 MRP 1'!D160</f>
        <v>255.06700000000001</v>
      </c>
      <c r="E160" s="121">
        <f>'JCN-R3 SP 500 MRP 1'!E160</f>
        <v>91.96</v>
      </c>
      <c r="F160" s="126">
        <f>'JCN-R3 SP 500 MRP 1'!F160</f>
        <v>3.5232709873858203</v>
      </c>
      <c r="G160" s="123">
        <f>'JCN-R3 SP 500 MRP 1'!G160</f>
        <v>6</v>
      </c>
      <c r="H160" s="123">
        <f t="shared" si="8"/>
        <v>23455.961319999999</v>
      </c>
      <c r="I160" s="73">
        <f t="shared" si="9"/>
        <v>8.3716038456290614E-4</v>
      </c>
      <c r="J160" s="73">
        <f t="shared" si="10"/>
        <v>2.9495428947192434E-3</v>
      </c>
      <c r="K160" s="76">
        <f t="shared" si="11"/>
        <v>5.0229623073774366E-3</v>
      </c>
    </row>
    <row r="161" spans="2:11">
      <c r="B161" s="124" t="str">
        <f>'JCN-R3 SP 500 MRP 1'!B161</f>
        <v>Generac Holdings Inc</v>
      </c>
      <c r="C161" s="125" t="str">
        <f>'JCN-R3 SP 500 MRP 1'!C161</f>
        <v>GNRC</v>
      </c>
      <c r="D161" s="121">
        <f>'JCN-R3 SP 500 MRP 1'!D161</f>
        <v>61.887</v>
      </c>
      <c r="E161" s="121">
        <f>'JCN-R3 SP 500 MRP 1'!E161</f>
        <v>108.01</v>
      </c>
      <c r="F161" s="126" t="str">
        <f>'JCN-R3 SP 500 MRP 1'!F161</f>
        <v>n/a</v>
      </c>
      <c r="G161" s="123">
        <f>'JCN-R3 SP 500 MRP 1'!G161</f>
        <v>19</v>
      </c>
      <c r="H161" s="123">
        <f t="shared" si="8"/>
        <v>6684.4148700000005</v>
      </c>
      <c r="I161" s="73">
        <f t="shared" si="9"/>
        <v>2.3857164696020267E-4</v>
      </c>
      <c r="J161" s="73" t="str">
        <f t="shared" si="10"/>
        <v/>
      </c>
      <c r="K161" s="76">
        <f t="shared" si="11"/>
        <v>4.5328612922438507E-3</v>
      </c>
    </row>
    <row r="162" spans="2:11">
      <c r="B162" s="124" t="str">
        <f>'JCN-R3 SP 500 MRP 1'!B162</f>
        <v>NXP Semiconductors NV</v>
      </c>
      <c r="C162" s="125" t="str">
        <f>'JCN-R3 SP 500 MRP 1'!C162</f>
        <v>NXPI</v>
      </c>
      <c r="D162" s="121">
        <f>'JCN-R3 SP 500 MRP 1'!D162</f>
        <v>259.51900000000001</v>
      </c>
      <c r="E162" s="121">
        <f>'JCN-R3 SP 500 MRP 1'!E162</f>
        <v>186.47499999999999</v>
      </c>
      <c r="F162" s="126">
        <f>'JCN-R3 SP 500 MRP 1'!F162</f>
        <v>2.1750904947043841</v>
      </c>
      <c r="G162" s="123">
        <f>'JCN-R3 SP 500 MRP 1'!G162</f>
        <v>11</v>
      </c>
      <c r="H162" s="123">
        <f t="shared" si="8"/>
        <v>48393.805524999996</v>
      </c>
      <c r="I162" s="73">
        <f t="shared" si="9"/>
        <v>1.7272102512049801E-3</v>
      </c>
      <c r="J162" s="73">
        <f t="shared" si="10"/>
        <v>3.7568385997519237E-3</v>
      </c>
      <c r="K162" s="76">
        <f t="shared" si="11"/>
        <v>1.899931276325478E-2</v>
      </c>
    </row>
    <row r="163" spans="2:11">
      <c r="B163" s="124" t="str">
        <f>'JCN-R3 SP 500 MRP 1'!B163</f>
        <v>Kellogg Co</v>
      </c>
      <c r="C163" s="125" t="str">
        <f>'JCN-R3 SP 500 MRP 1'!C163</f>
        <v>K</v>
      </c>
      <c r="D163" s="121">
        <f>'JCN-R3 SP 500 MRP 1'!D163</f>
        <v>342.66800000000001</v>
      </c>
      <c r="E163" s="121">
        <f>'JCN-R3 SP 500 MRP 1'!E163</f>
        <v>66.959999999999994</v>
      </c>
      <c r="F163" s="126">
        <f>'JCN-R3 SP 500 MRP 1'!F163</f>
        <v>3.5244922341696538</v>
      </c>
      <c r="G163" s="123">
        <f>'JCN-R3 SP 500 MRP 1'!G163</f>
        <v>3.5</v>
      </c>
      <c r="H163" s="123">
        <f t="shared" si="8"/>
        <v>22945.049279999999</v>
      </c>
      <c r="I163" s="73">
        <f t="shared" si="9"/>
        <v>8.1892556084158972E-4</v>
      </c>
      <c r="J163" s="73">
        <f t="shared" si="10"/>
        <v>2.8862967795492112E-3</v>
      </c>
      <c r="K163" s="76">
        <f t="shared" si="11"/>
        <v>2.8662394629455639E-3</v>
      </c>
    </row>
    <row r="164" spans="2:11">
      <c r="B164" s="124" t="str">
        <f>'JCN-R3 SP 500 MRP 1'!B164</f>
        <v>Broadridge Financial Solutions Inc</v>
      </c>
      <c r="C164" s="125" t="str">
        <f>'JCN-R3 SP 500 MRP 1'!C164</f>
        <v>BR</v>
      </c>
      <c r="D164" s="121">
        <f>'JCN-R3 SP 500 MRP 1'!D164</f>
        <v>117.693</v>
      </c>
      <c r="E164" s="121">
        <f>'JCN-R3 SP 500 MRP 1'!E164</f>
        <v>146.57</v>
      </c>
      <c r="F164" s="126">
        <f>'JCN-R3 SP 500 MRP 1'!F164</f>
        <v>1.9785767892474586</v>
      </c>
      <c r="G164" s="123">
        <f>'JCN-R3 SP 500 MRP 1'!G164</f>
        <v>8.5</v>
      </c>
      <c r="H164" s="123">
        <f t="shared" si="8"/>
        <v>17250.263009999999</v>
      </c>
      <c r="I164" s="73">
        <f t="shared" si="9"/>
        <v>6.1567448113709954E-4</v>
      </c>
      <c r="J164" s="73">
        <f t="shared" si="10"/>
        <v>1.2181592381098375E-3</v>
      </c>
      <c r="K164" s="76">
        <f t="shared" si="11"/>
        <v>5.2332330896653458E-3</v>
      </c>
    </row>
    <row r="165" spans="2:11">
      <c r="B165" s="124" t="str">
        <f>'JCN-R3 SP 500 MRP 1'!B165</f>
        <v>Kimberly-Clark Corp</v>
      </c>
      <c r="C165" s="125" t="str">
        <f>'JCN-R3 SP 500 MRP 1'!C165</f>
        <v>KMB</v>
      </c>
      <c r="D165" s="121">
        <f>'JCN-R3 SP 500 MRP 1'!D165</f>
        <v>337.45400000000001</v>
      </c>
      <c r="E165" s="121">
        <f>'JCN-R3 SP 500 MRP 1'!E165</f>
        <v>134.22</v>
      </c>
      <c r="F165" s="126">
        <f>'JCN-R3 SP 500 MRP 1'!F165</f>
        <v>3.5166145134853224</v>
      </c>
      <c r="G165" s="123">
        <f>'JCN-R3 SP 500 MRP 1'!G165</f>
        <v>7</v>
      </c>
      <c r="H165" s="123">
        <f t="shared" si="8"/>
        <v>45293.075880000004</v>
      </c>
      <c r="I165" s="73">
        <f t="shared" si="9"/>
        <v>1.6165429463514181E-3</v>
      </c>
      <c r="J165" s="73">
        <f t="shared" si="10"/>
        <v>5.6847583868117222E-3</v>
      </c>
      <c r="K165" s="76">
        <f t="shared" si="11"/>
        <v>1.1315800624459927E-2</v>
      </c>
    </row>
    <row r="166" spans="2:11">
      <c r="B166" s="124" t="str">
        <f>'JCN-R3 SP 500 MRP 1'!B166</f>
        <v>Kimco Realty Corp</v>
      </c>
      <c r="C166" s="125" t="str">
        <f>'JCN-R3 SP 500 MRP 1'!C166</f>
        <v>KIM</v>
      </c>
      <c r="D166" s="121">
        <f>'JCN-R3 SP 500 MRP 1'!D166</f>
        <v>618.46100000000001</v>
      </c>
      <c r="E166" s="121">
        <f>'JCN-R3 SP 500 MRP 1'!E166</f>
        <v>19.53</v>
      </c>
      <c r="F166" s="126">
        <f>'JCN-R3 SP 500 MRP 1'!F166</f>
        <v>4.7107014848950328</v>
      </c>
      <c r="G166" s="123">
        <f>'JCN-R3 SP 500 MRP 1'!G166</f>
        <v>11</v>
      </c>
      <c r="H166" s="123">
        <f t="shared" si="8"/>
        <v>12078.54333</v>
      </c>
      <c r="I166" s="73">
        <f t="shared" si="9"/>
        <v>4.3109202991738763E-4</v>
      </c>
      <c r="J166" s="73">
        <f t="shared" si="10"/>
        <v>2.030745865458252E-3</v>
      </c>
      <c r="K166" s="76">
        <f t="shared" si="11"/>
        <v>4.7420123290912641E-3</v>
      </c>
    </row>
    <row r="167" spans="2:11">
      <c r="B167" s="124" t="str">
        <f>'JCN-R3 SP 500 MRP 1'!B167</f>
        <v>Oracle Corp</v>
      </c>
      <c r="C167" s="125" t="str">
        <f>'JCN-R3 SP 500 MRP 1'!C167</f>
        <v>ORCL</v>
      </c>
      <c r="D167" s="121">
        <f>'JCN-R3 SP 500 MRP 1'!D167</f>
        <v>2699.8020000000001</v>
      </c>
      <c r="E167" s="121">
        <f>'JCN-R3 SP 500 MRP 1'!E167</f>
        <v>92.92</v>
      </c>
      <c r="F167" s="126">
        <f>'JCN-R3 SP 500 MRP 1'!F167</f>
        <v>1.7219113215669393</v>
      </c>
      <c r="G167" s="123">
        <f>'JCN-R3 SP 500 MRP 1'!G167</f>
        <v>10</v>
      </c>
      <c r="H167" s="123">
        <f t="shared" si="8"/>
        <v>250865.60184000002</v>
      </c>
      <c r="I167" s="73">
        <f t="shared" si="9"/>
        <v>8.9535764850919922E-3</v>
      </c>
      <c r="J167" s="73">
        <f t="shared" si="10"/>
        <v>1.5417264718195423E-2</v>
      </c>
      <c r="K167" s="76">
        <f t="shared" si="11"/>
        <v>8.9535764850919922E-2</v>
      </c>
    </row>
    <row r="168" spans="2:11">
      <c r="B168" s="124" t="str">
        <f>'JCN-R3 SP 500 MRP 1'!B168</f>
        <v>Kroger Co/The</v>
      </c>
      <c r="C168" s="125" t="str">
        <f>'JCN-R3 SP 500 MRP 1'!C168</f>
        <v>KR</v>
      </c>
      <c r="D168" s="121">
        <f>'JCN-R3 SP 500 MRP 1'!D168</f>
        <v>717.46799999999996</v>
      </c>
      <c r="E168" s="121">
        <f>'JCN-R3 SP 500 MRP 1'!E168</f>
        <v>49.37</v>
      </c>
      <c r="F168" s="126">
        <f>'JCN-R3 SP 500 MRP 1'!F168</f>
        <v>2.1065424346769297</v>
      </c>
      <c r="G168" s="123">
        <f>'JCN-R3 SP 500 MRP 1'!G168</f>
        <v>6.5</v>
      </c>
      <c r="H168" s="123">
        <f t="shared" si="8"/>
        <v>35421.395159999993</v>
      </c>
      <c r="I168" s="73">
        <f t="shared" si="9"/>
        <v>1.2642154542016554E-3</v>
      </c>
      <c r="J168" s="73">
        <f t="shared" si="10"/>
        <v>2.6631235008501555E-3</v>
      </c>
      <c r="K168" s="76">
        <f t="shared" si="11"/>
        <v>8.2174004523107597E-3</v>
      </c>
    </row>
    <row r="169" spans="2:11">
      <c r="B169" s="124" t="str">
        <f>'JCN-R3 SP 500 MRP 1'!B169</f>
        <v>Lennar Corp</v>
      </c>
      <c r="C169" s="125" t="str">
        <f>'JCN-R3 SP 500 MRP 1'!C169</f>
        <v>LEN</v>
      </c>
      <c r="D169" s="121">
        <f>'JCN-R3 SP 500 MRP 1'!D169</f>
        <v>252.46600000000001</v>
      </c>
      <c r="E169" s="121">
        <f>'JCN-R3 SP 500 MRP 1'!E169</f>
        <v>105.11</v>
      </c>
      <c r="F169" s="126">
        <f>'JCN-R3 SP 500 MRP 1'!F169</f>
        <v>1.4270763961564075</v>
      </c>
      <c r="G169" s="123">
        <f>'JCN-R3 SP 500 MRP 1'!G169</f>
        <v>8.5</v>
      </c>
      <c r="H169" s="123">
        <f t="shared" si="8"/>
        <v>26536.701260000002</v>
      </c>
      <c r="I169" s="73">
        <f t="shared" si="9"/>
        <v>9.4711424225065865E-4</v>
      </c>
      <c r="J169" s="73">
        <f t="shared" si="10"/>
        <v>1.3516043795794765E-3</v>
      </c>
      <c r="K169" s="76">
        <f t="shared" si="11"/>
        <v>8.050471059130598E-3</v>
      </c>
    </row>
    <row r="170" spans="2:11">
      <c r="B170" s="124" t="str">
        <f>'JCN-R3 SP 500 MRP 1'!B170</f>
        <v>Eli Lilly &amp; Co</v>
      </c>
      <c r="C170" s="125" t="str">
        <f>'JCN-R3 SP 500 MRP 1'!C170</f>
        <v>LLY</v>
      </c>
      <c r="D170" s="121">
        <f>'JCN-R3 SP 500 MRP 1'!D170</f>
        <v>950.29600000000005</v>
      </c>
      <c r="E170" s="121">
        <f>'JCN-R3 SP 500 MRP 1'!E170</f>
        <v>343.42</v>
      </c>
      <c r="F170" s="126">
        <f>'JCN-R3 SP 500 MRP 1'!F170</f>
        <v>1.316172616621047</v>
      </c>
      <c r="G170" s="123">
        <f>'JCN-R3 SP 500 MRP 1'!G170</f>
        <v>11.5</v>
      </c>
      <c r="H170" s="123">
        <f t="shared" si="8"/>
        <v>326350.65232000005</v>
      </c>
      <c r="I170" s="73">
        <f t="shared" si="9"/>
        <v>1.16476930478911E-2</v>
      </c>
      <c r="J170" s="73">
        <f t="shared" si="10"/>
        <v>1.5330374636441607E-2</v>
      </c>
      <c r="K170" s="76">
        <f t="shared" si="11"/>
        <v>0.13394847005074764</v>
      </c>
    </row>
    <row r="171" spans="2:11">
      <c r="B171" s="124" t="str">
        <f>'JCN-R3 SP 500 MRP 1'!B171</f>
        <v>Bath &amp; Body Works Inc</v>
      </c>
      <c r="C171" s="125" t="str">
        <f>'JCN-R3 SP 500 MRP 1'!C171</f>
        <v>BBWI</v>
      </c>
      <c r="D171" s="121">
        <f>'JCN-R3 SP 500 MRP 1'!D171</f>
        <v>228.76599999999999</v>
      </c>
      <c r="E171" s="121">
        <f>'JCN-R3 SP 500 MRP 1'!E171</f>
        <v>36.58</v>
      </c>
      <c r="F171" s="126">
        <f>'JCN-R3 SP 500 MRP 1'!F171</f>
        <v>2.1869874248223073</v>
      </c>
      <c r="G171" s="123">
        <f>'JCN-R3 SP 500 MRP 1'!G171</f>
        <v>26.5</v>
      </c>
      <c r="H171" s="123" t="str">
        <f t="shared" si="8"/>
        <v>Excl.</v>
      </c>
      <c r="I171" s="73" t="str">
        <f t="shared" si="9"/>
        <v>Excl.</v>
      </c>
      <c r="J171" s="73" t="str">
        <f t="shared" si="10"/>
        <v/>
      </c>
      <c r="K171" s="76" t="str">
        <f t="shared" si="11"/>
        <v/>
      </c>
    </row>
    <row r="172" spans="2:11">
      <c r="B172" s="124" t="str">
        <f>'JCN-R3 SP 500 MRP 1'!B172</f>
        <v>Charter Communications Inc</v>
      </c>
      <c r="C172" s="125" t="str">
        <f>'JCN-R3 SP 500 MRP 1'!C172</f>
        <v>CHTR</v>
      </c>
      <c r="D172" s="121">
        <f>'JCN-R3 SP 500 MRP 1'!D172</f>
        <v>152.65100000000001</v>
      </c>
      <c r="E172" s="121">
        <f>'JCN-R3 SP 500 MRP 1'!E172</f>
        <v>357.61</v>
      </c>
      <c r="F172" s="126" t="str">
        <f>'JCN-R3 SP 500 MRP 1'!F172</f>
        <v>n/a</v>
      </c>
      <c r="G172" s="123">
        <f>'JCN-R3 SP 500 MRP 1'!G172</f>
        <v>15.5</v>
      </c>
      <c r="H172" s="123">
        <f t="shared" si="8"/>
        <v>54589.524110000006</v>
      </c>
      <c r="I172" s="73">
        <f t="shared" si="9"/>
        <v>1.9483399709594015E-3</v>
      </c>
      <c r="J172" s="73" t="str">
        <f t="shared" si="10"/>
        <v/>
      </c>
      <c r="K172" s="76">
        <f t="shared" si="11"/>
        <v>3.0199269549870723E-2</v>
      </c>
    </row>
    <row r="173" spans="2:11">
      <c r="B173" s="124" t="str">
        <f>'JCN-R3 SP 500 MRP 1'!B173</f>
        <v>Lincoln National Corp</v>
      </c>
      <c r="C173" s="125" t="str">
        <f>'JCN-R3 SP 500 MRP 1'!C173</f>
        <v>LNC</v>
      </c>
      <c r="D173" s="121">
        <f>'JCN-R3 SP 500 MRP 1'!D173</f>
        <v>169.221</v>
      </c>
      <c r="E173" s="121">
        <f>'JCN-R3 SP 500 MRP 1'!E173</f>
        <v>22.47</v>
      </c>
      <c r="F173" s="126">
        <f>'JCN-R3 SP 500 MRP 1'!F173</f>
        <v>8.0106809078771697</v>
      </c>
      <c r="G173" s="123">
        <f>'JCN-R3 SP 500 MRP 1'!G173</f>
        <v>30.5</v>
      </c>
      <c r="H173" s="123" t="str">
        <f t="shared" si="8"/>
        <v>Excl.</v>
      </c>
      <c r="I173" s="73" t="str">
        <f t="shared" si="9"/>
        <v>Excl.</v>
      </c>
      <c r="J173" s="73" t="str">
        <f t="shared" si="10"/>
        <v/>
      </c>
      <c r="K173" s="76" t="str">
        <f t="shared" si="11"/>
        <v/>
      </c>
    </row>
    <row r="174" spans="2:11">
      <c r="B174" s="124" t="str">
        <f>'JCN-R3 SP 500 MRP 1'!B174</f>
        <v>Loews Corp</v>
      </c>
      <c r="C174" s="125" t="str">
        <f>'JCN-R3 SP 500 MRP 1'!C174</f>
        <v>L</v>
      </c>
      <c r="D174" s="121">
        <f>'JCN-R3 SP 500 MRP 1'!D174</f>
        <v>230.876</v>
      </c>
      <c r="E174" s="121">
        <f>'JCN-R3 SP 500 MRP 1'!E174</f>
        <v>58.02</v>
      </c>
      <c r="F174" s="126">
        <f>'JCN-R3 SP 500 MRP 1'!F174</f>
        <v>0.43088590141330574</v>
      </c>
      <c r="G174" s="123">
        <f>'JCN-R3 SP 500 MRP 1'!G174</f>
        <v>18.5</v>
      </c>
      <c r="H174" s="123">
        <f t="shared" si="8"/>
        <v>13395.425520000001</v>
      </c>
      <c r="I174" s="73">
        <f t="shared" si="9"/>
        <v>4.7809251672601961E-4</v>
      </c>
      <c r="J174" s="73">
        <f t="shared" si="10"/>
        <v>2.0600332502844691E-4</v>
      </c>
      <c r="K174" s="76">
        <f t="shared" si="11"/>
        <v>8.8447115594313622E-3</v>
      </c>
    </row>
    <row r="175" spans="2:11">
      <c r="B175" s="124" t="str">
        <f>'JCN-R3 SP 500 MRP 1'!B175</f>
        <v>Lowe's Cos Inc</v>
      </c>
      <c r="C175" s="125" t="str">
        <f>'JCN-R3 SP 500 MRP 1'!C175</f>
        <v>LOW</v>
      </c>
      <c r="D175" s="121">
        <f>'JCN-R3 SP 500 MRP 1'!D175</f>
        <v>596.35599999999999</v>
      </c>
      <c r="E175" s="121">
        <f>'JCN-R3 SP 500 MRP 1'!E175</f>
        <v>199.97</v>
      </c>
      <c r="F175" s="126">
        <f>'JCN-R3 SP 500 MRP 1'!F175</f>
        <v>2.1003150472570886</v>
      </c>
      <c r="G175" s="123">
        <f>'JCN-R3 SP 500 MRP 1'!G175</f>
        <v>11</v>
      </c>
      <c r="H175" s="123">
        <f t="shared" si="8"/>
        <v>119253.30932</v>
      </c>
      <c r="I175" s="73">
        <f t="shared" si="9"/>
        <v>4.2562376757334461E-3</v>
      </c>
      <c r="J175" s="73">
        <f t="shared" si="10"/>
        <v>8.9394400350454942E-3</v>
      </c>
      <c r="K175" s="76">
        <f t="shared" si="11"/>
        <v>4.6818614433067909E-2</v>
      </c>
    </row>
    <row r="176" spans="2:11">
      <c r="B176" s="124" t="str">
        <f>'JCN-R3 SP 500 MRP 1'!B176</f>
        <v>IDEX Corp</v>
      </c>
      <c r="C176" s="125" t="str">
        <f>'JCN-R3 SP 500 MRP 1'!C176</f>
        <v>IEX</v>
      </c>
      <c r="D176" s="121">
        <f>'JCN-R3 SP 500 MRP 1'!D176</f>
        <v>75.518000000000001</v>
      </c>
      <c r="E176" s="121">
        <f>'JCN-R3 SP 500 MRP 1'!E176</f>
        <v>231.03</v>
      </c>
      <c r="F176" s="126">
        <f>'JCN-R3 SP 500 MRP 1'!F176</f>
        <v>1.0388261264770808</v>
      </c>
      <c r="G176" s="123">
        <f>'JCN-R3 SP 500 MRP 1'!G176</f>
        <v>11</v>
      </c>
      <c r="H176" s="123">
        <f t="shared" si="8"/>
        <v>17446.92354</v>
      </c>
      <c r="I176" s="73">
        <f t="shared" si="9"/>
        <v>6.2269343903343462E-4</v>
      </c>
      <c r="J176" s="73">
        <f t="shared" si="10"/>
        <v>6.4687021325379518E-4</v>
      </c>
      <c r="K176" s="76">
        <f t="shared" si="11"/>
        <v>6.8496278293677807E-3</v>
      </c>
    </row>
    <row r="177" spans="2:11">
      <c r="B177" s="124" t="str">
        <f>'JCN-R3 SP 500 MRP 1'!B177</f>
        <v>Marsh &amp; McLennan Cos Inc</v>
      </c>
      <c r="C177" s="125" t="str">
        <f>'JCN-R3 SP 500 MRP 1'!C177</f>
        <v>MMC</v>
      </c>
      <c r="D177" s="121">
        <f>'JCN-R3 SP 500 MRP 1'!D177</f>
        <v>494.57100000000003</v>
      </c>
      <c r="E177" s="121">
        <f>'JCN-R3 SP 500 MRP 1'!E177</f>
        <v>166.55</v>
      </c>
      <c r="F177" s="126">
        <f>'JCN-R3 SP 500 MRP 1'!F177</f>
        <v>1.416991894326028</v>
      </c>
      <c r="G177" s="123">
        <f>'JCN-R3 SP 500 MRP 1'!G177</f>
        <v>11</v>
      </c>
      <c r="H177" s="123">
        <f t="shared" si="8"/>
        <v>82370.800050000005</v>
      </c>
      <c r="I177" s="73">
        <f t="shared" si="9"/>
        <v>2.9398739921955271E-3</v>
      </c>
      <c r="J177" s="73">
        <f t="shared" si="10"/>
        <v>4.1657776172809623E-3</v>
      </c>
      <c r="K177" s="76">
        <f t="shared" si="11"/>
        <v>3.2338613914150799E-2</v>
      </c>
    </row>
    <row r="178" spans="2:11">
      <c r="B178" s="124" t="str">
        <f>'JCN-R3 SP 500 MRP 1'!B178</f>
        <v>Masco Corp</v>
      </c>
      <c r="C178" s="125" t="str">
        <f>'JCN-R3 SP 500 MRP 1'!C178</f>
        <v>MAS</v>
      </c>
      <c r="D178" s="121">
        <f>'JCN-R3 SP 500 MRP 1'!D178</f>
        <v>225.203</v>
      </c>
      <c r="E178" s="121">
        <f>'JCN-R3 SP 500 MRP 1'!E178</f>
        <v>49.72</v>
      </c>
      <c r="F178" s="126">
        <f>'JCN-R3 SP 500 MRP 1'!F178</f>
        <v>2.2928399034593721</v>
      </c>
      <c r="G178" s="123">
        <f>'JCN-R3 SP 500 MRP 1'!G178</f>
        <v>8</v>
      </c>
      <c r="H178" s="123">
        <f t="shared" si="8"/>
        <v>11197.09316</v>
      </c>
      <c r="I178" s="73">
        <f t="shared" si="9"/>
        <v>3.9963242980877697E-4</v>
      </c>
      <c r="J178" s="73">
        <f t="shared" si="10"/>
        <v>9.1629318178199049E-4</v>
      </c>
      <c r="K178" s="76">
        <f t="shared" si="11"/>
        <v>3.1970594384702158E-3</v>
      </c>
    </row>
    <row r="179" spans="2:11">
      <c r="B179" s="124" t="str">
        <f>'JCN-R3 SP 500 MRP 1'!B179</f>
        <v>S&amp;P Global Inc</v>
      </c>
      <c r="C179" s="125" t="str">
        <f>'JCN-R3 SP 500 MRP 1'!C179</f>
        <v>SPGI</v>
      </c>
      <c r="D179" s="121">
        <f>'JCN-R3 SP 500 MRP 1'!D179</f>
        <v>327.947</v>
      </c>
      <c r="E179" s="121">
        <f>'JCN-R3 SP 500 MRP 1'!E179</f>
        <v>344.77</v>
      </c>
      <c r="F179" s="126">
        <f>'JCN-R3 SP 500 MRP 1'!F179</f>
        <v>1.0441743771209793</v>
      </c>
      <c r="G179" s="123">
        <f>'JCN-R3 SP 500 MRP 1'!G179</f>
        <v>6.5</v>
      </c>
      <c r="H179" s="123">
        <f t="shared" si="8"/>
        <v>113066.28718999999</v>
      </c>
      <c r="I179" s="73">
        <f t="shared" si="9"/>
        <v>4.0354183388072026E-3</v>
      </c>
      <c r="J179" s="73">
        <f t="shared" si="10"/>
        <v>4.2136804303465874E-3</v>
      </c>
      <c r="K179" s="76">
        <f t="shared" si="11"/>
        <v>2.6230219202246816E-2</v>
      </c>
    </row>
    <row r="180" spans="2:11">
      <c r="B180" s="124" t="str">
        <f>'JCN-R3 SP 500 MRP 1'!B180</f>
        <v>Medtronic PLC</v>
      </c>
      <c r="C180" s="125" t="str">
        <f>'JCN-R3 SP 500 MRP 1'!C180</f>
        <v>MDT</v>
      </c>
      <c r="D180" s="121">
        <f>'JCN-R3 SP 500 MRP 1'!D180</f>
        <v>1330.424</v>
      </c>
      <c r="E180" s="121">
        <f>'JCN-R3 SP 500 MRP 1'!E180</f>
        <v>80.62</v>
      </c>
      <c r="F180" s="126">
        <f>'JCN-R3 SP 500 MRP 1'!F180</f>
        <v>3.3738526420243118</v>
      </c>
      <c r="G180" s="123">
        <f>'JCN-R3 SP 500 MRP 1'!G180</f>
        <v>7.5</v>
      </c>
      <c r="H180" s="123">
        <f t="shared" si="8"/>
        <v>107258.78288</v>
      </c>
      <c r="I180" s="73">
        <f t="shared" si="9"/>
        <v>3.8281442699603695E-3</v>
      </c>
      <c r="J180" s="73">
        <f t="shared" si="10"/>
        <v>1.2915594659256024E-2</v>
      </c>
      <c r="K180" s="76">
        <f t="shared" si="11"/>
        <v>2.871108202470277E-2</v>
      </c>
    </row>
    <row r="181" spans="2:11">
      <c r="B181" s="124" t="str">
        <f>'JCN-R3 SP 500 MRP 1'!B181</f>
        <v>Viatris Inc</v>
      </c>
      <c r="C181" s="125" t="str">
        <f>'JCN-R3 SP 500 MRP 1'!C181</f>
        <v>VTRS</v>
      </c>
      <c r="D181" s="121">
        <f>'JCN-R3 SP 500 MRP 1'!D181</f>
        <v>1196.8140000000001</v>
      </c>
      <c r="E181" s="121">
        <f>'JCN-R3 SP 500 MRP 1'!E181</f>
        <v>9.6199999999999992</v>
      </c>
      <c r="F181" s="126">
        <f>'JCN-R3 SP 500 MRP 1'!F181</f>
        <v>4.9896049896049899</v>
      </c>
      <c r="G181" s="123" t="str">
        <f>'JCN-R3 SP 500 MRP 1'!G181</f>
        <v/>
      </c>
      <c r="H181" s="123" t="str">
        <f t="shared" si="8"/>
        <v>Excl.</v>
      </c>
      <c r="I181" s="73" t="str">
        <f t="shared" si="9"/>
        <v>Excl.</v>
      </c>
      <c r="J181" s="73" t="str">
        <f t="shared" si="10"/>
        <v/>
      </c>
      <c r="K181" s="76" t="str">
        <f t="shared" si="11"/>
        <v/>
      </c>
    </row>
    <row r="182" spans="2:11">
      <c r="B182" s="124" t="str">
        <f>'JCN-R3 SP 500 MRP 1'!B182</f>
        <v>CVS Health Corp</v>
      </c>
      <c r="C182" s="125" t="str">
        <f>'JCN-R3 SP 500 MRP 1'!C182</f>
        <v>CVS</v>
      </c>
      <c r="D182" s="121">
        <f>'JCN-R3 SP 500 MRP 1'!D182</f>
        <v>1284.1120000000001</v>
      </c>
      <c r="E182" s="121">
        <f>'JCN-R3 SP 500 MRP 1'!E182</f>
        <v>74.31</v>
      </c>
      <c r="F182" s="126">
        <f>'JCN-R3 SP 500 MRP 1'!F182</f>
        <v>3.2566276409635311</v>
      </c>
      <c r="G182" s="123">
        <f>'JCN-R3 SP 500 MRP 1'!G182</f>
        <v>6</v>
      </c>
      <c r="H182" s="123">
        <f t="shared" si="8"/>
        <v>95422.362720000005</v>
      </c>
      <c r="I182" s="73">
        <f t="shared" si="9"/>
        <v>3.4056937927529089E-3</v>
      </c>
      <c r="J182" s="73">
        <f t="shared" si="10"/>
        <v>1.1091076542137047E-2</v>
      </c>
      <c r="K182" s="76">
        <f t="shared" si="11"/>
        <v>2.0434162756517452E-2</v>
      </c>
    </row>
    <row r="183" spans="2:11">
      <c r="B183" s="124" t="str">
        <f>'JCN-R3 SP 500 MRP 1'!B183</f>
        <v>DuPont de Nemours Inc</v>
      </c>
      <c r="C183" s="125" t="str">
        <f>'JCN-R3 SP 500 MRP 1'!C183</f>
        <v>DD</v>
      </c>
      <c r="D183" s="121">
        <f>'JCN-R3 SP 500 MRP 1'!D183</f>
        <v>458.33800000000002</v>
      </c>
      <c r="E183" s="121">
        <f>'JCN-R3 SP 500 MRP 1'!E183</f>
        <v>71.77</v>
      </c>
      <c r="F183" s="126">
        <f>'JCN-R3 SP 500 MRP 1'!F183</f>
        <v>2.0064093632436952</v>
      </c>
      <c r="G183" s="123">
        <f>'JCN-R3 SP 500 MRP 1'!G183</f>
        <v>10</v>
      </c>
      <c r="H183" s="123">
        <f t="shared" si="8"/>
        <v>32894.918259999999</v>
      </c>
      <c r="I183" s="73">
        <f t="shared" si="9"/>
        <v>1.1740436490755163E-3</v>
      </c>
      <c r="J183" s="73">
        <f t="shared" si="10"/>
        <v>2.3556121703619108E-3</v>
      </c>
      <c r="K183" s="76">
        <f t="shared" si="11"/>
        <v>1.1740436490755162E-2</v>
      </c>
    </row>
    <row r="184" spans="2:11">
      <c r="B184" s="124" t="str">
        <f>'JCN-R3 SP 500 MRP 1'!B184</f>
        <v>Micron Technology Inc</v>
      </c>
      <c r="C184" s="125" t="str">
        <f>'JCN-R3 SP 500 MRP 1'!C184</f>
        <v>MU</v>
      </c>
      <c r="D184" s="121">
        <f>'JCN-R3 SP 500 MRP 1'!D184</f>
        <v>1094.394</v>
      </c>
      <c r="E184" s="121">
        <f>'JCN-R3 SP 500 MRP 1'!E184</f>
        <v>60.34</v>
      </c>
      <c r="F184" s="126">
        <f>'JCN-R3 SP 500 MRP 1'!F184</f>
        <v>0.76234670202187604</v>
      </c>
      <c r="G184" s="123">
        <f>'JCN-R3 SP 500 MRP 1'!G184</f>
        <v>9.5</v>
      </c>
      <c r="H184" s="123">
        <f t="shared" si="8"/>
        <v>66035.733959999998</v>
      </c>
      <c r="I184" s="73">
        <f t="shared" si="9"/>
        <v>2.3568635573128311E-3</v>
      </c>
      <c r="J184" s="73">
        <f t="shared" si="10"/>
        <v>1.7967471600329836E-3</v>
      </c>
      <c r="K184" s="76">
        <f t="shared" si="11"/>
        <v>2.2390203794471895E-2</v>
      </c>
    </row>
    <row r="185" spans="2:11">
      <c r="B185" s="124" t="str">
        <f>'JCN-R3 SP 500 MRP 1'!B185</f>
        <v>Motorola Solutions Inc</v>
      </c>
      <c r="C185" s="125" t="str">
        <f>'JCN-R3 SP 500 MRP 1'!C185</f>
        <v>MSI</v>
      </c>
      <c r="D185" s="121">
        <f>'JCN-R3 SP 500 MRP 1'!D185</f>
        <v>167.46700000000001</v>
      </c>
      <c r="E185" s="121">
        <f>'JCN-R3 SP 500 MRP 1'!E185</f>
        <v>286.13</v>
      </c>
      <c r="F185" s="126">
        <f>'JCN-R3 SP 500 MRP 1'!F185</f>
        <v>1.2302100443854194</v>
      </c>
      <c r="G185" s="123">
        <f>'JCN-R3 SP 500 MRP 1'!G185</f>
        <v>10.5</v>
      </c>
      <c r="H185" s="123">
        <f t="shared" si="8"/>
        <v>47917.332710000002</v>
      </c>
      <c r="I185" s="73">
        <f t="shared" si="9"/>
        <v>1.7102045885677786E-3</v>
      </c>
      <c r="J185" s="73">
        <f t="shared" si="10"/>
        <v>2.1039108628101147E-3</v>
      </c>
      <c r="K185" s="76">
        <f t="shared" si="11"/>
        <v>1.7957148179961677E-2</v>
      </c>
    </row>
    <row r="186" spans="2:11">
      <c r="B186" s="124" t="str">
        <f>'JCN-R3 SP 500 MRP 1'!B186</f>
        <v>Cboe Global Markets Inc</v>
      </c>
      <c r="C186" s="125" t="str">
        <f>'JCN-R3 SP 500 MRP 1'!C186</f>
        <v>CBOE</v>
      </c>
      <c r="D186" s="121">
        <f>'JCN-R3 SP 500 MRP 1'!D186</f>
        <v>105.74299999999999</v>
      </c>
      <c r="E186" s="121">
        <f>'JCN-R3 SP 500 MRP 1'!E186</f>
        <v>134.24</v>
      </c>
      <c r="F186" s="126">
        <f>'JCN-R3 SP 500 MRP 1'!F186</f>
        <v>1.4898688915375446</v>
      </c>
      <c r="G186" s="123">
        <f>'JCN-R3 SP 500 MRP 1'!G186</f>
        <v>10</v>
      </c>
      <c r="H186" s="123">
        <f t="shared" si="8"/>
        <v>14194.94032</v>
      </c>
      <c r="I186" s="73">
        <f t="shared" si="9"/>
        <v>5.0662778365882398E-4</v>
      </c>
      <c r="J186" s="73">
        <f t="shared" si="10"/>
        <v>7.5480897446189501E-4</v>
      </c>
      <c r="K186" s="76">
        <f t="shared" si="11"/>
        <v>5.0662778365882398E-3</v>
      </c>
    </row>
    <row r="187" spans="2:11">
      <c r="B187" s="124" t="str">
        <f>'JCN-R3 SP 500 MRP 1'!B187</f>
        <v>Laboratory Corp of America Holdings</v>
      </c>
      <c r="C187" s="125" t="str">
        <f>'JCN-R3 SP 500 MRP 1'!C187</f>
        <v>LH</v>
      </c>
      <c r="D187" s="121">
        <f>'JCN-R3 SP 500 MRP 1'!D187</f>
        <v>88.501000000000005</v>
      </c>
      <c r="E187" s="121">
        <f>'JCN-R3 SP 500 MRP 1'!E187</f>
        <v>229.42</v>
      </c>
      <c r="F187" s="126">
        <f>'JCN-R3 SP 500 MRP 1'!F187</f>
        <v>1.2553395519135211</v>
      </c>
      <c r="G187" s="123">
        <f>'JCN-R3 SP 500 MRP 1'!G187</f>
        <v>1.5</v>
      </c>
      <c r="H187" s="123">
        <f t="shared" si="8"/>
        <v>20303.899420000002</v>
      </c>
      <c r="I187" s="73">
        <f t="shared" si="9"/>
        <v>7.2466099405103259E-4</v>
      </c>
      <c r="J187" s="73">
        <f t="shared" si="10"/>
        <v>9.0969560756123003E-4</v>
      </c>
      <c r="K187" s="76">
        <f t="shared" si="11"/>
        <v>1.0869914910765488E-3</v>
      </c>
    </row>
    <row r="188" spans="2:11">
      <c r="B188" s="124" t="str">
        <f>'JCN-R3 SP 500 MRP 1'!B188</f>
        <v>Newmont Corp</v>
      </c>
      <c r="C188" s="125" t="str">
        <f>'JCN-R3 SP 500 MRP 1'!C188</f>
        <v>NEM</v>
      </c>
      <c r="D188" s="121">
        <f>'JCN-R3 SP 500 MRP 1'!D188</f>
        <v>794.50900000000001</v>
      </c>
      <c r="E188" s="121">
        <f>'JCN-R3 SP 500 MRP 1'!E188</f>
        <v>49.02</v>
      </c>
      <c r="F188" s="126">
        <f>'JCN-R3 SP 500 MRP 1'!F188</f>
        <v>3.2639738882088944</v>
      </c>
      <c r="G188" s="123">
        <f>'JCN-R3 SP 500 MRP 1'!G188</f>
        <v>8</v>
      </c>
      <c r="H188" s="123">
        <f t="shared" si="8"/>
        <v>38946.831180000001</v>
      </c>
      <c r="I188" s="73">
        <f t="shared" si="9"/>
        <v>1.3900408396544622E-3</v>
      </c>
      <c r="J188" s="73">
        <f t="shared" si="10"/>
        <v>4.5370570041761314E-3</v>
      </c>
      <c r="K188" s="76">
        <f t="shared" si="11"/>
        <v>1.1120326717235698E-2</v>
      </c>
    </row>
    <row r="189" spans="2:11">
      <c r="B189" s="124" t="str">
        <f>'JCN-R3 SP 500 MRP 1'!B189</f>
        <v>NIKE Inc</v>
      </c>
      <c r="C189" s="125" t="str">
        <f>'JCN-R3 SP 500 MRP 1'!C189</f>
        <v>NKE</v>
      </c>
      <c r="D189" s="121">
        <f>'JCN-R3 SP 500 MRP 1'!D189</f>
        <v>1245.6659999999999</v>
      </c>
      <c r="E189" s="121">
        <f>'JCN-R3 SP 500 MRP 1'!E189</f>
        <v>122.64</v>
      </c>
      <c r="F189" s="126">
        <f>'JCN-R3 SP 500 MRP 1'!F189</f>
        <v>1.1089367253750817</v>
      </c>
      <c r="G189" s="123">
        <f>'JCN-R3 SP 500 MRP 1'!G189</f>
        <v>24</v>
      </c>
      <c r="H189" s="123" t="str">
        <f t="shared" si="8"/>
        <v>Excl.</v>
      </c>
      <c r="I189" s="73" t="str">
        <f t="shared" si="9"/>
        <v>Excl.</v>
      </c>
      <c r="J189" s="73" t="str">
        <f t="shared" si="10"/>
        <v/>
      </c>
      <c r="K189" s="76" t="str">
        <f t="shared" si="11"/>
        <v/>
      </c>
    </row>
    <row r="190" spans="2:11">
      <c r="B190" s="124" t="str">
        <f>'JCN-R3 SP 500 MRP 1'!B190</f>
        <v>NiSource Inc</v>
      </c>
      <c r="C190" s="125" t="str">
        <f>'JCN-R3 SP 500 MRP 1'!C190</f>
        <v>NI</v>
      </c>
      <c r="D190" s="121">
        <f>'JCN-R3 SP 500 MRP 1'!D190</f>
        <v>412.50799999999998</v>
      </c>
      <c r="E190" s="121">
        <f>'JCN-R3 SP 500 MRP 1'!E190</f>
        <v>27.96</v>
      </c>
      <c r="F190" s="126">
        <f>'JCN-R3 SP 500 MRP 1'!F190</f>
        <v>3.5765379113018594</v>
      </c>
      <c r="G190" s="123">
        <f>'JCN-R3 SP 500 MRP 1'!G190</f>
        <v>9.5</v>
      </c>
      <c r="H190" s="123">
        <f t="shared" si="8"/>
        <v>11533.723679999999</v>
      </c>
      <c r="I190" s="73">
        <f t="shared" si="9"/>
        <v>4.1164701883943496E-4</v>
      </c>
      <c r="J190" s="73">
        <f t="shared" si="10"/>
        <v>1.4722711689536298E-3</v>
      </c>
      <c r="K190" s="76">
        <f t="shared" si="11"/>
        <v>3.910646678974632E-3</v>
      </c>
    </row>
    <row r="191" spans="2:11">
      <c r="B191" s="124" t="str">
        <f>'JCN-R3 SP 500 MRP 1'!B191</f>
        <v>Norfolk Southern Corp</v>
      </c>
      <c r="C191" s="125" t="str">
        <f>'JCN-R3 SP 500 MRP 1'!C191</f>
        <v>NSC</v>
      </c>
      <c r="D191" s="121">
        <f>'JCN-R3 SP 500 MRP 1'!D191</f>
        <v>227.78200000000001</v>
      </c>
      <c r="E191" s="121">
        <f>'JCN-R3 SP 500 MRP 1'!E191</f>
        <v>212</v>
      </c>
      <c r="F191" s="126">
        <f>'JCN-R3 SP 500 MRP 1'!F191</f>
        <v>2.5471698113207548</v>
      </c>
      <c r="G191" s="123">
        <f>'JCN-R3 SP 500 MRP 1'!G191</f>
        <v>10</v>
      </c>
      <c r="H191" s="123">
        <f t="shared" si="8"/>
        <v>48289.784</v>
      </c>
      <c r="I191" s="73">
        <f t="shared" si="9"/>
        <v>1.7234976470322588E-3</v>
      </c>
      <c r="J191" s="73">
        <f t="shared" si="10"/>
        <v>4.3900411764029234E-3</v>
      </c>
      <c r="K191" s="76">
        <f t="shared" si="11"/>
        <v>1.7234976470322589E-2</v>
      </c>
    </row>
    <row r="192" spans="2:11">
      <c r="B192" s="124" t="str">
        <f>'JCN-R3 SP 500 MRP 1'!B192</f>
        <v>Principal Financial Group Inc</v>
      </c>
      <c r="C192" s="125" t="str">
        <f>'JCN-R3 SP 500 MRP 1'!C192</f>
        <v>PFG</v>
      </c>
      <c r="D192" s="121">
        <f>'JCN-R3 SP 500 MRP 1'!D192</f>
        <v>243.10400000000001</v>
      </c>
      <c r="E192" s="121">
        <f>'JCN-R3 SP 500 MRP 1'!E192</f>
        <v>74.319999999999993</v>
      </c>
      <c r="F192" s="126">
        <f>'JCN-R3 SP 500 MRP 1'!F192</f>
        <v>3.4445640473627561</v>
      </c>
      <c r="G192" s="123">
        <f>'JCN-R3 SP 500 MRP 1'!G192</f>
        <v>6.5</v>
      </c>
      <c r="H192" s="123">
        <f t="shared" si="8"/>
        <v>18067.489279999998</v>
      </c>
      <c r="I192" s="73">
        <f t="shared" si="9"/>
        <v>6.4484188336523844E-4</v>
      </c>
      <c r="J192" s="73">
        <f t="shared" si="10"/>
        <v>2.2211991676735882E-3</v>
      </c>
      <c r="K192" s="76">
        <f t="shared" si="11"/>
        <v>4.1914722418740502E-3</v>
      </c>
    </row>
    <row r="193" spans="2:11">
      <c r="B193" s="124" t="str">
        <f>'JCN-R3 SP 500 MRP 1'!B193</f>
        <v>Eversource Energy</v>
      </c>
      <c r="C193" s="125" t="str">
        <f>'JCN-R3 SP 500 MRP 1'!C193</f>
        <v>ES</v>
      </c>
      <c r="D193" s="121">
        <f>'JCN-R3 SP 500 MRP 1'!D193</f>
        <v>348.673</v>
      </c>
      <c r="E193" s="121">
        <f>'JCN-R3 SP 500 MRP 1'!E193</f>
        <v>78.260000000000005</v>
      </c>
      <c r="F193" s="126">
        <f>'JCN-R3 SP 500 MRP 1'!F193</f>
        <v>3.4500383337592635</v>
      </c>
      <c r="G193" s="123">
        <f>'JCN-R3 SP 500 MRP 1'!G193</f>
        <v>6.5</v>
      </c>
      <c r="H193" s="123">
        <f t="shared" si="8"/>
        <v>27287.148980000002</v>
      </c>
      <c r="I193" s="73">
        <f t="shared" si="9"/>
        <v>9.738982692746918E-4</v>
      </c>
      <c r="J193" s="73">
        <f t="shared" si="10"/>
        <v>3.3599863621794884E-3</v>
      </c>
      <c r="K193" s="76">
        <f t="shared" si="11"/>
        <v>6.3303387502854965E-3</v>
      </c>
    </row>
    <row r="194" spans="2:11">
      <c r="B194" s="124" t="str">
        <f>'JCN-R3 SP 500 MRP 1'!B194</f>
        <v>Northrop Grumman Corp</v>
      </c>
      <c r="C194" s="125" t="str">
        <f>'JCN-R3 SP 500 MRP 1'!C194</f>
        <v>NOC</v>
      </c>
      <c r="D194" s="121">
        <f>'JCN-R3 SP 500 MRP 1'!D194</f>
        <v>152.08699999999999</v>
      </c>
      <c r="E194" s="121">
        <f>'JCN-R3 SP 500 MRP 1'!E194</f>
        <v>461.72</v>
      </c>
      <c r="F194" s="126">
        <f>'JCN-R3 SP 500 MRP 1'!F194</f>
        <v>1.4987438274278782</v>
      </c>
      <c r="G194" s="123">
        <f>'JCN-R3 SP 500 MRP 1'!G194</f>
        <v>9.5</v>
      </c>
      <c r="H194" s="123">
        <f t="shared" si="8"/>
        <v>70221.609639999995</v>
      </c>
      <c r="I194" s="73">
        <f t="shared" si="9"/>
        <v>2.5062605164139435E-3</v>
      </c>
      <c r="J194" s="73">
        <f t="shared" si="10"/>
        <v>3.7562424789016041E-3</v>
      </c>
      <c r="K194" s="76">
        <f t="shared" si="11"/>
        <v>2.3809474905932462E-2</v>
      </c>
    </row>
    <row r="195" spans="2:11">
      <c r="B195" s="124" t="str">
        <f>'JCN-R3 SP 500 MRP 1'!B195</f>
        <v>Wells Fargo &amp; Co</v>
      </c>
      <c r="C195" s="125" t="str">
        <f>'JCN-R3 SP 500 MRP 1'!C195</f>
        <v>WFC</v>
      </c>
      <c r="D195" s="121">
        <f>'JCN-R3 SP 500 MRP 1'!D195</f>
        <v>3777.0880000000002</v>
      </c>
      <c r="E195" s="121">
        <f>'JCN-R3 SP 500 MRP 1'!E195</f>
        <v>37.380000000000003</v>
      </c>
      <c r="F195" s="126">
        <f>'JCN-R3 SP 500 MRP 1'!F195</f>
        <v>3.2102728731942212</v>
      </c>
      <c r="G195" s="123">
        <f>'JCN-R3 SP 500 MRP 1'!G195</f>
        <v>12</v>
      </c>
      <c r="H195" s="123">
        <f t="shared" si="8"/>
        <v>141187.54944</v>
      </c>
      <c r="I195" s="73">
        <f t="shared" si="9"/>
        <v>5.0390867196691272E-3</v>
      </c>
      <c r="J195" s="73">
        <f t="shared" si="10"/>
        <v>1.6176843401827051E-2</v>
      </c>
      <c r="K195" s="76">
        <f t="shared" si="11"/>
        <v>6.0469040636029522E-2</v>
      </c>
    </row>
    <row r="196" spans="2:11">
      <c r="B196" s="124" t="str">
        <f>'JCN-R3 SP 500 MRP 1'!B196</f>
        <v>Nucor Corp</v>
      </c>
      <c r="C196" s="125" t="str">
        <f>'JCN-R3 SP 500 MRP 1'!C196</f>
        <v>NUE</v>
      </c>
      <c r="D196" s="121">
        <f>'JCN-R3 SP 500 MRP 1'!D196</f>
        <v>251.929</v>
      </c>
      <c r="E196" s="121">
        <f>'JCN-R3 SP 500 MRP 1'!E196</f>
        <v>154.47</v>
      </c>
      <c r="F196" s="126">
        <f>'JCN-R3 SP 500 MRP 1'!F196</f>
        <v>1.3206447853952223</v>
      </c>
      <c r="G196" s="123">
        <f>'JCN-R3 SP 500 MRP 1'!G196</f>
        <v>9.5</v>
      </c>
      <c r="H196" s="123">
        <f t="shared" si="8"/>
        <v>38915.472629999997</v>
      </c>
      <c r="I196" s="73">
        <f t="shared" si="9"/>
        <v>1.3889216301102788E-3</v>
      </c>
      <c r="J196" s="73">
        <f t="shared" si="10"/>
        <v>1.8342721081277716E-3</v>
      </c>
      <c r="K196" s="76">
        <f t="shared" si="11"/>
        <v>1.3194755486047649E-2</v>
      </c>
    </row>
    <row r="197" spans="2:11">
      <c r="B197" s="124" t="str">
        <f>'JCN-R3 SP 500 MRP 1'!B197</f>
        <v>Occidental Petroleum Corp</v>
      </c>
      <c r="C197" s="125" t="str">
        <f>'JCN-R3 SP 500 MRP 1'!C197</f>
        <v>OXY</v>
      </c>
      <c r="D197" s="121">
        <f>'JCN-R3 SP 500 MRP 1'!D197</f>
        <v>898.11500000000001</v>
      </c>
      <c r="E197" s="121">
        <f>'JCN-R3 SP 500 MRP 1'!E197</f>
        <v>62.43</v>
      </c>
      <c r="F197" s="126">
        <f>'JCN-R3 SP 500 MRP 1'!F197</f>
        <v>1.1532916866890917</v>
      </c>
      <c r="G197" s="123" t="str">
        <f>'JCN-R3 SP 500 MRP 1'!G197</f>
        <v/>
      </c>
      <c r="H197" s="123" t="str">
        <f t="shared" si="8"/>
        <v>Excl.</v>
      </c>
      <c r="I197" s="73" t="str">
        <f t="shared" si="9"/>
        <v>Excl.</v>
      </c>
      <c r="J197" s="73" t="str">
        <f t="shared" si="10"/>
        <v/>
      </c>
      <c r="K197" s="76" t="str">
        <f t="shared" si="11"/>
        <v/>
      </c>
    </row>
    <row r="198" spans="2:11">
      <c r="B198" s="124" t="str">
        <f>'JCN-R3 SP 500 MRP 1'!B198</f>
        <v>Omnicom Group Inc</v>
      </c>
      <c r="C198" s="125" t="str">
        <f>'JCN-R3 SP 500 MRP 1'!C198</f>
        <v>OMC</v>
      </c>
      <c r="D198" s="121">
        <f>'JCN-R3 SP 500 MRP 1'!D198</f>
        <v>201.40899999999999</v>
      </c>
      <c r="E198" s="121">
        <f>'JCN-R3 SP 500 MRP 1'!E198</f>
        <v>94.34</v>
      </c>
      <c r="F198" s="126">
        <f>'JCN-R3 SP 500 MRP 1'!F198</f>
        <v>2.9679881280474874</v>
      </c>
      <c r="G198" s="123">
        <f>'JCN-R3 SP 500 MRP 1'!G198</f>
        <v>6.5</v>
      </c>
      <c r="H198" s="123">
        <f t="shared" si="8"/>
        <v>19000.925060000001</v>
      </c>
      <c r="I198" s="73">
        <f t="shared" si="9"/>
        <v>6.7815688784912112E-4</v>
      </c>
      <c r="J198" s="73">
        <f t="shared" si="10"/>
        <v>2.012761592089823E-3</v>
      </c>
      <c r="K198" s="76">
        <f t="shared" si="11"/>
        <v>4.4080197710192875E-3</v>
      </c>
    </row>
    <row r="199" spans="2:11">
      <c r="B199" s="124" t="str">
        <f>'JCN-R3 SP 500 MRP 1'!B199</f>
        <v>ONEOK Inc</v>
      </c>
      <c r="C199" s="125" t="str">
        <f>'JCN-R3 SP 500 MRP 1'!C199</f>
        <v>OKE</v>
      </c>
      <c r="D199" s="121">
        <f>'JCN-R3 SP 500 MRP 1'!D199</f>
        <v>447.221</v>
      </c>
      <c r="E199" s="121">
        <f>'JCN-R3 SP 500 MRP 1'!E199</f>
        <v>63.54</v>
      </c>
      <c r="F199" s="126">
        <f>'JCN-R3 SP 500 MRP 1'!F199</f>
        <v>6.0119609694680509</v>
      </c>
      <c r="G199" s="123">
        <f>'JCN-R3 SP 500 MRP 1'!G199</f>
        <v>11.5</v>
      </c>
      <c r="H199" s="123">
        <f t="shared" si="8"/>
        <v>28416.422340000001</v>
      </c>
      <c r="I199" s="73">
        <f t="shared" si="9"/>
        <v>1.0142028599685788E-3</v>
      </c>
      <c r="J199" s="73">
        <f t="shared" si="10"/>
        <v>6.0973480092539672E-3</v>
      </c>
      <c r="K199" s="76">
        <f t="shared" si="11"/>
        <v>1.1663332889638656E-2</v>
      </c>
    </row>
    <row r="200" spans="2:11">
      <c r="B200" s="124" t="str">
        <f>'JCN-R3 SP 500 MRP 1'!B200</f>
        <v>Raymond James Financial Inc</v>
      </c>
      <c r="C200" s="125" t="str">
        <f>'JCN-R3 SP 500 MRP 1'!C200</f>
        <v>RJF</v>
      </c>
      <c r="D200" s="122">
        <f>'JCN-R3 SP 500 MRP 1'!D200</f>
        <v>215.352</v>
      </c>
      <c r="E200" s="122">
        <f>'JCN-R3 SP 500 MRP 1'!E200</f>
        <v>93.27</v>
      </c>
      <c r="F200" s="126">
        <f>'JCN-R3 SP 500 MRP 1'!F200</f>
        <v>1.8012222579607593</v>
      </c>
      <c r="G200" s="123">
        <f>'JCN-R3 SP 500 MRP 1'!G200</f>
        <v>15</v>
      </c>
      <c r="H200" s="123">
        <f t="shared" si="8"/>
        <v>20085.88104</v>
      </c>
      <c r="I200" s="73">
        <f t="shared" si="9"/>
        <v>7.1687975889496338E-4</v>
      </c>
      <c r="J200" s="73">
        <f t="shared" si="10"/>
        <v>1.2912597780031507E-3</v>
      </c>
      <c r="K200" s="76">
        <f t="shared" si="11"/>
        <v>1.0753196383424451E-2</v>
      </c>
    </row>
    <row r="201" spans="2:11">
      <c r="B201" s="124" t="str">
        <f>'JCN-R3 SP 500 MRP 1'!B201</f>
        <v>PG&amp;E Corp</v>
      </c>
      <c r="C201" s="125" t="str">
        <f>'JCN-R3 SP 500 MRP 1'!C201</f>
        <v>PCG</v>
      </c>
      <c r="D201" s="121">
        <f>'JCN-R3 SP 500 MRP 1'!D201</f>
        <v>1988.4649999999999</v>
      </c>
      <c r="E201" s="121">
        <f>'JCN-R3 SP 500 MRP 1'!E201</f>
        <v>16.170000000000002</v>
      </c>
      <c r="F201" s="126" t="str">
        <f>'JCN-R3 SP 500 MRP 1'!F201</f>
        <v>n/a</v>
      </c>
      <c r="G201" s="123">
        <f>'JCN-R3 SP 500 MRP 1'!G201</f>
        <v>7.5</v>
      </c>
      <c r="H201" s="123">
        <f t="shared" si="8"/>
        <v>32153.479050000002</v>
      </c>
      <c r="I201" s="73">
        <f t="shared" si="9"/>
        <v>1.1475811423504406E-3</v>
      </c>
      <c r="J201" s="73" t="str">
        <f t="shared" si="10"/>
        <v/>
      </c>
      <c r="K201" s="76">
        <f t="shared" si="11"/>
        <v>8.606858567628304E-3</v>
      </c>
    </row>
    <row r="202" spans="2:11">
      <c r="B202" s="124" t="str">
        <f>'JCN-R3 SP 500 MRP 1'!B202</f>
        <v>Parker-Hannifin Corp</v>
      </c>
      <c r="C202" s="125" t="str">
        <f>'JCN-R3 SP 500 MRP 1'!C202</f>
        <v>PH</v>
      </c>
      <c r="D202" s="121">
        <f>'JCN-R3 SP 500 MRP 1'!D202</f>
        <v>128.26599999999999</v>
      </c>
      <c r="E202" s="121">
        <f>'JCN-R3 SP 500 MRP 1'!E202</f>
        <v>336.11</v>
      </c>
      <c r="F202" s="126">
        <f>'JCN-R3 SP 500 MRP 1'!F202</f>
        <v>1.5828151498021481</v>
      </c>
      <c r="G202" s="123">
        <f>'JCN-R3 SP 500 MRP 1'!G202</f>
        <v>15.5</v>
      </c>
      <c r="H202" s="123">
        <f t="shared" si="8"/>
        <v>43111.485260000001</v>
      </c>
      <c r="I202" s="73">
        <f t="shared" si="9"/>
        <v>1.5386803843578159E-3</v>
      </c>
      <c r="J202" s="73">
        <f t="shared" si="10"/>
        <v>2.4354466230649434E-3</v>
      </c>
      <c r="K202" s="76">
        <f t="shared" si="11"/>
        <v>2.3849545957546146E-2</v>
      </c>
    </row>
    <row r="203" spans="2:11">
      <c r="B203" s="124" t="str">
        <f>'JCN-R3 SP 500 MRP 1'!B203</f>
        <v>Rollins Inc</v>
      </c>
      <c r="C203" s="125" t="str">
        <f>'JCN-R3 SP 500 MRP 1'!C203</f>
        <v>ROL</v>
      </c>
      <c r="D203" s="121">
        <f>'JCN-R3 SP 500 MRP 1'!D203</f>
        <v>492.74400000000003</v>
      </c>
      <c r="E203" s="121">
        <f>'JCN-R3 SP 500 MRP 1'!E203</f>
        <v>37.53</v>
      </c>
      <c r="F203" s="126">
        <f>'JCN-R3 SP 500 MRP 1'!F203</f>
        <v>1.385558220090594</v>
      </c>
      <c r="G203" s="123">
        <f>'JCN-R3 SP 500 MRP 1'!G203</f>
        <v>10.5</v>
      </c>
      <c r="H203" s="123">
        <f t="shared" si="8"/>
        <v>18492.68232</v>
      </c>
      <c r="I203" s="73">
        <f t="shared" si="9"/>
        <v>6.6001733339364401E-4</v>
      </c>
      <c r="J203" s="73">
        <f t="shared" si="10"/>
        <v>9.1449244168583757E-4</v>
      </c>
      <c r="K203" s="76">
        <f t="shared" si="11"/>
        <v>6.9301820006332625E-3</v>
      </c>
    </row>
    <row r="204" spans="2:11">
      <c r="B204" s="124" t="str">
        <f>'JCN-R3 SP 500 MRP 1'!B204</f>
        <v>PPL Corp</v>
      </c>
      <c r="C204" s="125" t="str">
        <f>'JCN-R3 SP 500 MRP 1'!C204</f>
        <v>PPL</v>
      </c>
      <c r="D204" s="121">
        <f>'JCN-R3 SP 500 MRP 1'!D204</f>
        <v>736.678</v>
      </c>
      <c r="E204" s="121">
        <f>'JCN-R3 SP 500 MRP 1'!E204</f>
        <v>27.79</v>
      </c>
      <c r="F204" s="126">
        <f>'JCN-R3 SP 500 MRP 1'!F204</f>
        <v>3.4544800287873336</v>
      </c>
      <c r="G204" s="123">
        <f>'JCN-R3 SP 500 MRP 1'!G204</f>
        <v>3.5</v>
      </c>
      <c r="H204" s="123">
        <f t="shared" si="8"/>
        <v>20472.281619999998</v>
      </c>
      <c r="I204" s="73">
        <f t="shared" si="9"/>
        <v>7.3067067770383391E-4</v>
      </c>
      <c r="J204" s="73">
        <f t="shared" si="10"/>
        <v>2.5240872637484007E-3</v>
      </c>
      <c r="K204" s="76">
        <f t="shared" si="11"/>
        <v>2.5573473719634186E-3</v>
      </c>
    </row>
    <row r="205" spans="2:11">
      <c r="B205" s="124" t="str">
        <f>'JCN-R3 SP 500 MRP 1'!B205</f>
        <v>ConocoPhillips</v>
      </c>
      <c r="C205" s="125" t="str">
        <f>'JCN-R3 SP 500 MRP 1'!C205</f>
        <v>COP</v>
      </c>
      <c r="D205" s="121">
        <f>'JCN-R3 SP 500 MRP 1'!D205</f>
        <v>1217.383</v>
      </c>
      <c r="E205" s="121">
        <f>'JCN-R3 SP 500 MRP 1'!E205</f>
        <v>99.21</v>
      </c>
      <c r="F205" s="126">
        <f>'JCN-R3 SP 500 MRP 1'!F205</f>
        <v>0.6047777441790142</v>
      </c>
      <c r="G205" s="123">
        <f>'JCN-R3 SP 500 MRP 1'!G205</f>
        <v>20</v>
      </c>
      <c r="H205" s="123">
        <f t="shared" si="8"/>
        <v>120776.56743</v>
      </c>
      <c r="I205" s="73">
        <f t="shared" si="9"/>
        <v>4.3106038698006591E-3</v>
      </c>
      <c r="J205" s="73">
        <f t="shared" si="10"/>
        <v>2.6069572844273714E-3</v>
      </c>
      <c r="K205" s="76">
        <f t="shared" si="11"/>
        <v>8.6212077396013179E-2</v>
      </c>
    </row>
    <row r="206" spans="2:11">
      <c r="B206" s="124" t="str">
        <f>'JCN-R3 SP 500 MRP 1'!B206</f>
        <v>PulteGroup Inc</v>
      </c>
      <c r="C206" s="125" t="str">
        <f>'JCN-R3 SP 500 MRP 1'!C206</f>
        <v>PHM</v>
      </c>
      <c r="D206" s="121">
        <f>'JCN-R3 SP 500 MRP 1'!D206</f>
        <v>224.31100000000001</v>
      </c>
      <c r="E206" s="121">
        <f>'JCN-R3 SP 500 MRP 1'!E206</f>
        <v>58.28</v>
      </c>
      <c r="F206" s="126">
        <f>'JCN-R3 SP 500 MRP 1'!F206</f>
        <v>1.0981468771448182</v>
      </c>
      <c r="G206" s="123">
        <f>'JCN-R3 SP 500 MRP 1'!G206</f>
        <v>7</v>
      </c>
      <c r="H206" s="123">
        <f t="shared" si="8"/>
        <v>13072.845080000001</v>
      </c>
      <c r="I206" s="73">
        <f t="shared" si="9"/>
        <v>4.6657938530843799E-4</v>
      </c>
      <c r="J206" s="73">
        <f t="shared" si="10"/>
        <v>5.1237269491661002E-4</v>
      </c>
      <c r="K206" s="76">
        <f t="shared" si="11"/>
        <v>3.2660556971590661E-3</v>
      </c>
    </row>
    <row r="207" spans="2:11">
      <c r="B207" s="124" t="str">
        <f>'JCN-R3 SP 500 MRP 1'!B207</f>
        <v>Pinnacle West Capital Corp</v>
      </c>
      <c r="C207" s="125" t="str">
        <f>'JCN-R3 SP 500 MRP 1'!C207</f>
        <v>PNW</v>
      </c>
      <c r="D207" s="121">
        <f>'JCN-R3 SP 500 MRP 1'!D207</f>
        <v>113.176</v>
      </c>
      <c r="E207" s="121">
        <f>'JCN-R3 SP 500 MRP 1'!E207</f>
        <v>79.239999999999995</v>
      </c>
      <c r="F207" s="126">
        <f>'JCN-R3 SP 500 MRP 1'!F207</f>
        <v>4.3664815749621404</v>
      </c>
      <c r="G207" s="123">
        <f>'JCN-R3 SP 500 MRP 1'!G207</f>
        <v>0.5</v>
      </c>
      <c r="H207" s="123">
        <f t="shared" si="8"/>
        <v>8968.0662400000001</v>
      </c>
      <c r="I207" s="73">
        <f t="shared" si="9"/>
        <v>3.2007683163522615E-4</v>
      </c>
      <c r="J207" s="73">
        <f t="shared" si="10"/>
        <v>1.3976095879074742E-3</v>
      </c>
      <c r="K207" s="76">
        <f t="shared" si="11"/>
        <v>1.6003841581761308E-4</v>
      </c>
    </row>
    <row r="208" spans="2:11">
      <c r="B208" s="124" t="str">
        <f>'JCN-R3 SP 500 MRP 1'!B208</f>
        <v>PNC Financial Services Group Inc/The</v>
      </c>
      <c r="C208" s="125" t="str">
        <f>'JCN-R3 SP 500 MRP 1'!C208</f>
        <v>PNC</v>
      </c>
      <c r="D208" s="121">
        <f>'JCN-R3 SP 500 MRP 1'!D208</f>
        <v>399.75299999999999</v>
      </c>
      <c r="E208" s="121">
        <f>'JCN-R3 SP 500 MRP 1'!E208</f>
        <v>127.1</v>
      </c>
      <c r="F208" s="126">
        <f>'JCN-R3 SP 500 MRP 1'!F208</f>
        <v>4.7206923682140047</v>
      </c>
      <c r="G208" s="123">
        <f>'JCN-R3 SP 500 MRP 1'!G208</f>
        <v>12</v>
      </c>
      <c r="H208" s="123">
        <f t="shared" si="8"/>
        <v>50808.606299999999</v>
      </c>
      <c r="I208" s="73">
        <f t="shared" si="9"/>
        <v>1.813396253895822E-3</v>
      </c>
      <c r="J208" s="73">
        <f t="shared" si="10"/>
        <v>8.5604858563138719E-3</v>
      </c>
      <c r="K208" s="76">
        <f t="shared" si="11"/>
        <v>2.1760755046749864E-2</v>
      </c>
    </row>
    <row r="209" spans="2:11">
      <c r="B209" s="124" t="str">
        <f>'JCN-R3 SP 500 MRP 1'!B209</f>
        <v>PPG Industries Inc</v>
      </c>
      <c r="C209" s="125" t="str">
        <f>'JCN-R3 SP 500 MRP 1'!C209</f>
        <v>PPG</v>
      </c>
      <c r="D209" s="121">
        <f>'JCN-R3 SP 500 MRP 1'!D209</f>
        <v>235.358</v>
      </c>
      <c r="E209" s="121">
        <f>'JCN-R3 SP 500 MRP 1'!E209</f>
        <v>133.58000000000001</v>
      </c>
      <c r="F209" s="126">
        <f>'JCN-R3 SP 500 MRP 1'!F209</f>
        <v>1.8565653540949241</v>
      </c>
      <c r="G209" s="123">
        <f>'JCN-R3 SP 500 MRP 1'!G209</f>
        <v>4</v>
      </c>
      <c r="H209" s="123">
        <f t="shared" si="8"/>
        <v>31439.121640000005</v>
      </c>
      <c r="I209" s="73">
        <f t="shared" si="9"/>
        <v>1.1220852048396195E-3</v>
      </c>
      <c r="J209" s="73">
        <f t="shared" si="10"/>
        <v>2.0832245156477435E-3</v>
      </c>
      <c r="K209" s="76">
        <f t="shared" si="11"/>
        <v>4.4883408193584782E-3</v>
      </c>
    </row>
    <row r="210" spans="2:11">
      <c r="B210" s="124" t="str">
        <f>'JCN-R3 SP 500 MRP 1'!B210</f>
        <v>Progressive Corp/The</v>
      </c>
      <c r="C210" s="125" t="str">
        <f>'JCN-R3 SP 500 MRP 1'!C210</f>
        <v>PGR</v>
      </c>
      <c r="D210" s="121">
        <f>'JCN-R3 SP 500 MRP 1'!D210</f>
        <v>585.36599999999999</v>
      </c>
      <c r="E210" s="121">
        <f>'JCN-R3 SP 500 MRP 1'!E210</f>
        <v>143.06</v>
      </c>
      <c r="F210" s="126">
        <f>'JCN-R3 SP 500 MRP 1'!F210</f>
        <v>0.27960296379141619</v>
      </c>
      <c r="G210" s="123">
        <f>'JCN-R3 SP 500 MRP 1'!G210</f>
        <v>6.5</v>
      </c>
      <c r="H210" s="123">
        <f t="shared" si="8"/>
        <v>83742.459959999993</v>
      </c>
      <c r="I210" s="73">
        <f t="shared" si="9"/>
        <v>2.9888295358238325E-3</v>
      </c>
      <c r="J210" s="73">
        <f t="shared" si="10"/>
        <v>8.3568559648366635E-4</v>
      </c>
      <c r="K210" s="76">
        <f t="shared" si="11"/>
        <v>1.9427391982854911E-2</v>
      </c>
    </row>
    <row r="211" spans="2:11">
      <c r="B211" s="124" t="str">
        <f>'JCN-R3 SP 500 MRP 1'!B211</f>
        <v>Public Service Enterprise Group Inc</v>
      </c>
      <c r="C211" s="125" t="str">
        <f>'JCN-R3 SP 500 MRP 1'!C211</f>
        <v>PEG</v>
      </c>
      <c r="D211" s="121">
        <f>'JCN-R3 SP 500 MRP 1'!D211</f>
        <v>498.77</v>
      </c>
      <c r="E211" s="121">
        <f>'JCN-R3 SP 500 MRP 1'!E211</f>
        <v>62.45</v>
      </c>
      <c r="F211" s="126">
        <f>'JCN-R3 SP 500 MRP 1'!F211</f>
        <v>3.6509207365892706</v>
      </c>
      <c r="G211" s="123">
        <f>'JCN-R3 SP 500 MRP 1'!G211</f>
        <v>4.5</v>
      </c>
      <c r="H211" s="123">
        <f t="shared" si="8"/>
        <v>31148.1865</v>
      </c>
      <c r="I211" s="73">
        <f t="shared" si="9"/>
        <v>1.1117015172830752E-3</v>
      </c>
      <c r="J211" s="73">
        <f t="shared" si="10"/>
        <v>4.0587341223465344E-3</v>
      </c>
      <c r="K211" s="76">
        <f t="shared" si="11"/>
        <v>5.0026568277738385E-3</v>
      </c>
    </row>
    <row r="212" spans="2:11">
      <c r="B212" s="124" t="str">
        <f>'JCN-R3 SP 500 MRP 1'!B212</f>
        <v>Robert Half International Inc</v>
      </c>
      <c r="C212" s="125" t="str">
        <f>'JCN-R3 SP 500 MRP 1'!C212</f>
        <v>RHI</v>
      </c>
      <c r="D212" s="121">
        <f>'JCN-R3 SP 500 MRP 1'!D212</f>
        <v>107.69799999999999</v>
      </c>
      <c r="E212" s="121">
        <f>'JCN-R3 SP 500 MRP 1'!E212</f>
        <v>80.569999999999993</v>
      </c>
      <c r="F212" s="126">
        <f>'JCN-R3 SP 500 MRP 1'!F212</f>
        <v>2.3830209755492118</v>
      </c>
      <c r="G212" s="123">
        <f>'JCN-R3 SP 500 MRP 1'!G212</f>
        <v>9.5</v>
      </c>
      <c r="H212" s="123">
        <f t="shared" ref="H212:H275" si="12">IF(ISNUMBER(E212),IF(OR(G212="",G212&lt;0,G212&gt;20),"Excl.",D212*E212),"Excl.")</f>
        <v>8677.2278599999991</v>
      </c>
      <c r="I212" s="73">
        <f t="shared" si="9"/>
        <v>3.0969659751372593E-4</v>
      </c>
      <c r="J212" s="73">
        <f t="shared" si="10"/>
        <v>7.3801348793143076E-4</v>
      </c>
      <c r="K212" s="76">
        <f t="shared" si="11"/>
        <v>2.9421176763803963E-3</v>
      </c>
    </row>
    <row r="213" spans="2:11">
      <c r="B213" s="124" t="str">
        <f>'JCN-R3 SP 500 MRP 1'!B213</f>
        <v>Edison International</v>
      </c>
      <c r="C213" s="125" t="str">
        <f>'JCN-R3 SP 500 MRP 1'!C213</f>
        <v>EIX</v>
      </c>
      <c r="D213" s="121">
        <f>'JCN-R3 SP 500 MRP 1'!D213</f>
        <v>382.62700000000001</v>
      </c>
      <c r="E213" s="121">
        <f>'JCN-R3 SP 500 MRP 1'!E213</f>
        <v>70.59</v>
      </c>
      <c r="F213" s="126">
        <f>'JCN-R3 SP 500 MRP 1'!F213</f>
        <v>4.1790621901119138</v>
      </c>
      <c r="G213" s="123">
        <f>'JCN-R3 SP 500 MRP 1'!G213</f>
        <v>16</v>
      </c>
      <c r="H213" s="123">
        <f t="shared" si="12"/>
        <v>27009.639930000001</v>
      </c>
      <c r="I213" s="73">
        <f t="shared" ref="I213:I276" si="13">IF(H213="Excl.","Excl.",H213/(SUM($H$20:$H$522)))</f>
        <v>9.6399376867255292E-4</v>
      </c>
      <c r="J213" s="73">
        <f t="shared" ref="J213:J276" si="14">IFERROR(I213*F213, "")</f>
        <v>4.0285899101629562E-3</v>
      </c>
      <c r="K213" s="76">
        <f t="shared" ref="K213:K276" si="15">IFERROR(I213*G213, "")</f>
        <v>1.5423900298760847E-2</v>
      </c>
    </row>
    <row r="214" spans="2:11">
      <c r="B214" s="124" t="str">
        <f>'JCN-R3 SP 500 MRP 1'!B214</f>
        <v>Schlumberger NV</v>
      </c>
      <c r="C214" s="125" t="str">
        <f>'JCN-R3 SP 500 MRP 1'!C214</f>
        <v>SLB</v>
      </c>
      <c r="D214" s="121">
        <f>'JCN-R3 SP 500 MRP 1'!D214</f>
        <v>1427.6020000000001</v>
      </c>
      <c r="E214" s="121">
        <f>'JCN-R3 SP 500 MRP 1'!E214</f>
        <v>49.1</v>
      </c>
      <c r="F214" s="126">
        <f>'JCN-R3 SP 500 MRP 1'!F214</f>
        <v>2.0366598778004072</v>
      </c>
      <c r="G214" s="123">
        <f>'JCN-R3 SP 500 MRP 1'!G214</f>
        <v>28.5</v>
      </c>
      <c r="H214" s="123" t="str">
        <f t="shared" si="12"/>
        <v>Excl.</v>
      </c>
      <c r="I214" s="73" t="str">
        <f t="shared" si="13"/>
        <v>Excl.</v>
      </c>
      <c r="J214" s="73" t="str">
        <f t="shared" si="14"/>
        <v/>
      </c>
      <c r="K214" s="76" t="str">
        <f t="shared" si="15"/>
        <v/>
      </c>
    </row>
    <row r="215" spans="2:11">
      <c r="B215" s="124" t="str">
        <f>'JCN-R3 SP 500 MRP 1'!B215</f>
        <v>Charles Schwab Corp/The</v>
      </c>
      <c r="C215" s="125" t="str">
        <f>'JCN-R3 SP 500 MRP 1'!C215</f>
        <v>SCHW</v>
      </c>
      <c r="D215" s="121">
        <f>'JCN-R3 SP 500 MRP 1'!D215</f>
        <v>1791.4480000000001</v>
      </c>
      <c r="E215" s="121">
        <f>'JCN-R3 SP 500 MRP 1'!E215</f>
        <v>52.38</v>
      </c>
      <c r="F215" s="126">
        <f>'JCN-R3 SP 500 MRP 1'!F215</f>
        <v>1.9091256204658267</v>
      </c>
      <c r="G215" s="123">
        <f>'JCN-R3 SP 500 MRP 1'!G215</f>
        <v>9</v>
      </c>
      <c r="H215" s="123">
        <f t="shared" si="12"/>
        <v>93836.046240000011</v>
      </c>
      <c r="I215" s="73">
        <f t="shared" si="13"/>
        <v>3.3490769994218707E-3</v>
      </c>
      <c r="J215" s="73">
        <f t="shared" si="14"/>
        <v>6.3938087045091081E-3</v>
      </c>
      <c r="K215" s="76">
        <f t="shared" si="15"/>
        <v>3.0141692994796836E-2</v>
      </c>
    </row>
    <row r="216" spans="2:11">
      <c r="B216" s="124" t="str">
        <f>'JCN-R3 SP 500 MRP 1'!B216</f>
        <v>Sherwin-Williams Co/The</v>
      </c>
      <c r="C216" s="125" t="str">
        <f>'JCN-R3 SP 500 MRP 1'!C216</f>
        <v>SHW</v>
      </c>
      <c r="D216" s="121">
        <f>'JCN-R3 SP 500 MRP 1'!D216</f>
        <v>258.44200000000001</v>
      </c>
      <c r="E216" s="121">
        <f>'JCN-R3 SP 500 MRP 1'!E216</f>
        <v>224.77</v>
      </c>
      <c r="F216" s="126">
        <f>'JCN-R3 SP 500 MRP 1'!F216</f>
        <v>1.0766561373848822</v>
      </c>
      <c r="G216" s="123">
        <f>'JCN-R3 SP 500 MRP 1'!G216</f>
        <v>7</v>
      </c>
      <c r="H216" s="123">
        <f t="shared" si="12"/>
        <v>58090.008340000008</v>
      </c>
      <c r="I216" s="73">
        <f t="shared" si="13"/>
        <v>2.0732748088099608E-3</v>
      </c>
      <c r="J216" s="73">
        <f t="shared" si="14"/>
        <v>2.2322040473907127E-3</v>
      </c>
      <c r="K216" s="76">
        <f t="shared" si="15"/>
        <v>1.4512923661669726E-2</v>
      </c>
    </row>
    <row r="217" spans="2:11">
      <c r="B217" s="124" t="str">
        <f>'JCN-R3 SP 500 MRP 1'!B217</f>
        <v>West Pharmaceutical Services Inc</v>
      </c>
      <c r="C217" s="125" t="str">
        <f>'JCN-R3 SP 500 MRP 1'!C217</f>
        <v>WST</v>
      </c>
      <c r="D217" s="121">
        <f>'JCN-R3 SP 500 MRP 1'!D217</f>
        <v>74.135999999999996</v>
      </c>
      <c r="E217" s="121">
        <f>'JCN-R3 SP 500 MRP 1'!E217</f>
        <v>346.47</v>
      </c>
      <c r="F217" s="126">
        <f>'JCN-R3 SP 500 MRP 1'!F217</f>
        <v>0.21935521112939069</v>
      </c>
      <c r="G217" s="123">
        <f>'JCN-R3 SP 500 MRP 1'!G217</f>
        <v>17</v>
      </c>
      <c r="H217" s="123">
        <f t="shared" si="12"/>
        <v>25685.89992</v>
      </c>
      <c r="I217" s="73">
        <f t="shared" si="13"/>
        <v>9.1674852126126896E-4</v>
      </c>
      <c r="J217" s="73">
        <f t="shared" si="14"/>
        <v>2.0109356543382236E-4</v>
      </c>
      <c r="K217" s="76">
        <f t="shared" si="15"/>
        <v>1.5584724861441572E-2</v>
      </c>
    </row>
    <row r="218" spans="2:11">
      <c r="B218" s="124" t="str">
        <f>'JCN-R3 SP 500 MRP 1'!B218</f>
        <v>J M Smucker Co/The</v>
      </c>
      <c r="C218" s="125" t="str">
        <f>'JCN-R3 SP 500 MRP 1'!C218</f>
        <v>SJM</v>
      </c>
      <c r="D218" s="121">
        <f>'JCN-R3 SP 500 MRP 1'!D218</f>
        <v>106.636</v>
      </c>
      <c r="E218" s="121">
        <f>'JCN-R3 SP 500 MRP 1'!E218</f>
        <v>157.37</v>
      </c>
      <c r="F218" s="126">
        <f>'JCN-R3 SP 500 MRP 1'!F218</f>
        <v>2.592616127597382</v>
      </c>
      <c r="G218" s="123">
        <f>'JCN-R3 SP 500 MRP 1'!G218</f>
        <v>4</v>
      </c>
      <c r="H218" s="123">
        <f t="shared" si="12"/>
        <v>16781.30732</v>
      </c>
      <c r="I218" s="73">
        <f t="shared" si="13"/>
        <v>5.9893711017935437E-4</v>
      </c>
      <c r="J218" s="73">
        <f t="shared" si="14"/>
        <v>1.5528140112675644E-3</v>
      </c>
      <c r="K218" s="76">
        <f t="shared" si="15"/>
        <v>2.3957484407174175E-3</v>
      </c>
    </row>
    <row r="219" spans="2:11">
      <c r="B219" s="124" t="str">
        <f>'JCN-R3 SP 500 MRP 1'!B219</f>
        <v>Snap-on Inc</v>
      </c>
      <c r="C219" s="125" t="str">
        <f>'JCN-R3 SP 500 MRP 1'!C219</f>
        <v>SNA</v>
      </c>
      <c r="D219" s="121">
        <f>'JCN-R3 SP 500 MRP 1'!D219</f>
        <v>53.128999999999998</v>
      </c>
      <c r="E219" s="121">
        <f>'JCN-R3 SP 500 MRP 1'!E219</f>
        <v>246.89</v>
      </c>
      <c r="F219" s="126">
        <f>'JCN-R3 SP 500 MRP 1'!F219</f>
        <v>2.6246506541374703</v>
      </c>
      <c r="G219" s="123">
        <f>'JCN-R3 SP 500 MRP 1'!G219</f>
        <v>4.5</v>
      </c>
      <c r="H219" s="123">
        <f t="shared" si="12"/>
        <v>13117.01881</v>
      </c>
      <c r="I219" s="73">
        <f t="shared" si="13"/>
        <v>4.6815597798310465E-4</v>
      </c>
      <c r="J219" s="73">
        <f t="shared" si="14"/>
        <v>1.2287458938517227E-3</v>
      </c>
      <c r="K219" s="76">
        <f t="shared" si="15"/>
        <v>2.1067019009239707E-3</v>
      </c>
    </row>
    <row r="220" spans="2:11">
      <c r="B220" s="124" t="str">
        <f>'JCN-R3 SP 500 MRP 1'!B220</f>
        <v>AMETEK Inc</v>
      </c>
      <c r="C220" s="125" t="str">
        <f>'JCN-R3 SP 500 MRP 1'!C220</f>
        <v>AME</v>
      </c>
      <c r="D220" s="121">
        <f>'JCN-R3 SP 500 MRP 1'!D220</f>
        <v>230.09399999999999</v>
      </c>
      <c r="E220" s="121">
        <f>'JCN-R3 SP 500 MRP 1'!E220</f>
        <v>145.33000000000001</v>
      </c>
      <c r="F220" s="126">
        <f>'JCN-R3 SP 500 MRP 1'!F220</f>
        <v>0.68808917635725586</v>
      </c>
      <c r="G220" s="123">
        <f>'JCN-R3 SP 500 MRP 1'!G220</f>
        <v>10</v>
      </c>
      <c r="H220" s="123">
        <f t="shared" si="12"/>
        <v>33439.561020000001</v>
      </c>
      <c r="I220" s="73">
        <f t="shared" si="13"/>
        <v>1.1934823468202228E-3</v>
      </c>
      <c r="J220" s="73">
        <f t="shared" si="14"/>
        <v>8.2122228502045183E-4</v>
      </c>
      <c r="K220" s="76">
        <f t="shared" si="15"/>
        <v>1.1934823468202228E-2</v>
      </c>
    </row>
    <row r="221" spans="2:11">
      <c r="B221" s="124" t="str">
        <f>'JCN-R3 SP 500 MRP 1'!B221</f>
        <v>Southern Co/The</v>
      </c>
      <c r="C221" s="125" t="str">
        <f>'JCN-R3 SP 500 MRP 1'!C221</f>
        <v>SO</v>
      </c>
      <c r="D221" s="121">
        <f>'JCN-R3 SP 500 MRP 1'!D221</f>
        <v>1088.673</v>
      </c>
      <c r="E221" s="121">
        <f>'JCN-R3 SP 500 MRP 1'!E221</f>
        <v>69.58</v>
      </c>
      <c r="F221" s="126">
        <f>'JCN-R3 SP 500 MRP 1'!F221</f>
        <v>3.909169301523427</v>
      </c>
      <c r="G221" s="123">
        <f>'JCN-R3 SP 500 MRP 1'!G221</f>
        <v>6.5</v>
      </c>
      <c r="H221" s="123">
        <f t="shared" si="12"/>
        <v>75749.867339999997</v>
      </c>
      <c r="I221" s="73">
        <f t="shared" si="13"/>
        <v>2.7035680698736558E-3</v>
      </c>
      <c r="J221" s="73">
        <f t="shared" si="14"/>
        <v>1.0568705303329038E-2</v>
      </c>
      <c r="K221" s="76">
        <f t="shared" si="15"/>
        <v>1.7573192454178762E-2</v>
      </c>
    </row>
    <row r="222" spans="2:11">
      <c r="B222" s="124" t="str">
        <f>'JCN-R3 SP 500 MRP 1'!B222</f>
        <v>Truist Financial Corp</v>
      </c>
      <c r="C222" s="125" t="str">
        <f>'JCN-R3 SP 500 MRP 1'!C222</f>
        <v>TFC</v>
      </c>
      <c r="D222" s="121">
        <f>'JCN-R3 SP 500 MRP 1'!D222</f>
        <v>1328.14</v>
      </c>
      <c r="E222" s="121">
        <f>'JCN-R3 SP 500 MRP 1'!E222</f>
        <v>34.1</v>
      </c>
      <c r="F222" s="126">
        <f>'JCN-R3 SP 500 MRP 1'!F222</f>
        <v>6.0997067448680351</v>
      </c>
      <c r="G222" s="123">
        <f>'JCN-R3 SP 500 MRP 1'!G222</f>
        <v>5.5</v>
      </c>
      <c r="H222" s="123">
        <f t="shared" si="12"/>
        <v>45289.574000000008</v>
      </c>
      <c r="I222" s="73">
        <f t="shared" si="13"/>
        <v>1.6164179616975172E-3</v>
      </c>
      <c r="J222" s="73">
        <f t="shared" si="14"/>
        <v>9.8596755434921871E-3</v>
      </c>
      <c r="K222" s="76">
        <f t="shared" si="15"/>
        <v>8.8902987893363442E-3</v>
      </c>
    </row>
    <row r="223" spans="2:11">
      <c r="B223" s="124" t="str">
        <f>'JCN-R3 SP 500 MRP 1'!B223</f>
        <v>Southwest Airlines Co</v>
      </c>
      <c r="C223" s="125" t="str">
        <f>'JCN-R3 SP 500 MRP 1'!C223</f>
        <v>LUV</v>
      </c>
      <c r="D223" s="121">
        <f>'JCN-R3 SP 500 MRP 1'!D223</f>
        <v>594.28700000000003</v>
      </c>
      <c r="E223" s="121">
        <f>'JCN-R3 SP 500 MRP 1'!E223</f>
        <v>32.54</v>
      </c>
      <c r="F223" s="126">
        <f>'JCN-R3 SP 500 MRP 1'!F223</f>
        <v>2.2126613398893666</v>
      </c>
      <c r="G223" s="123" t="str">
        <f>'JCN-R3 SP 500 MRP 1'!G223</f>
        <v/>
      </c>
      <c r="H223" s="123" t="str">
        <f t="shared" si="12"/>
        <v>Excl.</v>
      </c>
      <c r="I223" s="73" t="str">
        <f t="shared" si="13"/>
        <v>Excl.</v>
      </c>
      <c r="J223" s="73" t="str">
        <f t="shared" si="14"/>
        <v/>
      </c>
      <c r="K223" s="76" t="str">
        <f t="shared" si="15"/>
        <v/>
      </c>
    </row>
    <row r="224" spans="2:11">
      <c r="B224" s="124" t="str">
        <f>'JCN-R3 SP 500 MRP 1'!B224</f>
        <v>W R Berkley Corp</v>
      </c>
      <c r="C224" s="125" t="str">
        <f>'JCN-R3 SP 500 MRP 1'!C224</f>
        <v>WRB</v>
      </c>
      <c r="D224" s="121">
        <f>'JCN-R3 SP 500 MRP 1'!D224</f>
        <v>263.44600000000003</v>
      </c>
      <c r="E224" s="121">
        <f>'JCN-R3 SP 500 MRP 1'!E224</f>
        <v>62.26</v>
      </c>
      <c r="F224" s="126">
        <f>'JCN-R3 SP 500 MRP 1'!F224</f>
        <v>0.64246707356248001</v>
      </c>
      <c r="G224" s="123">
        <f>'JCN-R3 SP 500 MRP 1'!G224</f>
        <v>17.5</v>
      </c>
      <c r="H224" s="123">
        <f t="shared" si="12"/>
        <v>16402.147960000002</v>
      </c>
      <c r="I224" s="73">
        <f t="shared" si="13"/>
        <v>5.8540463579905369E-4</v>
      </c>
      <c r="J224" s="73">
        <f t="shared" si="14"/>
        <v>3.7610320321172742E-4</v>
      </c>
      <c r="K224" s="76">
        <f t="shared" si="15"/>
        <v>1.0244581126483439E-2</v>
      </c>
    </row>
    <row r="225" spans="2:11">
      <c r="B225" s="124" t="str">
        <f>'JCN-R3 SP 500 MRP 1'!B225</f>
        <v>Stanley Black &amp; Decker Inc</v>
      </c>
      <c r="C225" s="125" t="str">
        <f>'JCN-R3 SP 500 MRP 1'!C225</f>
        <v>SWK</v>
      </c>
      <c r="D225" s="121">
        <f>'JCN-R3 SP 500 MRP 1'!D225</f>
        <v>153.05500000000001</v>
      </c>
      <c r="E225" s="121">
        <f>'JCN-R3 SP 500 MRP 1'!E225</f>
        <v>80.58</v>
      </c>
      <c r="F225" s="126">
        <f>'JCN-R3 SP 500 MRP 1'!F225</f>
        <v>3.9712087366592206</v>
      </c>
      <c r="G225" s="123">
        <f>'JCN-R3 SP 500 MRP 1'!G225</f>
        <v>6</v>
      </c>
      <c r="H225" s="123">
        <f t="shared" si="12"/>
        <v>12333.171900000001</v>
      </c>
      <c r="I225" s="73">
        <f t="shared" si="13"/>
        <v>4.4017990948342977E-4</v>
      </c>
      <c r="J225" s="73">
        <f t="shared" si="14"/>
        <v>1.7480463022424612E-3</v>
      </c>
      <c r="K225" s="76">
        <f t="shared" si="15"/>
        <v>2.6410794569005787E-3</v>
      </c>
    </row>
    <row r="226" spans="2:11">
      <c r="B226" s="124" t="str">
        <f>'JCN-R3 SP 500 MRP 1'!B226</f>
        <v>Public Storage</v>
      </c>
      <c r="C226" s="125" t="str">
        <f>'JCN-R3 SP 500 MRP 1'!C226</f>
        <v>PSA</v>
      </c>
      <c r="D226" s="121">
        <f>'JCN-R3 SP 500 MRP 1'!D226</f>
        <v>175.79499999999999</v>
      </c>
      <c r="E226" s="121">
        <f>'JCN-R3 SP 500 MRP 1'!E226</f>
        <v>302.14</v>
      </c>
      <c r="F226" s="126">
        <f>'JCN-R3 SP 500 MRP 1'!F226</f>
        <v>3.9716687628251806</v>
      </c>
      <c r="G226" s="123">
        <f>'JCN-R3 SP 500 MRP 1'!G226</f>
        <v>7.5</v>
      </c>
      <c r="H226" s="123">
        <f t="shared" si="12"/>
        <v>53114.701299999993</v>
      </c>
      <c r="I226" s="73">
        <f t="shared" si="13"/>
        <v>1.8957024681115005E-3</v>
      </c>
      <c r="J226" s="73">
        <f t="shared" si="14"/>
        <v>7.5291022762090445E-3</v>
      </c>
      <c r="K226" s="76">
        <f t="shared" si="15"/>
        <v>1.4217768510836254E-2</v>
      </c>
    </row>
    <row r="227" spans="2:11">
      <c r="B227" s="124" t="str">
        <f>'JCN-R3 SP 500 MRP 1'!B227</f>
        <v>Arista Networks Inc</v>
      </c>
      <c r="C227" s="125" t="str">
        <f>'JCN-R3 SP 500 MRP 1'!C227</f>
        <v>ANET</v>
      </c>
      <c r="D227" s="121">
        <f>'JCN-R3 SP 500 MRP 1'!D227</f>
        <v>306.39499999999998</v>
      </c>
      <c r="E227" s="121">
        <f>'JCN-R3 SP 500 MRP 1'!E227</f>
        <v>167.86</v>
      </c>
      <c r="F227" s="126" t="str">
        <f>'JCN-R3 SP 500 MRP 1'!F227</f>
        <v>n/a</v>
      </c>
      <c r="G227" s="123">
        <f>'JCN-R3 SP 500 MRP 1'!G227</f>
        <v>10</v>
      </c>
      <c r="H227" s="123">
        <f t="shared" si="12"/>
        <v>51431.464700000004</v>
      </c>
      <c r="I227" s="73">
        <f t="shared" si="13"/>
        <v>1.8356265249368829E-3</v>
      </c>
      <c r="J227" s="73" t="str">
        <f t="shared" si="14"/>
        <v/>
      </c>
      <c r="K227" s="76">
        <f t="shared" si="15"/>
        <v>1.8356265249368828E-2</v>
      </c>
    </row>
    <row r="228" spans="2:11">
      <c r="B228" s="124" t="str">
        <f>'JCN-R3 SP 500 MRP 1'!B228</f>
        <v>Sysco Corp</v>
      </c>
      <c r="C228" s="125" t="str">
        <f>'JCN-R3 SP 500 MRP 1'!C228</f>
        <v>SYY</v>
      </c>
      <c r="D228" s="121">
        <f>'JCN-R3 SP 500 MRP 1'!D228</f>
        <v>507.60399999999998</v>
      </c>
      <c r="E228" s="121">
        <f>'JCN-R3 SP 500 MRP 1'!E228</f>
        <v>77.23</v>
      </c>
      <c r="F228" s="126">
        <f>'JCN-R3 SP 500 MRP 1'!F228</f>
        <v>2.5378738832060077</v>
      </c>
      <c r="G228" s="123">
        <f>'JCN-R3 SP 500 MRP 1'!G228</f>
        <v>21.5</v>
      </c>
      <c r="H228" s="123" t="str">
        <f t="shared" si="12"/>
        <v>Excl.</v>
      </c>
      <c r="I228" s="73" t="str">
        <f t="shared" si="13"/>
        <v>Excl.</v>
      </c>
      <c r="J228" s="73" t="str">
        <f t="shared" si="14"/>
        <v/>
      </c>
      <c r="K228" s="76" t="str">
        <f t="shared" si="15"/>
        <v/>
      </c>
    </row>
    <row r="229" spans="2:11">
      <c r="B229" s="124" t="str">
        <f>'JCN-R3 SP 500 MRP 1'!B229</f>
        <v>Corteva Inc</v>
      </c>
      <c r="C229" s="125" t="str">
        <f>'JCN-R3 SP 500 MRP 1'!C229</f>
        <v>CTVA</v>
      </c>
      <c r="D229" s="121">
        <f>'JCN-R3 SP 500 MRP 1'!D229</f>
        <v>712.60500000000002</v>
      </c>
      <c r="E229" s="121">
        <f>'JCN-R3 SP 500 MRP 1'!E229</f>
        <v>60.31</v>
      </c>
      <c r="F229" s="126">
        <f>'JCN-R3 SP 500 MRP 1'!F229</f>
        <v>0.99485989056541191</v>
      </c>
      <c r="G229" s="123">
        <f>'JCN-R3 SP 500 MRP 1'!G229</f>
        <v>15.5</v>
      </c>
      <c r="H229" s="123">
        <f t="shared" si="12"/>
        <v>42977.207549999999</v>
      </c>
      <c r="I229" s="73">
        <f t="shared" si="13"/>
        <v>1.5338879148525913E-3</v>
      </c>
      <c r="J229" s="73">
        <f t="shared" si="14"/>
        <v>1.5260035631098569E-3</v>
      </c>
      <c r="K229" s="76">
        <f t="shared" si="15"/>
        <v>2.3775262680215164E-2</v>
      </c>
    </row>
    <row r="230" spans="2:11">
      <c r="B230" s="124" t="str">
        <f>'JCN-R3 SP 500 MRP 1'!B230</f>
        <v>Texas Instruments Inc</v>
      </c>
      <c r="C230" s="125" t="str">
        <f>'JCN-R3 SP 500 MRP 1'!C230</f>
        <v>TXN</v>
      </c>
      <c r="D230" s="121">
        <f>'JCN-R3 SP 500 MRP 1'!D230</f>
        <v>907.34199999999998</v>
      </c>
      <c r="E230" s="121">
        <f>'JCN-R3 SP 500 MRP 1'!E230</f>
        <v>186.01</v>
      </c>
      <c r="F230" s="126">
        <f>'JCN-R3 SP 500 MRP 1'!F230</f>
        <v>2.6665233051986452</v>
      </c>
      <c r="G230" s="123">
        <f>'JCN-R3 SP 500 MRP 1'!G230</f>
        <v>4.5</v>
      </c>
      <c r="H230" s="123">
        <f t="shared" si="12"/>
        <v>168774.68541999999</v>
      </c>
      <c r="I230" s="73">
        <f t="shared" si="13"/>
        <v>6.0236917439924704E-3</v>
      </c>
      <c r="J230" s="73">
        <f t="shared" si="14"/>
        <v>1.6062314418688592E-2</v>
      </c>
      <c r="K230" s="76">
        <f t="shared" si="15"/>
        <v>2.7106612847966116E-2</v>
      </c>
    </row>
    <row r="231" spans="2:11">
      <c r="B231" s="124" t="str">
        <f>'JCN-R3 SP 500 MRP 1'!B231</f>
        <v>Textron Inc</v>
      </c>
      <c r="C231" s="125" t="str">
        <f>'JCN-R3 SP 500 MRP 1'!C231</f>
        <v>TXT</v>
      </c>
      <c r="D231" s="121">
        <f>'JCN-R3 SP 500 MRP 1'!D231</f>
        <v>203.66</v>
      </c>
      <c r="E231" s="121">
        <f>'JCN-R3 SP 500 MRP 1'!E231</f>
        <v>70.63</v>
      </c>
      <c r="F231" s="126">
        <f>'JCN-R3 SP 500 MRP 1'!F231</f>
        <v>0.1132663174288546</v>
      </c>
      <c r="G231" s="123">
        <f>'JCN-R3 SP 500 MRP 1'!G231</f>
        <v>10.5</v>
      </c>
      <c r="H231" s="123">
        <f t="shared" si="12"/>
        <v>14384.505799999999</v>
      </c>
      <c r="I231" s="73">
        <f t="shared" si="13"/>
        <v>5.1339351404060696E-4</v>
      </c>
      <c r="J231" s="73">
        <f t="shared" si="14"/>
        <v>5.815019272723851E-5</v>
      </c>
      <c r="K231" s="76">
        <f t="shared" si="15"/>
        <v>5.3906318974263727E-3</v>
      </c>
    </row>
    <row r="232" spans="2:11">
      <c r="B232" s="124" t="str">
        <f>'JCN-R3 SP 500 MRP 1'!B232</f>
        <v>Thermo Fisher Scientific Inc</v>
      </c>
      <c r="C232" s="125" t="str">
        <f>'JCN-R3 SP 500 MRP 1'!C232</f>
        <v>TMO</v>
      </c>
      <c r="D232" s="121">
        <f>'JCN-R3 SP 500 MRP 1'!D232</f>
        <v>385.43</v>
      </c>
      <c r="E232" s="121">
        <f>'JCN-R3 SP 500 MRP 1'!E232</f>
        <v>576.37</v>
      </c>
      <c r="F232" s="126">
        <f>'JCN-R3 SP 500 MRP 1'!F232</f>
        <v>0.2428995263459236</v>
      </c>
      <c r="G232" s="123">
        <f>'JCN-R3 SP 500 MRP 1'!G232</f>
        <v>11</v>
      </c>
      <c r="H232" s="123">
        <f t="shared" si="12"/>
        <v>222150.28909999999</v>
      </c>
      <c r="I232" s="73">
        <f t="shared" si="13"/>
        <v>7.9287060085293827E-3</v>
      </c>
      <c r="J232" s="73">
        <f t="shared" si="14"/>
        <v>1.9258789340078656E-3</v>
      </c>
      <c r="K232" s="76">
        <f t="shared" si="15"/>
        <v>8.7215766093823213E-2</v>
      </c>
    </row>
    <row r="233" spans="2:11">
      <c r="B233" s="124" t="str">
        <f>'JCN-R3 SP 500 MRP 1'!B233</f>
        <v>TJX Cos Inc/The</v>
      </c>
      <c r="C233" s="125" t="str">
        <f>'JCN-R3 SP 500 MRP 1'!C233</f>
        <v>TJX</v>
      </c>
      <c r="D233" s="121">
        <f>'JCN-R3 SP 500 MRP 1'!D233</f>
        <v>1152.569</v>
      </c>
      <c r="E233" s="121">
        <f>'JCN-R3 SP 500 MRP 1'!E233</f>
        <v>78.36</v>
      </c>
      <c r="F233" s="126">
        <f>'JCN-R3 SP 500 MRP 1'!F233</f>
        <v>1.6972945380296072</v>
      </c>
      <c r="G233" s="123">
        <f>'JCN-R3 SP 500 MRP 1'!G233</f>
        <v>17</v>
      </c>
      <c r="H233" s="123">
        <f t="shared" si="12"/>
        <v>90315.30683999999</v>
      </c>
      <c r="I233" s="73">
        <f t="shared" si="13"/>
        <v>3.2234192397658365E-3</v>
      </c>
      <c r="J233" s="73">
        <f t="shared" si="14"/>
        <v>5.4710918694341028E-3</v>
      </c>
      <c r="K233" s="76">
        <f t="shared" si="15"/>
        <v>5.4798127076019221E-2</v>
      </c>
    </row>
    <row r="234" spans="2:11">
      <c r="B234" s="124" t="str">
        <f>'JCN-R3 SP 500 MRP 1'!B234</f>
        <v>Globe Life Inc</v>
      </c>
      <c r="C234" s="125" t="str">
        <f>'JCN-R3 SP 500 MRP 1'!C234</f>
        <v>GL</v>
      </c>
      <c r="D234" s="121">
        <f>'JCN-R3 SP 500 MRP 1'!D234</f>
        <v>96.521000000000001</v>
      </c>
      <c r="E234" s="121">
        <f>'JCN-R3 SP 500 MRP 1'!E234</f>
        <v>110.02</v>
      </c>
      <c r="F234" s="126">
        <f>'JCN-R3 SP 500 MRP 1'!F234</f>
        <v>0.81803308489365578</v>
      </c>
      <c r="G234" s="123">
        <f>'JCN-R3 SP 500 MRP 1'!G234</f>
        <v>8.5</v>
      </c>
      <c r="H234" s="123">
        <f t="shared" si="12"/>
        <v>10619.24042</v>
      </c>
      <c r="I234" s="73">
        <f t="shared" si="13"/>
        <v>3.790084436314699E-4</v>
      </c>
      <c r="J234" s="73">
        <f t="shared" si="14"/>
        <v>3.1004144634459458E-4</v>
      </c>
      <c r="K234" s="76">
        <f t="shared" si="15"/>
        <v>3.2215717708674943E-3</v>
      </c>
    </row>
    <row r="235" spans="2:11">
      <c r="B235" s="124" t="str">
        <f>'JCN-R3 SP 500 MRP 1'!B235</f>
        <v>Johnson Controls International plc</v>
      </c>
      <c r="C235" s="125" t="str">
        <f>'JCN-R3 SP 500 MRP 1'!C235</f>
        <v>JCI</v>
      </c>
      <c r="D235" s="121">
        <f>'JCN-R3 SP 500 MRP 1'!D235</f>
        <v>687.21400000000006</v>
      </c>
      <c r="E235" s="121">
        <f>'JCN-R3 SP 500 MRP 1'!E235</f>
        <v>60.22</v>
      </c>
      <c r="F235" s="126">
        <f>'JCN-R3 SP 500 MRP 1'!F235</f>
        <v>2.3912321487877781</v>
      </c>
      <c r="G235" s="123">
        <f>'JCN-R3 SP 500 MRP 1'!G235</f>
        <v>12.5</v>
      </c>
      <c r="H235" s="123">
        <f t="shared" si="12"/>
        <v>41384.02708</v>
      </c>
      <c r="I235" s="73">
        <f t="shared" si="13"/>
        <v>1.4770261407070961E-3</v>
      </c>
      <c r="J235" s="73">
        <f t="shared" si="14"/>
        <v>3.5319123922587488E-3</v>
      </c>
      <c r="K235" s="76">
        <f t="shared" si="15"/>
        <v>1.8462826758838702E-2</v>
      </c>
    </row>
    <row r="236" spans="2:11">
      <c r="B236" s="124" t="str">
        <f>'JCN-R3 SP 500 MRP 1'!B236</f>
        <v>Ulta Beauty Inc</v>
      </c>
      <c r="C236" s="125" t="str">
        <f>'JCN-R3 SP 500 MRP 1'!C236</f>
        <v>ULTA</v>
      </c>
      <c r="D236" s="121">
        <f>'JCN-R3 SP 500 MRP 1'!D236</f>
        <v>50.195</v>
      </c>
      <c r="E236" s="121">
        <f>'JCN-R3 SP 500 MRP 1'!E236</f>
        <v>545.66999999999996</v>
      </c>
      <c r="F236" s="126" t="str">
        <f>'JCN-R3 SP 500 MRP 1'!F236</f>
        <v>n/a</v>
      </c>
      <c r="G236" s="123">
        <f>'JCN-R3 SP 500 MRP 1'!G236</f>
        <v>16.5</v>
      </c>
      <c r="H236" s="123">
        <f t="shared" si="12"/>
        <v>27389.905649999997</v>
      </c>
      <c r="I236" s="73">
        <f t="shared" si="13"/>
        <v>9.7756572984900015E-4</v>
      </c>
      <c r="J236" s="73" t="str">
        <f t="shared" si="14"/>
        <v/>
      </c>
      <c r="K236" s="76">
        <f t="shared" si="15"/>
        <v>1.6129834542508503E-2</v>
      </c>
    </row>
    <row r="237" spans="2:11">
      <c r="B237" s="124" t="str">
        <f>'JCN-R3 SP 500 MRP 1'!B237</f>
        <v>Union Pacific Corp</v>
      </c>
      <c r="C237" s="125" t="str">
        <f>'JCN-R3 SP 500 MRP 1'!C237</f>
        <v>UNP</v>
      </c>
      <c r="D237" s="121">
        <f>'JCN-R3 SP 500 MRP 1'!D237</f>
        <v>611.87300000000005</v>
      </c>
      <c r="E237" s="121">
        <f>'JCN-R3 SP 500 MRP 1'!E237</f>
        <v>201.26</v>
      </c>
      <c r="F237" s="126">
        <f>'JCN-R3 SP 500 MRP 1'!F237</f>
        <v>2.5837225479479282</v>
      </c>
      <c r="G237" s="123">
        <f>'JCN-R3 SP 500 MRP 1'!G237</f>
        <v>9.5</v>
      </c>
      <c r="H237" s="123">
        <f t="shared" si="12"/>
        <v>123145.55998000001</v>
      </c>
      <c r="I237" s="73">
        <f t="shared" si="13"/>
        <v>4.3951549434969499E-3</v>
      </c>
      <c r="J237" s="73">
        <f t="shared" si="14"/>
        <v>1.1355860929237871E-2</v>
      </c>
      <c r="K237" s="76">
        <f t="shared" si="15"/>
        <v>4.1753971963221025E-2</v>
      </c>
    </row>
    <row r="238" spans="2:11">
      <c r="B238" s="124" t="str">
        <f>'JCN-R3 SP 500 MRP 1'!B238</f>
        <v>Keysight Technologies Inc</v>
      </c>
      <c r="C238" s="125" t="str">
        <f>'JCN-R3 SP 500 MRP 1'!C238</f>
        <v>KEYS</v>
      </c>
      <c r="D238" s="121">
        <f>'JCN-R3 SP 500 MRP 1'!D238</f>
        <v>178.13900000000001</v>
      </c>
      <c r="E238" s="121">
        <f>'JCN-R3 SP 500 MRP 1'!E238</f>
        <v>161.47999999999999</v>
      </c>
      <c r="F238" s="126" t="str">
        <f>'JCN-R3 SP 500 MRP 1'!F238</f>
        <v>n/a</v>
      </c>
      <c r="G238" s="123">
        <f>'JCN-R3 SP 500 MRP 1'!G238</f>
        <v>13</v>
      </c>
      <c r="H238" s="123">
        <f t="shared" si="12"/>
        <v>28765.885719999998</v>
      </c>
      <c r="I238" s="73">
        <f t="shared" si="13"/>
        <v>1.0266754631418284E-3</v>
      </c>
      <c r="J238" s="73" t="str">
        <f t="shared" si="14"/>
        <v/>
      </c>
      <c r="K238" s="76">
        <f t="shared" si="15"/>
        <v>1.334678102084377E-2</v>
      </c>
    </row>
    <row r="239" spans="2:11">
      <c r="B239" s="124" t="str">
        <f>'JCN-R3 SP 500 MRP 1'!B239</f>
        <v>UnitedHealth Group Inc</v>
      </c>
      <c r="C239" s="125" t="str">
        <f>'JCN-R3 SP 500 MRP 1'!C239</f>
        <v>UNH</v>
      </c>
      <c r="D239" s="121">
        <f>'JCN-R3 SP 500 MRP 1'!D239</f>
        <v>932.84699999999998</v>
      </c>
      <c r="E239" s="121">
        <f>'JCN-R3 SP 500 MRP 1'!E239</f>
        <v>472.59</v>
      </c>
      <c r="F239" s="126">
        <f>'JCN-R3 SP 500 MRP 1'!F239</f>
        <v>1.3965593855138703</v>
      </c>
      <c r="G239" s="123">
        <f>'JCN-R3 SP 500 MRP 1'!G239</f>
        <v>12</v>
      </c>
      <c r="H239" s="123">
        <f t="shared" si="12"/>
        <v>440854.16372999997</v>
      </c>
      <c r="I239" s="73">
        <f t="shared" si="13"/>
        <v>1.5734406968418602E-2</v>
      </c>
      <c r="J239" s="73">
        <f t="shared" si="14"/>
        <v>2.1974033727239842E-2</v>
      </c>
      <c r="K239" s="76">
        <f t="shared" si="15"/>
        <v>0.18881288362102322</v>
      </c>
    </row>
    <row r="240" spans="2:11">
      <c r="B240" s="124" t="str">
        <f>'JCN-R3 SP 500 MRP 1'!B240</f>
        <v>Marathon Oil Corp</v>
      </c>
      <c r="C240" s="125" t="str">
        <f>'JCN-R3 SP 500 MRP 1'!C240</f>
        <v>MRO</v>
      </c>
      <c r="D240" s="121">
        <f>'JCN-R3 SP 500 MRP 1'!D240</f>
        <v>629.654</v>
      </c>
      <c r="E240" s="121">
        <f>'JCN-R3 SP 500 MRP 1'!E240</f>
        <v>23.96</v>
      </c>
      <c r="F240" s="126">
        <f>'JCN-R3 SP 500 MRP 1'!F240</f>
        <v>1.669449081803005</v>
      </c>
      <c r="G240" s="123" t="str">
        <f>'JCN-R3 SP 500 MRP 1'!G240</f>
        <v/>
      </c>
      <c r="H240" s="123" t="str">
        <f t="shared" si="12"/>
        <v>Excl.</v>
      </c>
      <c r="I240" s="73" t="str">
        <f t="shared" si="13"/>
        <v>Excl.</v>
      </c>
      <c r="J240" s="73" t="str">
        <f t="shared" si="14"/>
        <v/>
      </c>
      <c r="K240" s="76" t="str">
        <f t="shared" si="15"/>
        <v/>
      </c>
    </row>
    <row r="241" spans="2:11">
      <c r="B241" s="124" t="str">
        <f>'JCN-R3 SP 500 MRP 1'!B241</f>
        <v>Bio-Rad Laboratories Inc</v>
      </c>
      <c r="C241" s="125" t="str">
        <f>'JCN-R3 SP 500 MRP 1'!C241</f>
        <v>BIO</v>
      </c>
      <c r="D241" s="121">
        <f>'JCN-R3 SP 500 MRP 1'!D241</f>
        <v>24.521999999999998</v>
      </c>
      <c r="E241" s="121">
        <f>'JCN-R3 SP 500 MRP 1'!E241</f>
        <v>479.02</v>
      </c>
      <c r="F241" s="126" t="str">
        <f>'JCN-R3 SP 500 MRP 1'!F241</f>
        <v>n/a</v>
      </c>
      <c r="G241" s="123">
        <f>'JCN-R3 SP 500 MRP 1'!G241</f>
        <v>11.5</v>
      </c>
      <c r="H241" s="123">
        <f t="shared" si="12"/>
        <v>11746.528439999998</v>
      </c>
      <c r="I241" s="73">
        <f t="shared" si="13"/>
        <v>4.1924217609127238E-4</v>
      </c>
      <c r="J241" s="73" t="str">
        <f t="shared" si="14"/>
        <v/>
      </c>
      <c r="K241" s="76">
        <f t="shared" si="15"/>
        <v>4.8212850250496323E-3</v>
      </c>
    </row>
    <row r="242" spans="2:11">
      <c r="B242" s="124" t="str">
        <f>'JCN-R3 SP 500 MRP 1'!B242</f>
        <v>Ventas Inc</v>
      </c>
      <c r="C242" s="125" t="str">
        <f>'JCN-R3 SP 500 MRP 1'!C242</f>
        <v>VTR</v>
      </c>
      <c r="D242" s="121">
        <f>'JCN-R3 SP 500 MRP 1'!D242</f>
        <v>399.99400000000003</v>
      </c>
      <c r="E242" s="121">
        <f>'JCN-R3 SP 500 MRP 1'!E242</f>
        <v>43.35</v>
      </c>
      <c r="F242" s="126">
        <f>'JCN-R3 SP 500 MRP 1'!F242</f>
        <v>4.1522491349480966</v>
      </c>
      <c r="G242" s="123">
        <f>'JCN-R3 SP 500 MRP 1'!G242</f>
        <v>23.5</v>
      </c>
      <c r="H242" s="123" t="str">
        <f t="shared" si="12"/>
        <v>Excl.</v>
      </c>
      <c r="I242" s="73" t="str">
        <f t="shared" si="13"/>
        <v>Excl.</v>
      </c>
      <c r="J242" s="73" t="str">
        <f t="shared" si="14"/>
        <v/>
      </c>
      <c r="K242" s="76" t="str">
        <f t="shared" si="15"/>
        <v/>
      </c>
    </row>
    <row r="243" spans="2:11">
      <c r="B243" s="124" t="str">
        <f>'JCN-R3 SP 500 MRP 1'!B243</f>
        <v>VF Corp</v>
      </c>
      <c r="C243" s="125" t="str">
        <f>'JCN-R3 SP 500 MRP 1'!C243</f>
        <v>VFC</v>
      </c>
      <c r="D243" s="121">
        <f>'JCN-R3 SP 500 MRP 1'!D243</f>
        <v>388.65699999999998</v>
      </c>
      <c r="E243" s="121">
        <f>'JCN-R3 SP 500 MRP 1'!E243</f>
        <v>22.91</v>
      </c>
      <c r="F243" s="126">
        <f>'JCN-R3 SP 500 MRP 1'!F243</f>
        <v>5.2378873854212129</v>
      </c>
      <c r="G243" s="123">
        <f>'JCN-R3 SP 500 MRP 1'!G243</f>
        <v>9</v>
      </c>
      <c r="H243" s="123">
        <f t="shared" si="12"/>
        <v>8904.1318699999993</v>
      </c>
      <c r="I243" s="73">
        <f t="shared" si="13"/>
        <v>3.1779496729183852E-4</v>
      </c>
      <c r="J243" s="73">
        <f t="shared" si="14"/>
        <v>1.6645742503282679E-3</v>
      </c>
      <c r="K243" s="76">
        <f t="shared" si="15"/>
        <v>2.8601547056265465E-3</v>
      </c>
    </row>
    <row r="244" spans="2:11">
      <c r="B244" s="124" t="str">
        <f>'JCN-R3 SP 500 MRP 1'!B244</f>
        <v>Vulcan Materials Co</v>
      </c>
      <c r="C244" s="125" t="str">
        <f>'JCN-R3 SP 500 MRP 1'!C244</f>
        <v>VMC</v>
      </c>
      <c r="D244" s="121">
        <f>'JCN-R3 SP 500 MRP 1'!D244</f>
        <v>133.05699999999999</v>
      </c>
      <c r="E244" s="121">
        <f>'JCN-R3 SP 500 MRP 1'!E244</f>
        <v>171.56</v>
      </c>
      <c r="F244" s="126">
        <f>'JCN-R3 SP 500 MRP 1'!F244</f>
        <v>1.0025647003963629</v>
      </c>
      <c r="G244" s="123">
        <f>'JCN-R3 SP 500 MRP 1'!G244</f>
        <v>9</v>
      </c>
      <c r="H244" s="123">
        <f t="shared" si="12"/>
        <v>22827.258919999997</v>
      </c>
      <c r="I244" s="73">
        <f t="shared" si="13"/>
        <v>8.1472153689517721E-4</v>
      </c>
      <c r="J244" s="73">
        <f t="shared" si="14"/>
        <v>8.1681105354377767E-4</v>
      </c>
      <c r="K244" s="76">
        <f t="shared" si="15"/>
        <v>7.3324938320565945E-3</v>
      </c>
    </row>
    <row r="245" spans="2:11">
      <c r="B245" s="124" t="str">
        <f>'JCN-R3 SP 500 MRP 1'!B245</f>
        <v>Weyerhaeuser Co</v>
      </c>
      <c r="C245" s="125" t="str">
        <f>'JCN-R3 SP 500 MRP 1'!C245</f>
        <v>WY</v>
      </c>
      <c r="D245" s="121">
        <f>'JCN-R3 SP 500 MRP 1'!D245</f>
        <v>732.89200000000005</v>
      </c>
      <c r="E245" s="121">
        <f>'JCN-R3 SP 500 MRP 1'!E245</f>
        <v>30.13</v>
      </c>
      <c r="F245" s="126">
        <f>'JCN-R3 SP 500 MRP 1'!F245</f>
        <v>2.5224029206770662</v>
      </c>
      <c r="G245" s="123">
        <f>'JCN-R3 SP 500 MRP 1'!G245</f>
        <v>5</v>
      </c>
      <c r="H245" s="123">
        <f t="shared" si="12"/>
        <v>22082.035960000001</v>
      </c>
      <c r="I245" s="73">
        <f t="shared" si="13"/>
        <v>7.8812398537010913E-4</v>
      </c>
      <c r="J245" s="73">
        <f t="shared" si="14"/>
        <v>1.9879662425532126E-3</v>
      </c>
      <c r="K245" s="76">
        <f t="shared" si="15"/>
        <v>3.9406199268505453E-3</v>
      </c>
    </row>
    <row r="246" spans="2:11">
      <c r="B246" s="124" t="str">
        <f>'JCN-R3 SP 500 MRP 1'!B246</f>
        <v>Whirlpool Corp</v>
      </c>
      <c r="C246" s="125" t="str">
        <f>'JCN-R3 SP 500 MRP 1'!C246</f>
        <v>WHR</v>
      </c>
      <c r="D246" s="121">
        <f>'JCN-R3 SP 500 MRP 1'!D246</f>
        <v>54.502000000000002</v>
      </c>
      <c r="E246" s="121">
        <f>'JCN-R3 SP 500 MRP 1'!E246</f>
        <v>132.02000000000001</v>
      </c>
      <c r="F246" s="126">
        <f>'JCN-R3 SP 500 MRP 1'!F246</f>
        <v>5.3022269353128308</v>
      </c>
      <c r="G246" s="123">
        <f>'JCN-R3 SP 500 MRP 1'!G246</f>
        <v>6</v>
      </c>
      <c r="H246" s="123">
        <f t="shared" si="12"/>
        <v>7195.3540400000011</v>
      </c>
      <c r="I246" s="73">
        <f t="shared" si="13"/>
        <v>2.5680743897102664E-4</v>
      </c>
      <c r="J246" s="73">
        <f t="shared" si="14"/>
        <v>1.3616513201008835E-3</v>
      </c>
      <c r="K246" s="76">
        <f t="shared" si="15"/>
        <v>1.5408446338261599E-3</v>
      </c>
    </row>
    <row r="247" spans="2:11">
      <c r="B247" s="124" t="str">
        <f>'JCN-R3 SP 500 MRP 1'!B247</f>
        <v>Williams Cos Inc/The</v>
      </c>
      <c r="C247" s="125" t="str">
        <f>'JCN-R3 SP 500 MRP 1'!C247</f>
        <v>WMB</v>
      </c>
      <c r="D247" s="121">
        <f>'JCN-R3 SP 500 MRP 1'!D247</f>
        <v>1218.8119999999999</v>
      </c>
      <c r="E247" s="121">
        <f>'JCN-R3 SP 500 MRP 1'!E247</f>
        <v>29.86</v>
      </c>
      <c r="F247" s="126">
        <f>'JCN-R3 SP 500 MRP 1'!F247</f>
        <v>5.9946416610850637</v>
      </c>
      <c r="G247" s="123">
        <f>'JCN-R3 SP 500 MRP 1'!G247</f>
        <v>11</v>
      </c>
      <c r="H247" s="123">
        <f t="shared" si="12"/>
        <v>36393.726319999994</v>
      </c>
      <c r="I247" s="73">
        <f t="shared" si="13"/>
        <v>1.2989186631950141E-3</v>
      </c>
      <c r="J247" s="73">
        <f t="shared" si="14"/>
        <v>7.7865519327497499E-3</v>
      </c>
      <c r="K247" s="76">
        <f t="shared" si="15"/>
        <v>1.4288105295145155E-2</v>
      </c>
    </row>
    <row r="248" spans="2:11">
      <c r="B248" s="124" t="str">
        <f>'JCN-R3 SP 500 MRP 1'!B248</f>
        <v>Constellation Energy Corp</v>
      </c>
      <c r="C248" s="125" t="str">
        <f>'JCN-R3 SP 500 MRP 1'!C248</f>
        <v>CEG</v>
      </c>
      <c r="D248" s="121">
        <f>'JCN-R3 SP 500 MRP 1'!D248</f>
        <v>326.66399999999999</v>
      </c>
      <c r="E248" s="121">
        <f>'JCN-R3 SP 500 MRP 1'!E248</f>
        <v>78.5</v>
      </c>
      <c r="F248" s="126">
        <f>'JCN-R3 SP 500 MRP 1'!F248</f>
        <v>1.4369426751592356</v>
      </c>
      <c r="G248" s="123" t="str">
        <f>'JCN-R3 SP 500 MRP 1'!G248</f>
        <v/>
      </c>
      <c r="H248" s="123" t="str">
        <f t="shared" si="12"/>
        <v>Excl.</v>
      </c>
      <c r="I248" s="73" t="str">
        <f t="shared" si="13"/>
        <v>Excl.</v>
      </c>
      <c r="J248" s="73" t="str">
        <f t="shared" si="14"/>
        <v/>
      </c>
      <c r="K248" s="76" t="str">
        <f t="shared" si="15"/>
        <v/>
      </c>
    </row>
    <row r="249" spans="2:11">
      <c r="B249" s="124" t="str">
        <f>'JCN-R3 SP 500 MRP 1'!B249</f>
        <v>WEC Energy Group Inc</v>
      </c>
      <c r="C249" s="125" t="str">
        <f>'JCN-R3 SP 500 MRP 1'!C249</f>
        <v>WEC</v>
      </c>
      <c r="D249" s="121">
        <f>'JCN-R3 SP 500 MRP 1'!D249</f>
        <v>315.435</v>
      </c>
      <c r="E249" s="121">
        <f>'JCN-R3 SP 500 MRP 1'!E249</f>
        <v>94.79</v>
      </c>
      <c r="F249" s="126">
        <f>'JCN-R3 SP 500 MRP 1'!F249</f>
        <v>3.2914864437176914</v>
      </c>
      <c r="G249" s="123">
        <f>'JCN-R3 SP 500 MRP 1'!G249</f>
        <v>6</v>
      </c>
      <c r="H249" s="123">
        <f t="shared" si="12"/>
        <v>29900.08365</v>
      </c>
      <c r="I249" s="73">
        <f t="shared" si="13"/>
        <v>1.0671558153344135E-3</v>
      </c>
      <c r="J249" s="73">
        <f t="shared" si="14"/>
        <v>3.5125288995077218E-3</v>
      </c>
      <c r="K249" s="76">
        <f t="shared" si="15"/>
        <v>6.4029348920064807E-3</v>
      </c>
    </row>
    <row r="250" spans="2:11">
      <c r="B250" s="124" t="str">
        <f>'JCN-R3 SP 500 MRP 1'!B250</f>
        <v>Adobe Inc</v>
      </c>
      <c r="C250" s="125" t="str">
        <f>'JCN-R3 SP 500 MRP 1'!C250</f>
        <v>ADBE</v>
      </c>
      <c r="D250" s="121">
        <f>'JCN-R3 SP 500 MRP 1'!D250</f>
        <v>458.7</v>
      </c>
      <c r="E250" s="121">
        <f>'JCN-R3 SP 500 MRP 1'!E250</f>
        <v>385.37</v>
      </c>
      <c r="F250" s="126" t="str">
        <f>'JCN-R3 SP 500 MRP 1'!F250</f>
        <v>n/a</v>
      </c>
      <c r="G250" s="123">
        <f>'JCN-R3 SP 500 MRP 1'!G250</f>
        <v>13</v>
      </c>
      <c r="H250" s="123">
        <f t="shared" si="12"/>
        <v>176769.21900000001</v>
      </c>
      <c r="I250" s="73">
        <f t="shared" si="13"/>
        <v>6.3090224842221303E-3</v>
      </c>
      <c r="J250" s="73" t="str">
        <f t="shared" si="14"/>
        <v/>
      </c>
      <c r="K250" s="76">
        <f t="shared" si="15"/>
        <v>8.2017292294887689E-2</v>
      </c>
    </row>
    <row r="251" spans="2:11">
      <c r="B251" s="124" t="str">
        <f>'JCN-R3 SP 500 MRP 1'!B251</f>
        <v>AES Corp/The</v>
      </c>
      <c r="C251" s="125" t="str">
        <f>'JCN-R3 SP 500 MRP 1'!C251</f>
        <v>AES</v>
      </c>
      <c r="D251" s="121">
        <f>'JCN-R3 SP 500 MRP 1'!D251</f>
        <v>669.03099999999995</v>
      </c>
      <c r="E251" s="121">
        <f>'JCN-R3 SP 500 MRP 1'!E251</f>
        <v>24.08</v>
      </c>
      <c r="F251" s="126">
        <f>'JCN-R3 SP 500 MRP 1'!F251</f>
        <v>2.7558139534883721</v>
      </c>
      <c r="G251" s="123">
        <f>'JCN-R3 SP 500 MRP 1'!G251</f>
        <v>14</v>
      </c>
      <c r="H251" s="123">
        <f t="shared" si="12"/>
        <v>16110.266479999998</v>
      </c>
      <c r="I251" s="73">
        <f t="shared" si="13"/>
        <v>5.749871726769925E-4</v>
      </c>
      <c r="J251" s="73">
        <f t="shared" si="14"/>
        <v>1.5845576735400841E-3</v>
      </c>
      <c r="K251" s="76">
        <f t="shared" si="15"/>
        <v>8.0498204174778952E-3</v>
      </c>
    </row>
    <row r="252" spans="2:11">
      <c r="B252" s="124" t="str">
        <f>'JCN-R3 SP 500 MRP 1'!B252</f>
        <v>Amgen Inc</v>
      </c>
      <c r="C252" s="125" t="str">
        <f>'JCN-R3 SP 500 MRP 1'!C252</f>
        <v>AMGN</v>
      </c>
      <c r="D252" s="121">
        <f>'JCN-R3 SP 500 MRP 1'!D252</f>
        <v>533.976</v>
      </c>
      <c r="E252" s="121">
        <f>'JCN-R3 SP 500 MRP 1'!E252</f>
        <v>241.75</v>
      </c>
      <c r="F252" s="126">
        <f>'JCN-R3 SP 500 MRP 1'!F252</f>
        <v>3.5243019648397098</v>
      </c>
      <c r="G252" s="123">
        <f>'JCN-R3 SP 500 MRP 1'!G252</f>
        <v>5.5</v>
      </c>
      <c r="H252" s="123">
        <f t="shared" si="12"/>
        <v>129088.698</v>
      </c>
      <c r="I252" s="73">
        <f t="shared" si="13"/>
        <v>4.607269878479015E-3</v>
      </c>
      <c r="J252" s="73">
        <f t="shared" si="14"/>
        <v>1.6237410285270405E-2</v>
      </c>
      <c r="K252" s="76">
        <f t="shared" si="15"/>
        <v>2.5339984331634584E-2</v>
      </c>
    </row>
    <row r="253" spans="2:11">
      <c r="B253" s="124" t="str">
        <f>'JCN-R3 SP 500 MRP 1'!B253</f>
        <v>Apple Inc</v>
      </c>
      <c r="C253" s="125" t="str">
        <f>'JCN-R3 SP 500 MRP 1'!C253</f>
        <v>AAPL</v>
      </c>
      <c r="D253" s="121">
        <f>'JCN-R3 SP 500 MRP 1'!D253</f>
        <v>15821.946</v>
      </c>
      <c r="E253" s="121">
        <f>'JCN-R3 SP 500 MRP 1'!E253</f>
        <v>164.9</v>
      </c>
      <c r="F253" s="126">
        <f>'JCN-R3 SP 500 MRP 1'!F253</f>
        <v>0.5579138872043663</v>
      </c>
      <c r="G253" s="123">
        <f>'JCN-R3 SP 500 MRP 1'!G253</f>
        <v>10.5</v>
      </c>
      <c r="H253" s="123">
        <f t="shared" si="12"/>
        <v>2609038.8954000003</v>
      </c>
      <c r="I253" s="73">
        <f t="shared" si="13"/>
        <v>9.3118503019966797E-2</v>
      </c>
      <c r="J253" s="73">
        <f t="shared" si="14"/>
        <v>5.1952105990521198E-2</v>
      </c>
      <c r="K253" s="76">
        <f t="shared" si="15"/>
        <v>0.97774428170965133</v>
      </c>
    </row>
    <row r="254" spans="2:11">
      <c r="B254" s="124" t="str">
        <f>'JCN-R3 SP 500 MRP 1'!B254</f>
        <v>Autodesk Inc</v>
      </c>
      <c r="C254" s="125" t="str">
        <f>'JCN-R3 SP 500 MRP 1'!C254</f>
        <v>ADSK</v>
      </c>
      <c r="D254" s="121">
        <f>'JCN-R3 SP 500 MRP 1'!D254</f>
        <v>214.78299999999999</v>
      </c>
      <c r="E254" s="121">
        <f>'JCN-R3 SP 500 MRP 1'!E254</f>
        <v>208.16</v>
      </c>
      <c r="F254" s="126" t="str">
        <f>'JCN-R3 SP 500 MRP 1'!F254</f>
        <v>n/a</v>
      </c>
      <c r="G254" s="123">
        <f>'JCN-R3 SP 500 MRP 1'!G254</f>
        <v>14</v>
      </c>
      <c r="H254" s="123">
        <f t="shared" si="12"/>
        <v>44709.22928</v>
      </c>
      <c r="I254" s="73">
        <f t="shared" si="13"/>
        <v>1.5957050349346307E-3</v>
      </c>
      <c r="J254" s="73" t="str">
        <f t="shared" si="14"/>
        <v/>
      </c>
      <c r="K254" s="76">
        <f t="shared" si="15"/>
        <v>2.2339870489084829E-2</v>
      </c>
    </row>
    <row r="255" spans="2:11">
      <c r="B255" s="124" t="str">
        <f>'JCN-R3 SP 500 MRP 1'!B255</f>
        <v>Cintas Corp</v>
      </c>
      <c r="C255" s="125" t="str">
        <f>'JCN-R3 SP 500 MRP 1'!C255</f>
        <v>CTAS</v>
      </c>
      <c r="D255" s="121">
        <f>'JCN-R3 SP 500 MRP 1'!D255</f>
        <v>101.672</v>
      </c>
      <c r="E255" s="121">
        <f>'JCN-R3 SP 500 MRP 1'!E255</f>
        <v>462.68</v>
      </c>
      <c r="F255" s="126">
        <f>'JCN-R3 SP 500 MRP 1'!F255</f>
        <v>0.99420765972162173</v>
      </c>
      <c r="G255" s="123">
        <f>'JCN-R3 SP 500 MRP 1'!G255</f>
        <v>14</v>
      </c>
      <c r="H255" s="123">
        <f t="shared" si="12"/>
        <v>47041.600959999996</v>
      </c>
      <c r="I255" s="73">
        <f t="shared" si="13"/>
        <v>1.6789490830439507E-3</v>
      </c>
      <c r="J255" s="73">
        <f t="shared" si="14"/>
        <v>1.6692240386448889E-3</v>
      </c>
      <c r="K255" s="76">
        <f t="shared" si="15"/>
        <v>2.350528716261531E-2</v>
      </c>
    </row>
    <row r="256" spans="2:11">
      <c r="B256" s="124" t="str">
        <f>'JCN-R3 SP 500 MRP 1'!B256</f>
        <v>Comcast Corp</v>
      </c>
      <c r="C256" s="125" t="str">
        <f>'JCN-R3 SP 500 MRP 1'!C256</f>
        <v>CMCSA</v>
      </c>
      <c r="D256" s="121">
        <f>'JCN-R3 SP 500 MRP 1'!D256</f>
        <v>4206.6120000000001</v>
      </c>
      <c r="E256" s="121">
        <f>'JCN-R3 SP 500 MRP 1'!E256</f>
        <v>37.909999999999997</v>
      </c>
      <c r="F256" s="126">
        <f>'JCN-R3 SP 500 MRP 1'!F256</f>
        <v>3.059878659984173</v>
      </c>
      <c r="G256" s="123">
        <f>'JCN-R3 SP 500 MRP 1'!G256</f>
        <v>8.5</v>
      </c>
      <c r="H256" s="123">
        <f t="shared" si="12"/>
        <v>159472.66091999999</v>
      </c>
      <c r="I256" s="73">
        <f t="shared" si="13"/>
        <v>5.6916956982369865E-3</v>
      </c>
      <c r="J256" s="73">
        <f t="shared" si="14"/>
        <v>1.7415898206159072E-2</v>
      </c>
      <c r="K256" s="76">
        <f t="shared" si="15"/>
        <v>4.8379413435014389E-2</v>
      </c>
    </row>
    <row r="257" spans="2:11">
      <c r="B257" s="124" t="str">
        <f>'JCN-R3 SP 500 MRP 1'!B257</f>
        <v>Molson Coors Beverage Co</v>
      </c>
      <c r="C257" s="125" t="str">
        <f>'JCN-R3 SP 500 MRP 1'!C257</f>
        <v>TAP</v>
      </c>
      <c r="D257" s="121">
        <f>'JCN-R3 SP 500 MRP 1'!D257</f>
        <v>200.02699999999999</v>
      </c>
      <c r="E257" s="121">
        <f>'JCN-R3 SP 500 MRP 1'!E257</f>
        <v>51.68</v>
      </c>
      <c r="F257" s="126">
        <f>'JCN-R3 SP 500 MRP 1'!F257</f>
        <v>3.1733746130030958</v>
      </c>
      <c r="G257" s="123">
        <f>'JCN-R3 SP 500 MRP 1'!G257</f>
        <v>49.5</v>
      </c>
      <c r="H257" s="123" t="str">
        <f t="shared" si="12"/>
        <v>Excl.</v>
      </c>
      <c r="I257" s="73" t="str">
        <f t="shared" si="13"/>
        <v>Excl.</v>
      </c>
      <c r="J257" s="73" t="str">
        <f t="shared" si="14"/>
        <v/>
      </c>
      <c r="K257" s="76" t="str">
        <f t="shared" si="15"/>
        <v/>
      </c>
    </row>
    <row r="258" spans="2:11">
      <c r="B258" s="124" t="str">
        <f>'JCN-R3 SP 500 MRP 1'!B258</f>
        <v>KLA Corp</v>
      </c>
      <c r="C258" s="125" t="str">
        <f>'JCN-R3 SP 500 MRP 1'!C258</f>
        <v>KLAC</v>
      </c>
      <c r="D258" s="121">
        <f>'JCN-R3 SP 500 MRP 1'!D258</f>
        <v>138.47999999999999</v>
      </c>
      <c r="E258" s="121">
        <f>'JCN-R3 SP 500 MRP 1'!E258</f>
        <v>399.17</v>
      </c>
      <c r="F258" s="126">
        <f>'JCN-R3 SP 500 MRP 1'!F258</f>
        <v>1.3027031089510734</v>
      </c>
      <c r="G258" s="123">
        <f>'JCN-R3 SP 500 MRP 1'!G258</f>
        <v>20</v>
      </c>
      <c r="H258" s="123">
        <f t="shared" si="12"/>
        <v>55277.061600000001</v>
      </c>
      <c r="I258" s="73">
        <f t="shared" si="13"/>
        <v>1.9728786859443651E-3</v>
      </c>
      <c r="J258" s="73">
        <f t="shared" si="14"/>
        <v>2.5700751977630327E-3</v>
      </c>
      <c r="K258" s="76">
        <f t="shared" si="15"/>
        <v>3.94575737188873E-2</v>
      </c>
    </row>
    <row r="259" spans="2:11">
      <c r="B259" s="124" t="str">
        <f>'JCN-R3 SP 500 MRP 1'!B259</f>
        <v>Marriott International Inc/MD</v>
      </c>
      <c r="C259" s="125" t="str">
        <f>'JCN-R3 SP 500 MRP 1'!C259</f>
        <v>MAR</v>
      </c>
      <c r="D259" s="121">
        <f>'JCN-R3 SP 500 MRP 1'!D259</f>
        <v>308.88400000000001</v>
      </c>
      <c r="E259" s="121">
        <f>'JCN-R3 SP 500 MRP 1'!E259</f>
        <v>166.04</v>
      </c>
      <c r="F259" s="126">
        <f>'JCN-R3 SP 500 MRP 1'!F259</f>
        <v>0.96362322331968209</v>
      </c>
      <c r="G259" s="123">
        <f>'JCN-R3 SP 500 MRP 1'!G259</f>
        <v>17.5</v>
      </c>
      <c r="H259" s="123">
        <f t="shared" si="12"/>
        <v>51287.09936</v>
      </c>
      <c r="I259" s="73">
        <f t="shared" si="13"/>
        <v>1.830474020552042E-3</v>
      </c>
      <c r="J259" s="73">
        <f t="shared" si="14"/>
        <v>1.7638872758872967E-3</v>
      </c>
      <c r="K259" s="76">
        <f t="shared" si="15"/>
        <v>3.2033295359660735E-2</v>
      </c>
    </row>
    <row r="260" spans="2:11">
      <c r="B260" s="124" t="str">
        <f>'JCN-R3 SP 500 MRP 1'!B260</f>
        <v>McCormick &amp; Co Inc/MD</v>
      </c>
      <c r="C260" s="125" t="str">
        <f>'JCN-R3 SP 500 MRP 1'!C260</f>
        <v>MKC</v>
      </c>
      <c r="D260" s="121">
        <f>'JCN-R3 SP 500 MRP 1'!D260</f>
        <v>250.83799999999999</v>
      </c>
      <c r="E260" s="121">
        <f>'JCN-R3 SP 500 MRP 1'!E260</f>
        <v>83.21</v>
      </c>
      <c r="F260" s="126">
        <f>'JCN-R3 SP 500 MRP 1'!F260</f>
        <v>1.8747746665064298</v>
      </c>
      <c r="G260" s="123">
        <f>'JCN-R3 SP 500 MRP 1'!G260</f>
        <v>4.5</v>
      </c>
      <c r="H260" s="123">
        <f t="shared" si="12"/>
        <v>20872.229979999996</v>
      </c>
      <c r="I260" s="73">
        <f t="shared" si="13"/>
        <v>7.4494512667205479E-4</v>
      </c>
      <c r="J260" s="73">
        <f t="shared" si="14"/>
        <v>1.3966042514221915E-3</v>
      </c>
      <c r="K260" s="76">
        <f t="shared" si="15"/>
        <v>3.3522530700242467E-3</v>
      </c>
    </row>
    <row r="261" spans="2:11">
      <c r="B261" s="124" t="str">
        <f>'JCN-R3 SP 500 MRP 1'!B261</f>
        <v>PACCAR Inc</v>
      </c>
      <c r="C261" s="125" t="str">
        <f>'JCN-R3 SP 500 MRP 1'!C261</f>
        <v>PCAR</v>
      </c>
      <c r="D261" s="121">
        <f>'JCN-R3 SP 500 MRP 1'!D261</f>
        <v>522.55499999999995</v>
      </c>
      <c r="E261" s="121">
        <f>'JCN-R3 SP 500 MRP 1'!E261</f>
        <v>73.2</v>
      </c>
      <c r="F261" s="126">
        <f>'JCN-R3 SP 500 MRP 1'!F261</f>
        <v>1.3661202185792349</v>
      </c>
      <c r="G261" s="123">
        <f>'JCN-R3 SP 500 MRP 1'!G261</f>
        <v>5</v>
      </c>
      <c r="H261" s="123">
        <f t="shared" si="12"/>
        <v>38251.025999999998</v>
      </c>
      <c r="I261" s="73">
        <f t="shared" si="13"/>
        <v>1.3652070447772091E-3</v>
      </c>
      <c r="J261" s="73">
        <f t="shared" si="14"/>
        <v>1.8650369464169522E-3</v>
      </c>
      <c r="K261" s="76">
        <f t="shared" si="15"/>
        <v>6.8260352238860454E-3</v>
      </c>
    </row>
    <row r="262" spans="2:11">
      <c r="B262" s="124" t="str">
        <f>'JCN-R3 SP 500 MRP 1'!B262</f>
        <v>Costco Wholesale Corp</v>
      </c>
      <c r="C262" s="125" t="str">
        <f>'JCN-R3 SP 500 MRP 1'!C262</f>
        <v>COST</v>
      </c>
      <c r="D262" s="121">
        <f>'JCN-R3 SP 500 MRP 1'!D262</f>
        <v>443.483</v>
      </c>
      <c r="E262" s="121">
        <f>'JCN-R3 SP 500 MRP 1'!E262</f>
        <v>496.87</v>
      </c>
      <c r="F262" s="126">
        <f>'JCN-R3 SP 500 MRP 1'!F262</f>
        <v>0.72453559281099689</v>
      </c>
      <c r="G262" s="123">
        <f>'JCN-R3 SP 500 MRP 1'!G262</f>
        <v>10.5</v>
      </c>
      <c r="H262" s="123">
        <f t="shared" si="12"/>
        <v>220353.39821000001</v>
      </c>
      <c r="I262" s="73">
        <f t="shared" si="13"/>
        <v>7.8645736607663719E-3</v>
      </c>
      <c r="J262" s="73">
        <f t="shared" si="14"/>
        <v>5.6981635395091153E-3</v>
      </c>
      <c r="K262" s="76">
        <f t="shared" si="15"/>
        <v>8.2578023438046905E-2</v>
      </c>
    </row>
    <row r="263" spans="2:11">
      <c r="B263" s="124" t="str">
        <f>'JCN-R3 SP 500 MRP 1'!B263</f>
        <v>First Republic Bank/CA</v>
      </c>
      <c r="C263" s="125" t="str">
        <f>'JCN-R3 SP 500 MRP 1'!C263</f>
        <v>FRC</v>
      </c>
      <c r="D263" s="121">
        <f>'JCN-R3 SP 500 MRP 1'!D263</f>
        <v>186.21899999999999</v>
      </c>
      <c r="E263" s="121">
        <f>'JCN-R3 SP 500 MRP 1'!E263</f>
        <v>13.99</v>
      </c>
      <c r="F263" s="126" t="str">
        <f>'JCN-R3 SP 500 MRP 1'!F263</f>
        <v>n/a</v>
      </c>
      <c r="G263" s="123">
        <f>'JCN-R3 SP 500 MRP 1'!G263</f>
        <v>11.5</v>
      </c>
      <c r="H263" s="123">
        <f t="shared" si="12"/>
        <v>2605.20381</v>
      </c>
      <c r="I263" s="73">
        <f t="shared" si="13"/>
        <v>9.298162602206868E-5</v>
      </c>
      <c r="J263" s="73" t="str">
        <f t="shared" si="14"/>
        <v/>
      </c>
      <c r="K263" s="76">
        <f t="shared" si="15"/>
        <v>1.0692886992537899E-3</v>
      </c>
    </row>
    <row r="264" spans="2:11">
      <c r="B264" s="124" t="str">
        <f>'JCN-R3 SP 500 MRP 1'!B264</f>
        <v>Stryker Corp</v>
      </c>
      <c r="C264" s="125" t="str">
        <f>'JCN-R3 SP 500 MRP 1'!C264</f>
        <v>SYK</v>
      </c>
      <c r="D264" s="121">
        <f>'JCN-R3 SP 500 MRP 1'!D264</f>
        <v>378.83100000000002</v>
      </c>
      <c r="E264" s="121">
        <f>'JCN-R3 SP 500 MRP 1'!E264</f>
        <v>285.47000000000003</v>
      </c>
      <c r="F264" s="126">
        <f>'JCN-R3 SP 500 MRP 1'!F264</f>
        <v>1.0508985182330892</v>
      </c>
      <c r="G264" s="123">
        <f>'JCN-R3 SP 500 MRP 1'!G264</f>
        <v>6.5</v>
      </c>
      <c r="H264" s="123">
        <f t="shared" si="12"/>
        <v>108144.88557000001</v>
      </c>
      <c r="I264" s="73">
        <f t="shared" si="13"/>
        <v>3.8597699219045565E-3</v>
      </c>
      <c r="J264" s="73">
        <f t="shared" si="14"/>
        <v>4.0562264916501447E-3</v>
      </c>
      <c r="K264" s="76">
        <f t="shared" si="15"/>
        <v>2.5088504492379617E-2</v>
      </c>
    </row>
    <row r="265" spans="2:11">
      <c r="B265" s="124" t="str">
        <f>'JCN-R3 SP 500 MRP 1'!B265</f>
        <v>Tyson Foods Inc</v>
      </c>
      <c r="C265" s="125" t="str">
        <f>'JCN-R3 SP 500 MRP 1'!C265</f>
        <v>TSN</v>
      </c>
      <c r="D265" s="121">
        <f>'JCN-R3 SP 500 MRP 1'!D265</f>
        <v>285.61599999999999</v>
      </c>
      <c r="E265" s="121">
        <f>'JCN-R3 SP 500 MRP 1'!E265</f>
        <v>59.32</v>
      </c>
      <c r="F265" s="126">
        <f>'JCN-R3 SP 500 MRP 1'!F265</f>
        <v>3.236682400539447</v>
      </c>
      <c r="G265" s="123">
        <f>'JCN-R3 SP 500 MRP 1'!G265</f>
        <v>6</v>
      </c>
      <c r="H265" s="123">
        <f t="shared" si="12"/>
        <v>16942.741119999999</v>
      </c>
      <c r="I265" s="73">
        <f t="shared" si="13"/>
        <v>6.0469880036317198E-4</v>
      </c>
      <c r="J265" s="73">
        <f t="shared" si="14"/>
        <v>1.9572179647627955E-3</v>
      </c>
      <c r="K265" s="76">
        <f t="shared" si="15"/>
        <v>3.6281928021790321E-3</v>
      </c>
    </row>
    <row r="266" spans="2:11">
      <c r="B266" s="124" t="str">
        <f>'JCN-R3 SP 500 MRP 1'!B266</f>
        <v>Lamb Weston Holdings Inc</v>
      </c>
      <c r="C266" s="125" t="str">
        <f>'JCN-R3 SP 500 MRP 1'!C266</f>
        <v>LW</v>
      </c>
      <c r="D266" s="121">
        <f>'JCN-R3 SP 500 MRP 1'!D266</f>
        <v>147.82300000000001</v>
      </c>
      <c r="E266" s="121">
        <f>'JCN-R3 SP 500 MRP 1'!E266</f>
        <v>104.52</v>
      </c>
      <c r="F266" s="126">
        <f>'JCN-R3 SP 500 MRP 1'!F266</f>
        <v>1.0715652506697284</v>
      </c>
      <c r="G266" s="123">
        <f>'JCN-R3 SP 500 MRP 1'!G266</f>
        <v>11.5</v>
      </c>
      <c r="H266" s="123">
        <f t="shared" si="12"/>
        <v>15450.45996</v>
      </c>
      <c r="I266" s="73">
        <f t="shared" si="13"/>
        <v>5.5143819625753823E-4</v>
      </c>
      <c r="J266" s="73">
        <f t="shared" si="14"/>
        <v>5.9090200900157187E-4</v>
      </c>
      <c r="K266" s="76">
        <f t="shared" si="15"/>
        <v>6.34153925696169E-3</v>
      </c>
    </row>
    <row r="267" spans="2:11">
      <c r="B267" s="124" t="str">
        <f>'JCN-R3 SP 500 MRP 1'!B267</f>
        <v>Applied Materials Inc</v>
      </c>
      <c r="C267" s="125" t="str">
        <f>'JCN-R3 SP 500 MRP 1'!C267</f>
        <v>AMAT</v>
      </c>
      <c r="D267" s="121">
        <f>'JCN-R3 SP 500 MRP 1'!D267</f>
        <v>845.11800000000005</v>
      </c>
      <c r="E267" s="121">
        <f>'JCN-R3 SP 500 MRP 1'!E267</f>
        <v>122.83</v>
      </c>
      <c r="F267" s="126">
        <f>'JCN-R3 SP 500 MRP 1'!F267</f>
        <v>1.042090694455752</v>
      </c>
      <c r="G267" s="123">
        <f>'JCN-R3 SP 500 MRP 1'!G267</f>
        <v>10.5</v>
      </c>
      <c r="H267" s="123">
        <f t="shared" si="12"/>
        <v>103805.84394000001</v>
      </c>
      <c r="I267" s="73">
        <f t="shared" si="13"/>
        <v>3.7049063582224322E-3</v>
      </c>
      <c r="J267" s="73">
        <f t="shared" si="14"/>
        <v>3.8608484397335452E-3</v>
      </c>
      <c r="K267" s="76">
        <f t="shared" si="15"/>
        <v>3.890151676133554E-2</v>
      </c>
    </row>
    <row r="268" spans="2:11">
      <c r="B268" s="124" t="str">
        <f>'JCN-R3 SP 500 MRP 1'!B268</f>
        <v>American Airlines Group Inc</v>
      </c>
      <c r="C268" s="125" t="str">
        <f>'JCN-R3 SP 500 MRP 1'!C268</f>
        <v>AAL</v>
      </c>
      <c r="D268" s="121">
        <f>'JCN-R3 SP 500 MRP 1'!D268</f>
        <v>652.81600000000003</v>
      </c>
      <c r="E268" s="121">
        <f>'JCN-R3 SP 500 MRP 1'!E268</f>
        <v>14.75</v>
      </c>
      <c r="F268" s="126" t="str">
        <f>'JCN-R3 SP 500 MRP 1'!F268</f>
        <v>n/a</v>
      </c>
      <c r="G268" s="123" t="str">
        <f>'JCN-R3 SP 500 MRP 1'!G268</f>
        <v/>
      </c>
      <c r="H268" s="123" t="str">
        <f t="shared" si="12"/>
        <v>Excl.</v>
      </c>
      <c r="I268" s="73" t="str">
        <f t="shared" si="13"/>
        <v>Excl.</v>
      </c>
      <c r="J268" s="73" t="str">
        <f t="shared" si="14"/>
        <v/>
      </c>
      <c r="K268" s="76" t="str">
        <f t="shared" si="15"/>
        <v/>
      </c>
    </row>
    <row r="269" spans="2:11">
      <c r="B269" s="124" t="str">
        <f>'JCN-R3 SP 500 MRP 1'!B269</f>
        <v>Cardinal Health Inc</v>
      </c>
      <c r="C269" s="125" t="str">
        <f>'JCN-R3 SP 500 MRP 1'!C269</f>
        <v>CAH</v>
      </c>
      <c r="D269" s="121">
        <f>'JCN-R3 SP 500 MRP 1'!D269</f>
        <v>257.63900000000001</v>
      </c>
      <c r="E269" s="121">
        <f>'JCN-R3 SP 500 MRP 1'!E269</f>
        <v>75.5</v>
      </c>
      <c r="F269" s="126">
        <f>'JCN-R3 SP 500 MRP 1'!F269</f>
        <v>2.6262251655629139</v>
      </c>
      <c r="G269" s="123">
        <f>'JCN-R3 SP 500 MRP 1'!G269</f>
        <v>5</v>
      </c>
      <c r="H269" s="123">
        <f t="shared" si="12"/>
        <v>19451.744500000001</v>
      </c>
      <c r="I269" s="73">
        <f t="shared" si="13"/>
        <v>6.9424696280320254E-4</v>
      </c>
      <c r="J269" s="73">
        <f t="shared" si="14"/>
        <v>1.8232488448293907E-3</v>
      </c>
      <c r="K269" s="76">
        <f t="shared" si="15"/>
        <v>3.4712348140160127E-3</v>
      </c>
    </row>
    <row r="270" spans="2:11">
      <c r="B270" s="124" t="str">
        <f>'JCN-R3 SP 500 MRP 1'!B270</f>
        <v>Cincinnati Financial Corp</v>
      </c>
      <c r="C270" s="125" t="str">
        <f>'JCN-R3 SP 500 MRP 1'!C270</f>
        <v>CINF</v>
      </c>
      <c r="D270" s="121">
        <f>'JCN-R3 SP 500 MRP 1'!D270</f>
        <v>157.17599999999999</v>
      </c>
      <c r="E270" s="121">
        <f>'JCN-R3 SP 500 MRP 1'!E270</f>
        <v>112.08</v>
      </c>
      <c r="F270" s="126">
        <f>'JCN-R3 SP 500 MRP 1'!F270</f>
        <v>2.6766595289079231</v>
      </c>
      <c r="G270" s="123">
        <f>'JCN-R3 SP 500 MRP 1'!G270</f>
        <v>9</v>
      </c>
      <c r="H270" s="123">
        <f t="shared" si="12"/>
        <v>17616.286079999998</v>
      </c>
      <c r="I270" s="73">
        <f t="shared" si="13"/>
        <v>6.2873811173657626E-4</v>
      </c>
      <c r="J270" s="73">
        <f t="shared" si="14"/>
        <v>1.6829178579672813E-3</v>
      </c>
      <c r="K270" s="76">
        <f t="shared" si="15"/>
        <v>5.658643005629186E-3</v>
      </c>
    </row>
    <row r="271" spans="2:11">
      <c r="B271" s="124" t="str">
        <f>'JCN-R3 SP 500 MRP 1'!B271</f>
        <v>Paramount Global</v>
      </c>
      <c r="C271" s="125" t="str">
        <f>'JCN-R3 SP 500 MRP 1'!C271</f>
        <v>PARA</v>
      </c>
      <c r="D271" s="121">
        <f>'JCN-R3 SP 500 MRP 1'!D271</f>
        <v>609.81200000000001</v>
      </c>
      <c r="E271" s="121">
        <f>'JCN-R3 SP 500 MRP 1'!E271</f>
        <v>22.31</v>
      </c>
      <c r="F271" s="126">
        <f>'JCN-R3 SP 500 MRP 1'!F271</f>
        <v>4.3030031376064546</v>
      </c>
      <c r="G271" s="123">
        <f>'JCN-R3 SP 500 MRP 1'!G271</f>
        <v>4.5</v>
      </c>
      <c r="H271" s="123">
        <f t="shared" si="12"/>
        <v>13604.905719999999</v>
      </c>
      <c r="I271" s="73">
        <f t="shared" si="13"/>
        <v>4.8556901800421632E-4</v>
      </c>
      <c r="J271" s="73">
        <f t="shared" si="14"/>
        <v>2.089405007996628E-3</v>
      </c>
      <c r="K271" s="76">
        <f t="shared" si="15"/>
        <v>2.1850605810189733E-3</v>
      </c>
    </row>
    <row r="272" spans="2:11">
      <c r="B272" s="124" t="str">
        <f>'JCN-R3 SP 500 MRP 1'!B272</f>
        <v>DR Horton Inc</v>
      </c>
      <c r="C272" s="125" t="str">
        <f>'JCN-R3 SP 500 MRP 1'!C272</f>
        <v>DHI</v>
      </c>
      <c r="D272" s="121">
        <f>'JCN-R3 SP 500 MRP 1'!D272</f>
        <v>343.39299999999997</v>
      </c>
      <c r="E272" s="121">
        <f>'JCN-R3 SP 500 MRP 1'!E272</f>
        <v>97.69</v>
      </c>
      <c r="F272" s="126">
        <f>'JCN-R3 SP 500 MRP 1'!F272</f>
        <v>1.0236462278636502</v>
      </c>
      <c r="G272" s="123">
        <f>'JCN-R3 SP 500 MRP 1'!G272</f>
        <v>1</v>
      </c>
      <c r="H272" s="123">
        <f t="shared" si="12"/>
        <v>33546.062169999997</v>
      </c>
      <c r="I272" s="73">
        <f t="shared" si="13"/>
        <v>1.1972834506195527E-3</v>
      </c>
      <c r="J272" s="73">
        <f t="shared" si="14"/>
        <v>1.2255946879102799E-3</v>
      </c>
      <c r="K272" s="76">
        <f t="shared" si="15"/>
        <v>1.1972834506195527E-3</v>
      </c>
    </row>
    <row r="273" spans="2:11">
      <c r="B273" s="124" t="str">
        <f>'JCN-R3 SP 500 MRP 1'!B273</f>
        <v>Electronic Arts Inc</v>
      </c>
      <c r="C273" s="125" t="str">
        <f>'JCN-R3 SP 500 MRP 1'!C273</f>
        <v>EA</v>
      </c>
      <c r="D273" s="121">
        <f>'JCN-R3 SP 500 MRP 1'!D273</f>
        <v>274.22800000000001</v>
      </c>
      <c r="E273" s="121">
        <f>'JCN-R3 SP 500 MRP 1'!E273</f>
        <v>120.45</v>
      </c>
      <c r="F273" s="126">
        <f>'JCN-R3 SP 500 MRP 1'!F273</f>
        <v>0.63096720630967207</v>
      </c>
      <c r="G273" s="123">
        <f>'JCN-R3 SP 500 MRP 1'!G273</f>
        <v>13</v>
      </c>
      <c r="H273" s="123">
        <f t="shared" si="12"/>
        <v>33030.762600000002</v>
      </c>
      <c r="I273" s="73">
        <f t="shared" si="13"/>
        <v>1.1788920327492278E-3</v>
      </c>
      <c r="J273" s="73">
        <f t="shared" si="14"/>
        <v>7.4384221244451064E-4</v>
      </c>
      <c r="K273" s="76">
        <f t="shared" si="15"/>
        <v>1.5325596425739961E-2</v>
      </c>
    </row>
    <row r="274" spans="2:11">
      <c r="B274" s="124" t="str">
        <f>'JCN-R3 SP 500 MRP 1'!B274</f>
        <v>Fair Isaac Corp</v>
      </c>
      <c r="C274" s="125" t="str">
        <f>'JCN-R3 SP 500 MRP 1'!C274</f>
        <v>FICO</v>
      </c>
      <c r="D274" s="122">
        <f>'JCN-R3 SP 500 MRP 1'!D274</f>
        <v>25.155000000000001</v>
      </c>
      <c r="E274" s="122">
        <f>'JCN-R3 SP 500 MRP 1'!E274</f>
        <v>702.69</v>
      </c>
      <c r="F274" s="126" t="str">
        <f>'JCN-R3 SP 500 MRP 1'!F274</f>
        <v>n/a</v>
      </c>
      <c r="G274" s="123">
        <f>'JCN-R3 SP 500 MRP 1'!G274</f>
        <v>16</v>
      </c>
      <c r="H274" s="123">
        <f t="shared" si="12"/>
        <v>17676.166950000003</v>
      </c>
      <c r="I274" s="73">
        <f t="shared" si="13"/>
        <v>6.3087530370552875E-4</v>
      </c>
      <c r="J274" s="73" t="str">
        <f t="shared" si="14"/>
        <v/>
      </c>
      <c r="K274" s="76">
        <f t="shared" si="15"/>
        <v>1.009400485928846E-2</v>
      </c>
    </row>
    <row r="275" spans="2:11">
      <c r="B275" s="124" t="str">
        <f>'JCN-R3 SP 500 MRP 1'!B275</f>
        <v>Expeditors International of Washington Inc</v>
      </c>
      <c r="C275" s="125" t="str">
        <f>'JCN-R3 SP 500 MRP 1'!C275</f>
        <v>EXPD</v>
      </c>
      <c r="D275" s="121">
        <f>'JCN-R3 SP 500 MRP 1'!D275</f>
        <v>154.398</v>
      </c>
      <c r="E275" s="121">
        <f>'JCN-R3 SP 500 MRP 1'!E275</f>
        <v>110.12</v>
      </c>
      <c r="F275" s="126">
        <f>'JCN-R3 SP 500 MRP 1'!F275</f>
        <v>1.2168543407192154</v>
      </c>
      <c r="G275" s="123">
        <f>'JCN-R3 SP 500 MRP 1'!G275</f>
        <v>10</v>
      </c>
      <c r="H275" s="123">
        <f t="shared" si="12"/>
        <v>17002.30776</v>
      </c>
      <c r="I275" s="73">
        <f t="shared" si="13"/>
        <v>6.0682477723400703E-4</v>
      </c>
      <c r="J275" s="73">
        <f t="shared" si="14"/>
        <v>7.3841736423317238E-4</v>
      </c>
      <c r="K275" s="76">
        <f t="shared" si="15"/>
        <v>6.0682477723400701E-3</v>
      </c>
    </row>
    <row r="276" spans="2:11">
      <c r="B276" s="124" t="str">
        <f>'JCN-R3 SP 500 MRP 1'!B276</f>
        <v>Fastenal Co</v>
      </c>
      <c r="C276" s="125" t="str">
        <f>'JCN-R3 SP 500 MRP 1'!C276</f>
        <v>FAST</v>
      </c>
      <c r="D276" s="121">
        <f>'JCN-R3 SP 500 MRP 1'!D276</f>
        <v>570.96100000000001</v>
      </c>
      <c r="E276" s="121">
        <f>'JCN-R3 SP 500 MRP 1'!E276</f>
        <v>53.94</v>
      </c>
      <c r="F276" s="126">
        <f>'JCN-R3 SP 500 MRP 1'!F276</f>
        <v>2.5954764553207266</v>
      </c>
      <c r="G276" s="123">
        <f>'JCN-R3 SP 500 MRP 1'!G276</f>
        <v>6.5</v>
      </c>
      <c r="H276" s="123">
        <f t="shared" ref="H276:H339" si="16">IF(ISNUMBER(E276),IF(OR(G276="",G276&lt;0,G276&gt;20),"Excl.",D276*E276),"Excl.")</f>
        <v>30797.636340000001</v>
      </c>
      <c r="I276" s="73">
        <f t="shared" si="13"/>
        <v>1.0991901261381742E-3</v>
      </c>
      <c r="J276" s="73">
        <f t="shared" si="14"/>
        <v>2.8529220923126509E-3</v>
      </c>
      <c r="K276" s="76">
        <f t="shared" si="15"/>
        <v>7.1447358198981322E-3</v>
      </c>
    </row>
    <row r="277" spans="2:11">
      <c r="B277" s="124" t="str">
        <f>'JCN-R3 SP 500 MRP 1'!B277</f>
        <v>M&amp;T Bank Corp</v>
      </c>
      <c r="C277" s="125" t="str">
        <f>'JCN-R3 SP 500 MRP 1'!C277</f>
        <v>MTB</v>
      </c>
      <c r="D277" s="121">
        <f>'JCN-R3 SP 500 MRP 1'!D277</f>
        <v>168.04400000000001</v>
      </c>
      <c r="E277" s="121">
        <f>'JCN-R3 SP 500 MRP 1'!E277</f>
        <v>119.57</v>
      </c>
      <c r="F277" s="126">
        <f>'JCN-R3 SP 500 MRP 1'!F277</f>
        <v>4.3489169524128135</v>
      </c>
      <c r="G277" s="123">
        <f>'JCN-R3 SP 500 MRP 1'!G277</f>
        <v>9</v>
      </c>
      <c r="H277" s="123">
        <f t="shared" si="16"/>
        <v>20093.021079999999</v>
      </c>
      <c r="I277" s="73">
        <f t="shared" ref="I277:I340" si="17">IF(H277="Excl.","Excl.",H277/(SUM($H$20:$H$522)))</f>
        <v>7.1713459213546232E-4</v>
      </c>
      <c r="J277" s="73">
        <f t="shared" ref="J277:J340" si="18">IFERROR(I277*F277, "")</f>
        <v>3.1187587848995608E-3</v>
      </c>
      <c r="K277" s="76">
        <f t="shared" ref="K277:K340" si="19">IFERROR(I277*G277, "")</f>
        <v>6.4542113292191611E-3</v>
      </c>
    </row>
    <row r="278" spans="2:11">
      <c r="B278" s="124" t="str">
        <f>'JCN-R3 SP 500 MRP 1'!B278</f>
        <v>Xcel Energy Inc</v>
      </c>
      <c r="C278" s="125" t="str">
        <f>'JCN-R3 SP 500 MRP 1'!C278</f>
        <v>XEL</v>
      </c>
      <c r="D278" s="121">
        <f>'JCN-R3 SP 500 MRP 1'!D278</f>
        <v>549.84699999999998</v>
      </c>
      <c r="E278" s="121">
        <f>'JCN-R3 SP 500 MRP 1'!E278</f>
        <v>67.44</v>
      </c>
      <c r="F278" s="126">
        <f>'JCN-R3 SP 500 MRP 1'!F278</f>
        <v>3.0842230130486361</v>
      </c>
      <c r="G278" s="123">
        <f>'JCN-R3 SP 500 MRP 1'!G278</f>
        <v>6</v>
      </c>
      <c r="H278" s="123">
        <f t="shared" si="16"/>
        <v>37081.681679999994</v>
      </c>
      <c r="I278" s="73">
        <f t="shared" si="17"/>
        <v>1.3234722922653621E-3</v>
      </c>
      <c r="J278" s="73">
        <f t="shared" si="18"/>
        <v>4.0818837009370598E-3</v>
      </c>
      <c r="K278" s="76">
        <f t="shared" si="19"/>
        <v>7.9408337535921726E-3</v>
      </c>
    </row>
    <row r="279" spans="2:11">
      <c r="B279" s="124" t="str">
        <f>'JCN-R3 SP 500 MRP 1'!B279</f>
        <v>Fiserv Inc</v>
      </c>
      <c r="C279" s="125" t="str">
        <f>'JCN-R3 SP 500 MRP 1'!C279</f>
        <v>FISV</v>
      </c>
      <c r="D279" s="121">
        <f>'JCN-R3 SP 500 MRP 1'!D279</f>
        <v>628.12599999999998</v>
      </c>
      <c r="E279" s="121">
        <f>'JCN-R3 SP 500 MRP 1'!E279</f>
        <v>113.03</v>
      </c>
      <c r="F279" s="126" t="str">
        <f>'JCN-R3 SP 500 MRP 1'!F279</f>
        <v>n/a</v>
      </c>
      <c r="G279" s="123">
        <f>'JCN-R3 SP 500 MRP 1'!G279</f>
        <v>11</v>
      </c>
      <c r="H279" s="123">
        <f t="shared" si="16"/>
        <v>70997.081779999993</v>
      </c>
      <c r="I279" s="73">
        <f t="shared" si="17"/>
        <v>2.5339376832579506E-3</v>
      </c>
      <c r="J279" s="73" t="str">
        <f t="shared" si="18"/>
        <v/>
      </c>
      <c r="K279" s="76">
        <f t="shared" si="19"/>
        <v>2.7873314515837456E-2</v>
      </c>
    </row>
    <row r="280" spans="2:11">
      <c r="B280" s="124" t="str">
        <f>'JCN-R3 SP 500 MRP 1'!B280</f>
        <v>Fifth Third Bancorp</v>
      </c>
      <c r="C280" s="125" t="str">
        <f>'JCN-R3 SP 500 MRP 1'!C280</f>
        <v>FITB</v>
      </c>
      <c r="D280" s="121">
        <f>'JCN-R3 SP 500 MRP 1'!D280</f>
        <v>681.05399999999997</v>
      </c>
      <c r="E280" s="121">
        <f>'JCN-R3 SP 500 MRP 1'!E280</f>
        <v>26.64</v>
      </c>
      <c r="F280" s="126">
        <f>'JCN-R3 SP 500 MRP 1'!F280</f>
        <v>4.954954954954955</v>
      </c>
      <c r="G280" s="123">
        <f>'JCN-R3 SP 500 MRP 1'!G280</f>
        <v>10</v>
      </c>
      <c r="H280" s="123">
        <f t="shared" si="16"/>
        <v>18143.278559999999</v>
      </c>
      <c r="I280" s="73">
        <f t="shared" si="17"/>
        <v>6.4754685810172242E-4</v>
      </c>
      <c r="J280" s="73">
        <f t="shared" si="18"/>
        <v>3.2085655131166425E-3</v>
      </c>
      <c r="K280" s="76">
        <f t="shared" si="19"/>
        <v>6.4754685810172238E-3</v>
      </c>
    </row>
    <row r="281" spans="2:11">
      <c r="B281" s="124" t="str">
        <f>'JCN-R3 SP 500 MRP 1'!B281</f>
        <v>Gilead Sciences Inc</v>
      </c>
      <c r="C281" s="125" t="str">
        <f>'JCN-R3 SP 500 MRP 1'!C281</f>
        <v>GILD</v>
      </c>
      <c r="D281" s="121">
        <f>'JCN-R3 SP 500 MRP 1'!D281</f>
        <v>1248.816</v>
      </c>
      <c r="E281" s="121">
        <f>'JCN-R3 SP 500 MRP 1'!E281</f>
        <v>82.97</v>
      </c>
      <c r="F281" s="126">
        <f>'JCN-R3 SP 500 MRP 1'!F281</f>
        <v>3.6157647342412917</v>
      </c>
      <c r="G281" s="123">
        <f>'JCN-R3 SP 500 MRP 1'!G281</f>
        <v>12</v>
      </c>
      <c r="H281" s="123">
        <f t="shared" si="16"/>
        <v>103614.26352000001</v>
      </c>
      <c r="I281" s="73">
        <f t="shared" si="17"/>
        <v>3.698068713160954E-3</v>
      </c>
      <c r="J281" s="73">
        <f t="shared" si="18"/>
        <v>1.3371346437848453E-2</v>
      </c>
      <c r="K281" s="76">
        <f t="shared" si="19"/>
        <v>4.4376824557931446E-2</v>
      </c>
    </row>
    <row r="282" spans="2:11">
      <c r="B282" s="124" t="str">
        <f>'JCN-R3 SP 500 MRP 1'!B282</f>
        <v>Hasbro Inc</v>
      </c>
      <c r="C282" s="125" t="str">
        <f>'JCN-R3 SP 500 MRP 1'!C282</f>
        <v>HAS</v>
      </c>
      <c r="D282" s="121">
        <f>'JCN-R3 SP 500 MRP 1'!D282</f>
        <v>138.22</v>
      </c>
      <c r="E282" s="121">
        <f>'JCN-R3 SP 500 MRP 1'!E282</f>
        <v>53.69</v>
      </c>
      <c r="F282" s="126">
        <f>'JCN-R3 SP 500 MRP 1'!F282</f>
        <v>5.2151238591916558</v>
      </c>
      <c r="G282" s="123">
        <f>'JCN-R3 SP 500 MRP 1'!G282</f>
        <v>7.5</v>
      </c>
      <c r="H282" s="123">
        <f t="shared" si="16"/>
        <v>7421.0317999999997</v>
      </c>
      <c r="I282" s="73">
        <f t="shared" si="17"/>
        <v>2.6486204299136165E-4</v>
      </c>
      <c r="J282" s="73">
        <f t="shared" si="18"/>
        <v>1.3812883597984962E-3</v>
      </c>
      <c r="K282" s="76">
        <f t="shared" si="19"/>
        <v>1.9864653224352124E-3</v>
      </c>
    </row>
    <row r="283" spans="2:11">
      <c r="B283" s="124" t="str">
        <f>'JCN-R3 SP 500 MRP 1'!B283</f>
        <v>Huntington Bancshares Inc/OH</v>
      </c>
      <c r="C283" s="125" t="str">
        <f>'JCN-R3 SP 500 MRP 1'!C283</f>
        <v>HBAN</v>
      </c>
      <c r="D283" s="121">
        <f>'JCN-R3 SP 500 MRP 1'!D283</f>
        <v>1449.6369999999999</v>
      </c>
      <c r="E283" s="121">
        <f>'JCN-R3 SP 500 MRP 1'!E283</f>
        <v>11.2</v>
      </c>
      <c r="F283" s="126">
        <f>'JCN-R3 SP 500 MRP 1'!F283</f>
        <v>5.5357142857142865</v>
      </c>
      <c r="G283" s="123">
        <f>'JCN-R3 SP 500 MRP 1'!G283</f>
        <v>12.5</v>
      </c>
      <c r="H283" s="123">
        <f t="shared" si="16"/>
        <v>16235.934399999998</v>
      </c>
      <c r="I283" s="73">
        <f t="shared" si="17"/>
        <v>5.7947235249116271E-4</v>
      </c>
      <c r="J283" s="73">
        <f t="shared" si="18"/>
        <v>3.2077933798617939E-3</v>
      </c>
      <c r="K283" s="76">
        <f t="shared" si="19"/>
        <v>7.2434044061395336E-3</v>
      </c>
    </row>
    <row r="284" spans="2:11">
      <c r="B284" s="124" t="str">
        <f>'JCN-R3 SP 500 MRP 1'!B284</f>
        <v>Welltower Inc</v>
      </c>
      <c r="C284" s="125" t="str">
        <f>'JCN-R3 SP 500 MRP 1'!C284</f>
        <v>WELL</v>
      </c>
      <c r="D284" s="121">
        <f>'JCN-R3 SP 500 MRP 1'!D284</f>
        <v>490.64400000000001</v>
      </c>
      <c r="E284" s="121">
        <f>'JCN-R3 SP 500 MRP 1'!E284</f>
        <v>71.69</v>
      </c>
      <c r="F284" s="126">
        <f>'JCN-R3 SP 500 MRP 1'!F284</f>
        <v>3.4035430325010463</v>
      </c>
      <c r="G284" s="123">
        <f>'JCN-R3 SP 500 MRP 1'!G284</f>
        <v>12</v>
      </c>
      <c r="H284" s="123">
        <f t="shared" si="16"/>
        <v>35174.268360000002</v>
      </c>
      <c r="I284" s="73">
        <f t="shared" si="17"/>
        <v>1.2553953182839093E-3</v>
      </c>
      <c r="J284" s="73">
        <f t="shared" si="18"/>
        <v>4.2727919885796328E-3</v>
      </c>
      <c r="K284" s="76">
        <f t="shared" si="19"/>
        <v>1.5064743819406912E-2</v>
      </c>
    </row>
    <row r="285" spans="2:11">
      <c r="B285" s="124" t="str">
        <f>'JCN-R3 SP 500 MRP 1'!B285</f>
        <v>Biogen Inc</v>
      </c>
      <c r="C285" s="125" t="str">
        <f>'JCN-R3 SP 500 MRP 1'!C285</f>
        <v>BIIB</v>
      </c>
      <c r="D285" s="121">
        <f>'JCN-R3 SP 500 MRP 1'!D285</f>
        <v>144.48599999999999</v>
      </c>
      <c r="E285" s="121">
        <f>'JCN-R3 SP 500 MRP 1'!E285</f>
        <v>278.02999999999997</v>
      </c>
      <c r="F285" s="126" t="str">
        <f>'JCN-R3 SP 500 MRP 1'!F285</f>
        <v>n/a</v>
      </c>
      <c r="G285" s="123">
        <f>'JCN-R3 SP 500 MRP 1'!G285</f>
        <v>-10.5</v>
      </c>
      <c r="H285" s="123" t="str">
        <f t="shared" si="16"/>
        <v>Excl.</v>
      </c>
      <c r="I285" s="73" t="str">
        <f t="shared" si="17"/>
        <v>Excl.</v>
      </c>
      <c r="J285" s="73" t="str">
        <f t="shared" si="18"/>
        <v/>
      </c>
      <c r="K285" s="76" t="str">
        <f t="shared" si="19"/>
        <v/>
      </c>
    </row>
    <row r="286" spans="2:11">
      <c r="B286" s="124" t="str">
        <f>'JCN-R3 SP 500 MRP 1'!B286</f>
        <v>Northern Trust Corp</v>
      </c>
      <c r="C286" s="125" t="str">
        <f>'JCN-R3 SP 500 MRP 1'!C286</f>
        <v>NTRS</v>
      </c>
      <c r="D286" s="121">
        <f>'JCN-R3 SP 500 MRP 1'!D286</f>
        <v>207.751</v>
      </c>
      <c r="E286" s="121">
        <f>'JCN-R3 SP 500 MRP 1'!E286</f>
        <v>88.13</v>
      </c>
      <c r="F286" s="126">
        <f>'JCN-R3 SP 500 MRP 1'!F286</f>
        <v>3.4040621808691705</v>
      </c>
      <c r="G286" s="123">
        <f>'JCN-R3 SP 500 MRP 1'!G286</f>
        <v>8</v>
      </c>
      <c r="H286" s="123">
        <f t="shared" si="16"/>
        <v>18309.09563</v>
      </c>
      <c r="I286" s="73">
        <f t="shared" si="17"/>
        <v>6.5346499039203843E-4</v>
      </c>
      <c r="J286" s="73">
        <f t="shared" si="18"/>
        <v>2.2244354603155737E-3</v>
      </c>
      <c r="K286" s="76">
        <f t="shared" si="19"/>
        <v>5.2277199231363074E-3</v>
      </c>
    </row>
    <row r="287" spans="2:11">
      <c r="B287" s="124" t="str">
        <f>'JCN-R3 SP 500 MRP 1'!B287</f>
        <v>Packaging Corp of America</v>
      </c>
      <c r="C287" s="125" t="str">
        <f>'JCN-R3 SP 500 MRP 1'!C287</f>
        <v>PKG</v>
      </c>
      <c r="D287" s="121">
        <f>'JCN-R3 SP 500 MRP 1'!D287</f>
        <v>89.884</v>
      </c>
      <c r="E287" s="121">
        <f>'JCN-R3 SP 500 MRP 1'!E287</f>
        <v>138.83000000000001</v>
      </c>
      <c r="F287" s="126">
        <f>'JCN-R3 SP 500 MRP 1'!F287</f>
        <v>3.6015270474681262</v>
      </c>
      <c r="G287" s="123">
        <f>'JCN-R3 SP 500 MRP 1'!G287</f>
        <v>11</v>
      </c>
      <c r="H287" s="123">
        <f t="shared" si="16"/>
        <v>12478.595720000001</v>
      </c>
      <c r="I287" s="73">
        <f t="shared" si="17"/>
        <v>4.4537019179226019E-4</v>
      </c>
      <c r="J287" s="73">
        <f t="shared" si="18"/>
        <v>1.604012791875892E-3</v>
      </c>
      <c r="K287" s="76">
        <f t="shared" si="19"/>
        <v>4.8990721097148622E-3</v>
      </c>
    </row>
    <row r="288" spans="2:11">
      <c r="B288" s="124" t="str">
        <f>'JCN-R3 SP 500 MRP 1'!B288</f>
        <v>Paychex Inc</v>
      </c>
      <c r="C288" s="125" t="str">
        <f>'JCN-R3 SP 500 MRP 1'!C288</f>
        <v>PAYX</v>
      </c>
      <c r="D288" s="121">
        <f>'JCN-R3 SP 500 MRP 1'!D288</f>
        <v>360.50900000000001</v>
      </c>
      <c r="E288" s="121">
        <f>'JCN-R3 SP 500 MRP 1'!E288</f>
        <v>114.59</v>
      </c>
      <c r="F288" s="126">
        <f>'JCN-R3 SP 500 MRP 1'!F288</f>
        <v>2.7576577362771619</v>
      </c>
      <c r="G288" s="123">
        <f>'JCN-R3 SP 500 MRP 1'!G288</f>
        <v>10.5</v>
      </c>
      <c r="H288" s="123">
        <f t="shared" si="16"/>
        <v>41310.726310000005</v>
      </c>
      <c r="I288" s="73">
        <f t="shared" si="17"/>
        <v>1.4744099827093582E-3</v>
      </c>
      <c r="J288" s="73">
        <f t="shared" si="18"/>
        <v>4.0659180952627386E-3</v>
      </c>
      <c r="K288" s="76">
        <f t="shared" si="19"/>
        <v>1.5481304818448262E-2</v>
      </c>
    </row>
    <row r="289" spans="2:11">
      <c r="B289" s="124" t="str">
        <f>'JCN-R3 SP 500 MRP 1'!B289</f>
        <v>QUALCOMM Inc</v>
      </c>
      <c r="C289" s="125" t="str">
        <f>'JCN-R3 SP 500 MRP 1'!C289</f>
        <v>QCOM</v>
      </c>
      <c r="D289" s="121">
        <f>'JCN-R3 SP 500 MRP 1'!D289</f>
        <v>1115</v>
      </c>
      <c r="E289" s="121">
        <f>'JCN-R3 SP 500 MRP 1'!E289</f>
        <v>127.58</v>
      </c>
      <c r="F289" s="126">
        <f>'JCN-R3 SP 500 MRP 1'!F289</f>
        <v>2.3514657469822855</v>
      </c>
      <c r="G289" s="123">
        <f>'JCN-R3 SP 500 MRP 1'!G289</f>
        <v>9.5</v>
      </c>
      <c r="H289" s="123">
        <f t="shared" si="16"/>
        <v>142251.70000000001</v>
      </c>
      <c r="I289" s="73">
        <f t="shared" si="17"/>
        <v>5.0770670300852618E-3</v>
      </c>
      <c r="J289" s="73">
        <f t="shared" si="18"/>
        <v>1.1938549216378574E-2</v>
      </c>
      <c r="K289" s="76">
        <f t="shared" si="19"/>
        <v>4.8232136785809988E-2</v>
      </c>
    </row>
    <row r="290" spans="2:11">
      <c r="B290" s="124" t="str">
        <f>'JCN-R3 SP 500 MRP 1'!B290</f>
        <v>Roper Technologies Inc</v>
      </c>
      <c r="C290" s="125" t="str">
        <f>'JCN-R3 SP 500 MRP 1'!C290</f>
        <v>ROP</v>
      </c>
      <c r="D290" s="121">
        <f>'JCN-R3 SP 500 MRP 1'!D290</f>
        <v>106.24299999999999</v>
      </c>
      <c r="E290" s="121">
        <f>'JCN-R3 SP 500 MRP 1'!E290</f>
        <v>440.69</v>
      </c>
      <c r="F290" s="126">
        <f>'JCN-R3 SP 500 MRP 1'!F290</f>
        <v>0.6194830833465701</v>
      </c>
      <c r="G290" s="123">
        <f>'JCN-R3 SP 500 MRP 1'!G290</f>
        <v>3.5</v>
      </c>
      <c r="H290" s="123">
        <f t="shared" si="16"/>
        <v>46820.22767</v>
      </c>
      <c r="I290" s="73">
        <f t="shared" si="17"/>
        <v>1.6710481087005827E-3</v>
      </c>
      <c r="J290" s="73">
        <f t="shared" si="18"/>
        <v>1.0351860347982914E-3</v>
      </c>
      <c r="K290" s="76">
        <f t="shared" si="19"/>
        <v>5.8486683804520392E-3</v>
      </c>
    </row>
    <row r="291" spans="2:11">
      <c r="B291" s="124" t="str">
        <f>'JCN-R3 SP 500 MRP 1'!B291</f>
        <v>Ross Stores Inc</v>
      </c>
      <c r="C291" s="125" t="str">
        <f>'JCN-R3 SP 500 MRP 1'!C291</f>
        <v>ROST</v>
      </c>
      <c r="D291" s="121">
        <f>'JCN-R3 SP 500 MRP 1'!D291</f>
        <v>342.048</v>
      </c>
      <c r="E291" s="121">
        <f>'JCN-R3 SP 500 MRP 1'!E291</f>
        <v>106.13</v>
      </c>
      <c r="F291" s="126">
        <f>'JCN-R3 SP 500 MRP 1'!F291</f>
        <v>1.2626024686704986</v>
      </c>
      <c r="G291" s="123">
        <f>'JCN-R3 SP 500 MRP 1'!G291</f>
        <v>14</v>
      </c>
      <c r="H291" s="123">
        <f t="shared" si="16"/>
        <v>36301.554239999998</v>
      </c>
      <c r="I291" s="73">
        <f t="shared" si="17"/>
        <v>1.2956289743655495E-3</v>
      </c>
      <c r="J291" s="73">
        <f t="shared" si="18"/>
        <v>1.635864341514969E-3</v>
      </c>
      <c r="K291" s="76">
        <f t="shared" si="19"/>
        <v>1.8138805641117691E-2</v>
      </c>
    </row>
    <row r="292" spans="2:11">
      <c r="B292" s="124" t="str">
        <f>'JCN-R3 SP 500 MRP 1'!B292</f>
        <v>IDEXX Laboratories Inc</v>
      </c>
      <c r="C292" s="125" t="str">
        <f>'JCN-R3 SP 500 MRP 1'!C292</f>
        <v>IDXX</v>
      </c>
      <c r="D292" s="121">
        <f>'JCN-R3 SP 500 MRP 1'!D292</f>
        <v>82.903000000000006</v>
      </c>
      <c r="E292" s="121">
        <f>'JCN-R3 SP 500 MRP 1'!E292</f>
        <v>500.08</v>
      </c>
      <c r="F292" s="126" t="str">
        <f>'JCN-R3 SP 500 MRP 1'!F292</f>
        <v>n/a</v>
      </c>
      <c r="G292" s="123">
        <f>'JCN-R3 SP 500 MRP 1'!G292</f>
        <v>11.5</v>
      </c>
      <c r="H292" s="123">
        <f t="shared" si="16"/>
        <v>41458.132239999999</v>
      </c>
      <c r="I292" s="73">
        <f t="shared" si="17"/>
        <v>1.4796710079712145E-3</v>
      </c>
      <c r="J292" s="73" t="str">
        <f t="shared" si="18"/>
        <v/>
      </c>
      <c r="K292" s="76">
        <f t="shared" si="19"/>
        <v>1.7016216591668968E-2</v>
      </c>
    </row>
    <row r="293" spans="2:11">
      <c r="B293" s="124" t="str">
        <f>'JCN-R3 SP 500 MRP 1'!B293</f>
        <v>Starbucks Corp</v>
      </c>
      <c r="C293" s="125" t="str">
        <f>'JCN-R3 SP 500 MRP 1'!C293</f>
        <v>SBUX</v>
      </c>
      <c r="D293" s="122">
        <f>'JCN-R3 SP 500 MRP 1'!D293</f>
        <v>1149.3</v>
      </c>
      <c r="E293" s="122">
        <f>'JCN-R3 SP 500 MRP 1'!E293</f>
        <v>104.13</v>
      </c>
      <c r="F293" s="126">
        <f>'JCN-R3 SP 500 MRP 1'!F293</f>
        <v>2.0359166426582158</v>
      </c>
      <c r="G293" s="123">
        <f>'JCN-R3 SP 500 MRP 1'!G293</f>
        <v>16</v>
      </c>
      <c r="H293" s="123">
        <f t="shared" si="16"/>
        <v>119676.609</v>
      </c>
      <c r="I293" s="73">
        <f t="shared" si="17"/>
        <v>4.2713455503611206E-3</v>
      </c>
      <c r="J293" s="73">
        <f t="shared" si="18"/>
        <v>8.6961034925243218E-3</v>
      </c>
      <c r="K293" s="76">
        <f t="shared" si="19"/>
        <v>6.8341528805777929E-2</v>
      </c>
    </row>
    <row r="294" spans="2:11">
      <c r="B294" s="124" t="str">
        <f>'JCN-R3 SP 500 MRP 1'!B294</f>
        <v>KeyCorp</v>
      </c>
      <c r="C294" s="125" t="str">
        <f>'JCN-R3 SP 500 MRP 1'!C294</f>
        <v>KEY</v>
      </c>
      <c r="D294" s="121">
        <f>'JCN-R3 SP 500 MRP 1'!D294</f>
        <v>924.85900000000004</v>
      </c>
      <c r="E294" s="121">
        <f>'JCN-R3 SP 500 MRP 1'!E294</f>
        <v>12.52</v>
      </c>
      <c r="F294" s="126">
        <f>'JCN-R3 SP 500 MRP 1'!F294</f>
        <v>6.5495207667731634</v>
      </c>
      <c r="G294" s="123">
        <f>'JCN-R3 SP 500 MRP 1'!G294</f>
        <v>7.5</v>
      </c>
      <c r="H294" s="123">
        <f t="shared" si="16"/>
        <v>11579.23468</v>
      </c>
      <c r="I294" s="73">
        <f t="shared" si="17"/>
        <v>4.1327133965673421E-4</v>
      </c>
      <c r="J294" s="73">
        <f t="shared" si="18"/>
        <v>2.7067292213939463E-3</v>
      </c>
      <c r="K294" s="76">
        <f t="shared" si="19"/>
        <v>3.0995350474255067E-3</v>
      </c>
    </row>
    <row r="295" spans="2:11">
      <c r="B295" s="124" t="str">
        <f>'JCN-R3 SP 500 MRP 1'!B295</f>
        <v>Fox Corp</v>
      </c>
      <c r="C295" s="125" t="str">
        <f>'JCN-R3 SP 500 MRP 1'!C295</f>
        <v>FOXA</v>
      </c>
      <c r="D295" s="121">
        <f>'JCN-R3 SP 500 MRP 1'!D295</f>
        <v>296.91699999999997</v>
      </c>
      <c r="E295" s="121">
        <f>'JCN-R3 SP 500 MRP 1'!E295</f>
        <v>34.049999999999997</v>
      </c>
      <c r="F295" s="126">
        <f>'JCN-R3 SP 500 MRP 1'!F295</f>
        <v>1.4684287812041117</v>
      </c>
      <c r="G295" s="123">
        <f>'JCN-R3 SP 500 MRP 1'!G295</f>
        <v>12</v>
      </c>
      <c r="H295" s="123">
        <f t="shared" si="16"/>
        <v>10110.023849999998</v>
      </c>
      <c r="I295" s="73">
        <f t="shared" si="17"/>
        <v>3.608341324723054E-4</v>
      </c>
      <c r="J295" s="73">
        <f t="shared" si="18"/>
        <v>5.2985922536315038E-4</v>
      </c>
      <c r="K295" s="76">
        <f t="shared" si="19"/>
        <v>4.3300095896676646E-3</v>
      </c>
    </row>
    <row r="296" spans="2:11">
      <c r="B296" s="124" t="str">
        <f>'JCN-R3 SP 500 MRP 1'!B296</f>
        <v>Fox Corp</v>
      </c>
      <c r="C296" s="125" t="str">
        <f>'JCN-R3 SP 500 MRP 1'!C296</f>
        <v>FOX</v>
      </c>
      <c r="D296" s="121">
        <f>'JCN-R3 SP 500 MRP 1'!D296</f>
        <v>237.64400000000001</v>
      </c>
      <c r="E296" s="121">
        <f>'JCN-R3 SP 500 MRP 1'!E296</f>
        <v>31.31</v>
      </c>
      <c r="F296" s="126">
        <f>'JCN-R3 SP 500 MRP 1'!F296</f>
        <v>1.5969338869370808</v>
      </c>
      <c r="G296" s="123" t="str">
        <f>'JCN-R3 SP 500 MRP 1'!G296</f>
        <v/>
      </c>
      <c r="H296" s="123" t="str">
        <f t="shared" si="16"/>
        <v>Excl.</v>
      </c>
      <c r="I296" s="73" t="str">
        <f t="shared" si="17"/>
        <v>Excl.</v>
      </c>
      <c r="J296" s="73" t="str">
        <f t="shared" si="18"/>
        <v/>
      </c>
      <c r="K296" s="76" t="str">
        <f t="shared" si="19"/>
        <v/>
      </c>
    </row>
    <row r="297" spans="2:11">
      <c r="B297" s="124" t="str">
        <f>'JCN-R3 SP 500 MRP 1'!B297</f>
        <v>State Street Corp</v>
      </c>
      <c r="C297" s="125" t="str">
        <f>'JCN-R3 SP 500 MRP 1'!C297</f>
        <v>STT</v>
      </c>
      <c r="D297" s="121">
        <f>'JCN-R3 SP 500 MRP 1'!D297</f>
        <v>344.47899999999998</v>
      </c>
      <c r="E297" s="121">
        <f>'JCN-R3 SP 500 MRP 1'!E297</f>
        <v>75.69</v>
      </c>
      <c r="F297" s="126">
        <f>'JCN-R3 SP 500 MRP 1'!F297</f>
        <v>3.329369797859691</v>
      </c>
      <c r="G297" s="123">
        <f>'JCN-R3 SP 500 MRP 1'!G297</f>
        <v>8.5</v>
      </c>
      <c r="H297" s="123">
        <f t="shared" si="16"/>
        <v>26073.61551</v>
      </c>
      <c r="I297" s="73">
        <f t="shared" si="17"/>
        <v>9.305863737371202E-4</v>
      </c>
      <c r="J297" s="73">
        <f t="shared" si="18"/>
        <v>3.0982661670201387E-3</v>
      </c>
      <c r="K297" s="76">
        <f t="shared" si="19"/>
        <v>7.9099841767655225E-3</v>
      </c>
    </row>
    <row r="298" spans="2:11">
      <c r="B298" s="124" t="str">
        <f>'JCN-R3 SP 500 MRP 1'!B298</f>
        <v>Norwegian Cruise Line Holdings Ltd</v>
      </c>
      <c r="C298" s="125" t="str">
        <f>'JCN-R3 SP 500 MRP 1'!C298</f>
        <v>NCLH</v>
      </c>
      <c r="D298" s="121">
        <f>'JCN-R3 SP 500 MRP 1'!D298</f>
        <v>421.93</v>
      </c>
      <c r="E298" s="121">
        <f>'JCN-R3 SP 500 MRP 1'!E298</f>
        <v>13.45</v>
      </c>
      <c r="F298" s="126" t="str">
        <f>'JCN-R3 SP 500 MRP 1'!F298</f>
        <v>n/a</v>
      </c>
      <c r="G298" s="123" t="str">
        <f>'JCN-R3 SP 500 MRP 1'!G298</f>
        <v/>
      </c>
      <c r="H298" s="123" t="str">
        <f t="shared" si="16"/>
        <v>Excl.</v>
      </c>
      <c r="I298" s="73" t="str">
        <f t="shared" si="17"/>
        <v>Excl.</v>
      </c>
      <c r="J298" s="73" t="str">
        <f t="shared" si="18"/>
        <v/>
      </c>
      <c r="K298" s="76" t="str">
        <f t="shared" si="19"/>
        <v/>
      </c>
    </row>
    <row r="299" spans="2:11">
      <c r="B299" s="124" t="str">
        <f>'JCN-R3 SP 500 MRP 1'!B299</f>
        <v>US Bancorp</v>
      </c>
      <c r="C299" s="125" t="str">
        <f>'JCN-R3 SP 500 MRP 1'!C299</f>
        <v>USB</v>
      </c>
      <c r="D299" s="121">
        <f>'JCN-R3 SP 500 MRP 1'!D299</f>
        <v>1531.12</v>
      </c>
      <c r="E299" s="121">
        <f>'JCN-R3 SP 500 MRP 1'!E299</f>
        <v>36.049999999999997</v>
      </c>
      <c r="F299" s="126">
        <f>'JCN-R3 SP 500 MRP 1'!F299</f>
        <v>5.3259361997226078</v>
      </c>
      <c r="G299" s="123">
        <f>'JCN-R3 SP 500 MRP 1'!G299</f>
        <v>7</v>
      </c>
      <c r="H299" s="123">
        <f t="shared" si="16"/>
        <v>55196.875999999989</v>
      </c>
      <c r="I299" s="73">
        <f t="shared" si="17"/>
        <v>1.9700168033373548E-3</v>
      </c>
      <c r="J299" s="73">
        <f t="shared" si="18"/>
        <v>1.0492183806956231E-2</v>
      </c>
      <c r="K299" s="76">
        <f t="shared" si="19"/>
        <v>1.3790117623361483E-2</v>
      </c>
    </row>
    <row r="300" spans="2:11">
      <c r="B300" s="124" t="str">
        <f>'JCN-R3 SP 500 MRP 1'!B300</f>
        <v>A O Smith Corp</v>
      </c>
      <c r="C300" s="125" t="str">
        <f>'JCN-R3 SP 500 MRP 1'!C300</f>
        <v>AOS</v>
      </c>
      <c r="D300" s="121">
        <f>'JCN-R3 SP 500 MRP 1'!D300</f>
        <v>125.01</v>
      </c>
      <c r="E300" s="121">
        <f>'JCN-R3 SP 500 MRP 1'!E300</f>
        <v>69.150000000000006</v>
      </c>
      <c r="F300" s="126">
        <f>'JCN-R3 SP 500 MRP 1'!F300</f>
        <v>1.7353579175704987</v>
      </c>
      <c r="G300" s="123">
        <f>'JCN-R3 SP 500 MRP 1'!G300</f>
        <v>11.5</v>
      </c>
      <c r="H300" s="123">
        <f t="shared" si="16"/>
        <v>8644.4415000000008</v>
      </c>
      <c r="I300" s="73">
        <f t="shared" si="17"/>
        <v>3.0852642838820755E-4</v>
      </c>
      <c r="J300" s="73">
        <f t="shared" si="18"/>
        <v>5.354037802832235E-4</v>
      </c>
      <c r="K300" s="76">
        <f t="shared" si="19"/>
        <v>3.5480539264643868E-3</v>
      </c>
    </row>
    <row r="301" spans="2:11">
      <c r="B301" s="124" t="str">
        <f>'JCN-R3 SP 500 MRP 1'!B301</f>
        <v>Gen Digital Inc</v>
      </c>
      <c r="C301" s="125" t="str">
        <f>'JCN-R3 SP 500 MRP 1'!C301</f>
        <v>GEN</v>
      </c>
      <c r="D301" s="121">
        <f>'JCN-R3 SP 500 MRP 1'!D301</f>
        <v>639.12900000000002</v>
      </c>
      <c r="E301" s="121">
        <f>'JCN-R3 SP 500 MRP 1'!E301</f>
        <v>17.16</v>
      </c>
      <c r="F301" s="126">
        <f>'JCN-R3 SP 500 MRP 1'!F301</f>
        <v>2.9137529137529135</v>
      </c>
      <c r="G301" s="123">
        <f>'JCN-R3 SP 500 MRP 1'!G301</f>
        <v>10.5</v>
      </c>
      <c r="H301" s="123">
        <f t="shared" si="16"/>
        <v>10967.45364</v>
      </c>
      <c r="I301" s="73">
        <f t="shared" si="17"/>
        <v>3.9143642768158546E-4</v>
      </c>
      <c r="J301" s="73">
        <f t="shared" si="18"/>
        <v>1.1405490317062512E-3</v>
      </c>
      <c r="K301" s="76">
        <f t="shared" si="19"/>
        <v>4.1100824906566474E-3</v>
      </c>
    </row>
    <row r="302" spans="2:11">
      <c r="B302" s="124" t="str">
        <f>'JCN-R3 SP 500 MRP 1'!B302</f>
        <v>T Rowe Price Group Inc</v>
      </c>
      <c r="C302" s="125" t="str">
        <f>'JCN-R3 SP 500 MRP 1'!C302</f>
        <v>TROW</v>
      </c>
      <c r="D302" s="121">
        <f>'JCN-R3 SP 500 MRP 1'!D302</f>
        <v>224.51400000000001</v>
      </c>
      <c r="E302" s="121">
        <f>'JCN-R3 SP 500 MRP 1'!E302</f>
        <v>112.9</v>
      </c>
      <c r="F302" s="126">
        <f>'JCN-R3 SP 500 MRP 1'!F302</f>
        <v>4.3224092116917623</v>
      </c>
      <c r="G302" s="123">
        <f>'JCN-R3 SP 500 MRP 1'!G302</f>
        <v>4.5</v>
      </c>
      <c r="H302" s="123">
        <f t="shared" si="16"/>
        <v>25347.630600000004</v>
      </c>
      <c r="I302" s="73">
        <f t="shared" si="17"/>
        <v>9.0467544226213335E-4</v>
      </c>
      <c r="J302" s="73">
        <f t="shared" si="18"/>
        <v>3.9103774652251644E-3</v>
      </c>
      <c r="K302" s="76">
        <f t="shared" si="19"/>
        <v>4.0710394901796003E-3</v>
      </c>
    </row>
    <row r="303" spans="2:11">
      <c r="B303" s="124" t="str">
        <f>'JCN-R3 SP 500 MRP 1'!B303</f>
        <v>Waste Management Inc</v>
      </c>
      <c r="C303" s="125" t="str">
        <f>'JCN-R3 SP 500 MRP 1'!C303</f>
        <v>WM</v>
      </c>
      <c r="D303" s="121">
        <f>'JCN-R3 SP 500 MRP 1'!D303</f>
        <v>406.767</v>
      </c>
      <c r="E303" s="121">
        <f>'JCN-R3 SP 500 MRP 1'!E303</f>
        <v>163.16999999999999</v>
      </c>
      <c r="F303" s="126">
        <f>'JCN-R3 SP 500 MRP 1'!F303</f>
        <v>1.7160017160017158</v>
      </c>
      <c r="G303" s="123">
        <f>'JCN-R3 SP 500 MRP 1'!G303</f>
        <v>6.5</v>
      </c>
      <c r="H303" s="123">
        <f t="shared" si="16"/>
        <v>66372.171389999989</v>
      </c>
      <c r="I303" s="73">
        <f t="shared" si="17"/>
        <v>2.368871254820415E-3</v>
      </c>
      <c r="J303" s="73">
        <f t="shared" si="18"/>
        <v>4.0649871382589702E-3</v>
      </c>
      <c r="K303" s="76">
        <f t="shared" si="19"/>
        <v>1.5397663156332697E-2</v>
      </c>
    </row>
    <row r="304" spans="2:11">
      <c r="B304" s="124" t="str">
        <f>'JCN-R3 SP 500 MRP 1'!B304</f>
        <v>Constellation Brands Inc</v>
      </c>
      <c r="C304" s="125" t="str">
        <f>'JCN-R3 SP 500 MRP 1'!C304</f>
        <v>STZ</v>
      </c>
      <c r="D304" s="121">
        <f>'JCN-R3 SP 500 MRP 1'!D304</f>
        <v>184.49799999999999</v>
      </c>
      <c r="E304" s="121">
        <f>'JCN-R3 SP 500 MRP 1'!E304</f>
        <v>225.89</v>
      </c>
      <c r="F304" s="126">
        <f>'JCN-R3 SP 500 MRP 1'!F304</f>
        <v>1.4166187082208155</v>
      </c>
      <c r="G304" s="123">
        <f>'JCN-R3 SP 500 MRP 1'!G304</f>
        <v>6</v>
      </c>
      <c r="H304" s="123">
        <f t="shared" si="16"/>
        <v>41676.253219999999</v>
      </c>
      <c r="I304" s="73">
        <f t="shared" si="17"/>
        <v>1.4874559049961914E-3</v>
      </c>
      <c r="J304" s="73">
        <f t="shared" si="18"/>
        <v>2.1071578626711287E-3</v>
      </c>
      <c r="K304" s="76">
        <f t="shared" si="19"/>
        <v>8.924735429977149E-3</v>
      </c>
    </row>
    <row r="305" spans="2:11">
      <c r="B305" s="124" t="str">
        <f>'JCN-R3 SP 500 MRP 1'!B305</f>
        <v>DENTSPLY SIRONA Inc</v>
      </c>
      <c r="C305" s="125" t="str">
        <f>'JCN-R3 SP 500 MRP 1'!C305</f>
        <v>XRAY</v>
      </c>
      <c r="D305" s="121">
        <f>'JCN-R3 SP 500 MRP 1'!D305</f>
        <v>215.36199999999999</v>
      </c>
      <c r="E305" s="121">
        <f>'JCN-R3 SP 500 MRP 1'!E305</f>
        <v>39.28</v>
      </c>
      <c r="F305" s="126">
        <f>'JCN-R3 SP 500 MRP 1'!F305</f>
        <v>1.4256619144602851</v>
      </c>
      <c r="G305" s="123">
        <f>'JCN-R3 SP 500 MRP 1'!G305</f>
        <v>12</v>
      </c>
      <c r="H305" s="123">
        <f t="shared" si="16"/>
        <v>8459.4193599999999</v>
      </c>
      <c r="I305" s="73">
        <f t="shared" si="17"/>
        <v>3.0192285312808889E-4</v>
      </c>
      <c r="J305" s="73">
        <f t="shared" si="18"/>
        <v>4.3043991280990266E-4</v>
      </c>
      <c r="K305" s="76">
        <f t="shared" si="19"/>
        <v>3.6230742375370668E-3</v>
      </c>
    </row>
    <row r="306" spans="2:11">
      <c r="B306" s="124" t="str">
        <f>'JCN-R3 SP 500 MRP 1'!B306</f>
        <v>Zions Bancorp NA</v>
      </c>
      <c r="C306" s="125" t="str">
        <f>'JCN-R3 SP 500 MRP 1'!C306</f>
        <v>ZION</v>
      </c>
      <c r="D306" s="121">
        <f>'JCN-R3 SP 500 MRP 1'!D306</f>
        <v>148.09899999999999</v>
      </c>
      <c r="E306" s="121">
        <f>'JCN-R3 SP 500 MRP 1'!E306</f>
        <v>29.93</v>
      </c>
      <c r="F306" s="126">
        <f>'JCN-R3 SP 500 MRP 1'!F306</f>
        <v>5.4794520547945202</v>
      </c>
      <c r="G306" s="123">
        <f>'JCN-R3 SP 500 MRP 1'!G306</f>
        <v>6.5</v>
      </c>
      <c r="H306" s="123">
        <f t="shared" si="16"/>
        <v>4432.6030699999992</v>
      </c>
      <c r="I306" s="73">
        <f t="shared" si="17"/>
        <v>1.5820283978435203E-4</v>
      </c>
      <c r="J306" s="73">
        <f t="shared" si="18"/>
        <v>8.6686487553069597E-4</v>
      </c>
      <c r="K306" s="76">
        <f t="shared" si="19"/>
        <v>1.0283184585982881E-3</v>
      </c>
    </row>
    <row r="307" spans="2:11">
      <c r="B307" s="124" t="str">
        <f>'JCN-R3 SP 500 MRP 1'!B307</f>
        <v>Alaska Air Group Inc</v>
      </c>
      <c r="C307" s="125" t="str">
        <f>'JCN-R3 SP 500 MRP 1'!C307</f>
        <v>ALK</v>
      </c>
      <c r="D307" s="121">
        <f>'JCN-R3 SP 500 MRP 1'!D307</f>
        <v>127.465</v>
      </c>
      <c r="E307" s="121">
        <f>'JCN-R3 SP 500 MRP 1'!E307</f>
        <v>41.96</v>
      </c>
      <c r="F307" s="126" t="str">
        <f>'JCN-R3 SP 500 MRP 1'!F307</f>
        <v>n/a</v>
      </c>
      <c r="G307" s="123" t="str">
        <f>'JCN-R3 SP 500 MRP 1'!G307</f>
        <v/>
      </c>
      <c r="H307" s="123" t="str">
        <f t="shared" si="16"/>
        <v>Excl.</v>
      </c>
      <c r="I307" s="73" t="str">
        <f t="shared" si="17"/>
        <v>Excl.</v>
      </c>
      <c r="J307" s="73" t="str">
        <f t="shared" si="18"/>
        <v/>
      </c>
      <c r="K307" s="76" t="str">
        <f t="shared" si="19"/>
        <v/>
      </c>
    </row>
    <row r="308" spans="2:11">
      <c r="B308" s="124" t="str">
        <f>'JCN-R3 SP 500 MRP 1'!B308</f>
        <v>Invesco Ltd</v>
      </c>
      <c r="C308" s="125" t="str">
        <f>'JCN-R3 SP 500 MRP 1'!C308</f>
        <v>IVZ</v>
      </c>
      <c r="D308" s="121">
        <f>'JCN-R3 SP 500 MRP 1'!D308</f>
        <v>454.72399999999999</v>
      </c>
      <c r="E308" s="121">
        <f>'JCN-R3 SP 500 MRP 1'!E308</f>
        <v>16.399999999999999</v>
      </c>
      <c r="F308" s="126">
        <f>'JCN-R3 SP 500 MRP 1'!F308</f>
        <v>4.573170731707318</v>
      </c>
      <c r="G308" s="123">
        <f>'JCN-R3 SP 500 MRP 1'!G308</f>
        <v>10</v>
      </c>
      <c r="H308" s="123">
        <f t="shared" si="16"/>
        <v>7457.4735999999994</v>
      </c>
      <c r="I308" s="73">
        <f t="shared" si="17"/>
        <v>2.6616267743929413E-4</v>
      </c>
      <c r="J308" s="73">
        <f t="shared" si="18"/>
        <v>1.2172073663382357E-3</v>
      </c>
      <c r="K308" s="76">
        <f t="shared" si="19"/>
        <v>2.6616267743929415E-3</v>
      </c>
    </row>
    <row r="309" spans="2:11">
      <c r="B309" s="124" t="str">
        <f>'JCN-R3 SP 500 MRP 1'!B309</f>
        <v>Intuit Inc</v>
      </c>
      <c r="C309" s="125" t="str">
        <f>'JCN-R3 SP 500 MRP 1'!C309</f>
        <v>INTU</v>
      </c>
      <c r="D309" s="121">
        <f>'JCN-R3 SP 500 MRP 1'!D309</f>
        <v>280.54599999999999</v>
      </c>
      <c r="E309" s="121">
        <f>'JCN-R3 SP 500 MRP 1'!E309</f>
        <v>445.83</v>
      </c>
      <c r="F309" s="126">
        <f>'JCN-R3 SP 500 MRP 1'!F309</f>
        <v>0.69981831639862735</v>
      </c>
      <c r="G309" s="123">
        <f>'JCN-R3 SP 500 MRP 1'!G309</f>
        <v>16.5</v>
      </c>
      <c r="H309" s="123">
        <f t="shared" si="16"/>
        <v>125075.82317999999</v>
      </c>
      <c r="I309" s="73">
        <f t="shared" si="17"/>
        <v>4.464047446378158E-3</v>
      </c>
      <c r="J309" s="73">
        <f t="shared" si="18"/>
        <v>3.1240221682479544E-3</v>
      </c>
      <c r="K309" s="76">
        <f t="shared" si="19"/>
        <v>7.3656782865239606E-2</v>
      </c>
    </row>
    <row r="310" spans="2:11">
      <c r="B310" s="124" t="str">
        <f>'JCN-R3 SP 500 MRP 1'!B310</f>
        <v>Morgan Stanley</v>
      </c>
      <c r="C310" s="125" t="str">
        <f>'JCN-R3 SP 500 MRP 1'!C310</f>
        <v>MS</v>
      </c>
      <c r="D310" s="121">
        <f>'JCN-R3 SP 500 MRP 1'!D310</f>
        <v>1681.94</v>
      </c>
      <c r="E310" s="121">
        <f>'JCN-R3 SP 500 MRP 1'!E310</f>
        <v>87.8</v>
      </c>
      <c r="F310" s="126">
        <f>'JCN-R3 SP 500 MRP 1'!F310</f>
        <v>3.5307517084282458</v>
      </c>
      <c r="G310" s="123">
        <f>'JCN-R3 SP 500 MRP 1'!G310</f>
        <v>8.5</v>
      </c>
      <c r="H310" s="123">
        <f t="shared" si="16"/>
        <v>147674.33199999999</v>
      </c>
      <c r="I310" s="73">
        <f t="shared" si="17"/>
        <v>5.2706047251953039E-3</v>
      </c>
      <c r="J310" s="73">
        <f t="shared" si="18"/>
        <v>1.8609196637933305E-2</v>
      </c>
      <c r="K310" s="76">
        <f t="shared" si="19"/>
        <v>4.4800140164160084E-2</v>
      </c>
    </row>
    <row r="311" spans="2:11">
      <c r="B311" s="124" t="str">
        <f>'JCN-R3 SP 500 MRP 1'!B311</f>
        <v>Microchip Technology Inc</v>
      </c>
      <c r="C311" s="125" t="str">
        <f>'JCN-R3 SP 500 MRP 1'!C311</f>
        <v>MCHP</v>
      </c>
      <c r="D311" s="121">
        <f>'JCN-R3 SP 500 MRP 1'!D311</f>
        <v>547.79600000000005</v>
      </c>
      <c r="E311" s="121">
        <f>'JCN-R3 SP 500 MRP 1'!E311</f>
        <v>83.78</v>
      </c>
      <c r="F311" s="126">
        <f>'JCN-R3 SP 500 MRP 1'!F311</f>
        <v>1.7092384817378847</v>
      </c>
      <c r="G311" s="123">
        <f>'JCN-R3 SP 500 MRP 1'!G311</f>
        <v>10</v>
      </c>
      <c r="H311" s="123">
        <f t="shared" si="16"/>
        <v>45894.348880000005</v>
      </c>
      <c r="I311" s="73">
        <f t="shared" si="17"/>
        <v>1.6380028187071118E-3</v>
      </c>
      <c r="J311" s="73">
        <f t="shared" si="18"/>
        <v>2.7997374509293196E-3</v>
      </c>
      <c r="K311" s="76">
        <f t="shared" si="19"/>
        <v>1.6380028187071117E-2</v>
      </c>
    </row>
    <row r="312" spans="2:11">
      <c r="B312" s="124" t="str">
        <f>'JCN-R3 SP 500 MRP 1'!B312</f>
        <v>Chubb Ltd</v>
      </c>
      <c r="C312" s="125" t="str">
        <f>'JCN-R3 SP 500 MRP 1'!C312</f>
        <v>CB</v>
      </c>
      <c r="D312" s="121">
        <f>'JCN-R3 SP 500 MRP 1'!D312</f>
        <v>413.50599999999997</v>
      </c>
      <c r="E312" s="121">
        <f>'JCN-R3 SP 500 MRP 1'!E312</f>
        <v>194.18</v>
      </c>
      <c r="F312" s="126">
        <f>'JCN-R3 SP 500 MRP 1'!F312</f>
        <v>1.7097538366464105</v>
      </c>
      <c r="G312" s="123">
        <f>'JCN-R3 SP 500 MRP 1'!G312</f>
        <v>14.5</v>
      </c>
      <c r="H312" s="123">
        <f t="shared" si="16"/>
        <v>80294.595079999999</v>
      </c>
      <c r="I312" s="73">
        <f t="shared" si="17"/>
        <v>2.8657727209918352E-3</v>
      </c>
      <c r="J312" s="73">
        <f t="shared" si="18"/>
        <v>4.8997659046724137E-3</v>
      </c>
      <c r="K312" s="76">
        <f t="shared" si="19"/>
        <v>4.1553704454381613E-2</v>
      </c>
    </row>
    <row r="313" spans="2:11">
      <c r="B313" s="124" t="str">
        <f>'JCN-R3 SP 500 MRP 1'!B313</f>
        <v>Hologic Inc</v>
      </c>
      <c r="C313" s="125" t="str">
        <f>'JCN-R3 SP 500 MRP 1'!C313</f>
        <v>HOLX</v>
      </c>
      <c r="D313" s="121">
        <f>'JCN-R3 SP 500 MRP 1'!D313</f>
        <v>246.55099999999999</v>
      </c>
      <c r="E313" s="121">
        <f>'JCN-R3 SP 500 MRP 1'!E313</f>
        <v>80.7</v>
      </c>
      <c r="F313" s="126" t="str">
        <f>'JCN-R3 SP 500 MRP 1'!F313</f>
        <v>n/a</v>
      </c>
      <c r="G313" s="123">
        <f>'JCN-R3 SP 500 MRP 1'!G313</f>
        <v>25</v>
      </c>
      <c r="H313" s="123" t="str">
        <f t="shared" si="16"/>
        <v>Excl.</v>
      </c>
      <c r="I313" s="73" t="str">
        <f t="shared" si="17"/>
        <v>Excl.</v>
      </c>
      <c r="J313" s="73" t="str">
        <f t="shared" si="18"/>
        <v/>
      </c>
      <c r="K313" s="76" t="str">
        <f t="shared" si="19"/>
        <v/>
      </c>
    </row>
    <row r="314" spans="2:11">
      <c r="B314" s="124" t="str">
        <f>'JCN-R3 SP 500 MRP 1'!B314</f>
        <v>Citizens Financial Group Inc</v>
      </c>
      <c r="C314" s="125" t="str">
        <f>'JCN-R3 SP 500 MRP 1'!C314</f>
        <v>CFG</v>
      </c>
      <c r="D314" s="121">
        <f>'JCN-R3 SP 500 MRP 1'!D314</f>
        <v>484.30900000000003</v>
      </c>
      <c r="E314" s="121">
        <f>'JCN-R3 SP 500 MRP 1'!E314</f>
        <v>30.37</v>
      </c>
      <c r="F314" s="126">
        <f>'JCN-R3 SP 500 MRP 1'!F314</f>
        <v>5.531774777741191</v>
      </c>
      <c r="G314" s="123">
        <f>'JCN-R3 SP 500 MRP 1'!G314</f>
        <v>8</v>
      </c>
      <c r="H314" s="123">
        <f t="shared" si="16"/>
        <v>14708.464330000001</v>
      </c>
      <c r="I314" s="73">
        <f t="shared" si="17"/>
        <v>5.249558304964236E-4</v>
      </c>
      <c r="J314" s="73">
        <f t="shared" si="18"/>
        <v>2.903937422568296E-3</v>
      </c>
      <c r="K314" s="76">
        <f t="shared" si="19"/>
        <v>4.1996466439713888E-3</v>
      </c>
    </row>
    <row r="315" spans="2:11">
      <c r="B315" s="124" t="str">
        <f>'JCN-R3 SP 500 MRP 1'!B315</f>
        <v>O'Reilly Automotive Inc</v>
      </c>
      <c r="C315" s="125" t="str">
        <f>'JCN-R3 SP 500 MRP 1'!C315</f>
        <v>ORLY</v>
      </c>
      <c r="D315" s="121">
        <f>'JCN-R3 SP 500 MRP 1'!D315</f>
        <v>61.567</v>
      </c>
      <c r="E315" s="121">
        <f>'JCN-R3 SP 500 MRP 1'!E315</f>
        <v>848.98</v>
      </c>
      <c r="F315" s="126" t="str">
        <f>'JCN-R3 SP 500 MRP 1'!F315</f>
        <v>n/a</v>
      </c>
      <c r="G315" s="123">
        <f>'JCN-R3 SP 500 MRP 1'!G315</f>
        <v>13</v>
      </c>
      <c r="H315" s="123">
        <f t="shared" si="16"/>
        <v>52269.151660000003</v>
      </c>
      <c r="I315" s="73">
        <f t="shared" si="17"/>
        <v>1.8655241841293449E-3</v>
      </c>
      <c r="J315" s="73" t="str">
        <f t="shared" si="18"/>
        <v/>
      </c>
      <c r="K315" s="76">
        <f t="shared" si="19"/>
        <v>2.4251814393681483E-2</v>
      </c>
    </row>
    <row r="316" spans="2:11">
      <c r="B316" s="124" t="str">
        <f>'JCN-R3 SP 500 MRP 1'!B316</f>
        <v>Allstate Corp/The</v>
      </c>
      <c r="C316" s="125" t="str">
        <f>'JCN-R3 SP 500 MRP 1'!C316</f>
        <v>ALL</v>
      </c>
      <c r="D316" s="121">
        <f>'JCN-R3 SP 500 MRP 1'!D316</f>
        <v>263.33</v>
      </c>
      <c r="E316" s="121">
        <f>'JCN-R3 SP 500 MRP 1'!E316</f>
        <v>110.81</v>
      </c>
      <c r="F316" s="126">
        <f>'JCN-R3 SP 500 MRP 1'!F316</f>
        <v>3.2127064344373251</v>
      </c>
      <c r="G316" s="123">
        <f>'JCN-R3 SP 500 MRP 1'!G316</f>
        <v>2.5</v>
      </c>
      <c r="H316" s="123">
        <f t="shared" si="16"/>
        <v>29179.597299999998</v>
      </c>
      <c r="I316" s="73">
        <f t="shared" si="17"/>
        <v>1.041441131480291E-3</v>
      </c>
      <c r="J316" s="73">
        <f t="shared" si="18"/>
        <v>3.345844624194419E-3</v>
      </c>
      <c r="K316" s="76">
        <f t="shared" si="19"/>
        <v>2.6036028287007274E-3</v>
      </c>
    </row>
    <row r="317" spans="2:11">
      <c r="B317" s="124" t="str">
        <f>'JCN-R3 SP 500 MRP 1'!B317</f>
        <v>Equity Residential</v>
      </c>
      <c r="C317" s="125" t="str">
        <f>'JCN-R3 SP 500 MRP 1'!C317</f>
        <v>EQR</v>
      </c>
      <c r="D317" s="121">
        <f>'JCN-R3 SP 500 MRP 1'!D317</f>
        <v>378.60300000000001</v>
      </c>
      <c r="E317" s="121">
        <f>'JCN-R3 SP 500 MRP 1'!E317</f>
        <v>60</v>
      </c>
      <c r="F317" s="126">
        <f>'JCN-R3 SP 500 MRP 1'!F317</f>
        <v>4.416666666666667</v>
      </c>
      <c r="G317" s="123">
        <f>'JCN-R3 SP 500 MRP 1'!G317</f>
        <v>-5</v>
      </c>
      <c r="H317" s="123" t="str">
        <f t="shared" si="16"/>
        <v>Excl.</v>
      </c>
      <c r="I317" s="73" t="str">
        <f t="shared" si="17"/>
        <v>Excl.</v>
      </c>
      <c r="J317" s="73" t="str">
        <f t="shared" si="18"/>
        <v/>
      </c>
      <c r="K317" s="76" t="str">
        <f t="shared" si="19"/>
        <v/>
      </c>
    </row>
    <row r="318" spans="2:11">
      <c r="B318" s="124" t="str">
        <f>'JCN-R3 SP 500 MRP 1'!B318</f>
        <v>BorgWarner Inc</v>
      </c>
      <c r="C318" s="125" t="str">
        <f>'JCN-R3 SP 500 MRP 1'!C318</f>
        <v>BWA</v>
      </c>
      <c r="D318" s="121">
        <f>'JCN-R3 SP 500 MRP 1'!D318</f>
        <v>233.785</v>
      </c>
      <c r="E318" s="121">
        <f>'JCN-R3 SP 500 MRP 1'!E318</f>
        <v>49.11</v>
      </c>
      <c r="F318" s="126">
        <f>'JCN-R3 SP 500 MRP 1'!F318</f>
        <v>1.3846467114640604</v>
      </c>
      <c r="G318" s="123">
        <f>'JCN-R3 SP 500 MRP 1'!G318</f>
        <v>9.5</v>
      </c>
      <c r="H318" s="123">
        <f t="shared" si="16"/>
        <v>11481.181349999999</v>
      </c>
      <c r="I318" s="73">
        <f t="shared" si="17"/>
        <v>4.0977174472090519E-4</v>
      </c>
      <c r="J318" s="73">
        <f t="shared" si="18"/>
        <v>5.6738909877869178E-4</v>
      </c>
      <c r="K318" s="76">
        <f t="shared" si="19"/>
        <v>3.8928315748485991E-3</v>
      </c>
    </row>
    <row r="319" spans="2:11">
      <c r="B319" s="124" t="str">
        <f>'JCN-R3 SP 500 MRP 1'!B319</f>
        <v>Keurig Dr Pepper Inc</v>
      </c>
      <c r="C319" s="125" t="str">
        <f>'JCN-R3 SP 500 MRP 1'!C319</f>
        <v>KDP</v>
      </c>
      <c r="D319" s="121">
        <f>'JCN-R3 SP 500 MRP 1'!D319</f>
        <v>1406.4469999999999</v>
      </c>
      <c r="E319" s="121">
        <f>'JCN-R3 SP 500 MRP 1'!E319</f>
        <v>35.28</v>
      </c>
      <c r="F319" s="126">
        <f>'JCN-R3 SP 500 MRP 1'!F319</f>
        <v>2.2675736961451247</v>
      </c>
      <c r="G319" s="123">
        <f>'JCN-R3 SP 500 MRP 1'!G319</f>
        <v>11.5</v>
      </c>
      <c r="H319" s="123">
        <f t="shared" si="16"/>
        <v>49619.45016</v>
      </c>
      <c r="I319" s="73">
        <f t="shared" si="17"/>
        <v>1.7709544030636883E-3</v>
      </c>
      <c r="J319" s="73">
        <f t="shared" si="18"/>
        <v>4.015769621459611E-3</v>
      </c>
      <c r="K319" s="76">
        <f t="shared" si="19"/>
        <v>2.0365975635232417E-2</v>
      </c>
    </row>
    <row r="320" spans="2:11">
      <c r="B320" s="124" t="str">
        <f>'JCN-R3 SP 500 MRP 1'!B320</f>
        <v>Organon &amp; Co</v>
      </c>
      <c r="C320" s="125" t="str">
        <f>'JCN-R3 SP 500 MRP 1'!C320</f>
        <v>OGN</v>
      </c>
      <c r="D320" s="121">
        <f>'JCN-R3 SP 500 MRP 1'!D320</f>
        <v>254.38300000000001</v>
      </c>
      <c r="E320" s="121">
        <f>'JCN-R3 SP 500 MRP 1'!E320</f>
        <v>23.52</v>
      </c>
      <c r="F320" s="126">
        <f>'JCN-R3 SP 500 MRP 1'!F320</f>
        <v>4.7619047619047628</v>
      </c>
      <c r="G320" s="123" t="str">
        <f>'JCN-R3 SP 500 MRP 1'!G320</f>
        <v/>
      </c>
      <c r="H320" s="123" t="str">
        <f t="shared" si="16"/>
        <v>Excl.</v>
      </c>
      <c r="I320" s="73" t="str">
        <f t="shared" si="17"/>
        <v>Excl.</v>
      </c>
      <c r="J320" s="73" t="str">
        <f t="shared" si="18"/>
        <v/>
      </c>
      <c r="K320" s="76" t="str">
        <f t="shared" si="19"/>
        <v/>
      </c>
    </row>
    <row r="321" spans="2:11">
      <c r="B321" s="124" t="str">
        <f>'JCN-R3 SP 500 MRP 1'!B321</f>
        <v>Host Hotels &amp; Resorts Inc</v>
      </c>
      <c r="C321" s="125" t="str">
        <f>'JCN-R3 SP 500 MRP 1'!C321</f>
        <v>HST</v>
      </c>
      <c r="D321" s="121">
        <f>'JCN-R3 SP 500 MRP 1'!D321</f>
        <v>713.47900000000004</v>
      </c>
      <c r="E321" s="121">
        <f>'JCN-R3 SP 500 MRP 1'!E321</f>
        <v>16.489999999999998</v>
      </c>
      <c r="F321" s="126">
        <f>'JCN-R3 SP 500 MRP 1'!F321</f>
        <v>2.9108550636749544</v>
      </c>
      <c r="G321" s="123">
        <f>'JCN-R3 SP 500 MRP 1'!G321</f>
        <v>51</v>
      </c>
      <c r="H321" s="123" t="str">
        <f t="shared" si="16"/>
        <v>Excl.</v>
      </c>
      <c r="I321" s="73" t="str">
        <f t="shared" si="17"/>
        <v>Excl.</v>
      </c>
      <c r="J321" s="73" t="str">
        <f t="shared" si="18"/>
        <v/>
      </c>
      <c r="K321" s="76" t="str">
        <f t="shared" si="19"/>
        <v/>
      </c>
    </row>
    <row r="322" spans="2:11">
      <c r="B322" s="124" t="str">
        <f>'JCN-R3 SP 500 MRP 1'!B322</f>
        <v>Incyte Corp</v>
      </c>
      <c r="C322" s="125" t="str">
        <f>'JCN-R3 SP 500 MRP 1'!C322</f>
        <v>INCY</v>
      </c>
      <c r="D322" s="121">
        <f>'JCN-R3 SP 500 MRP 1'!D322</f>
        <v>222.965</v>
      </c>
      <c r="E322" s="121">
        <f>'JCN-R3 SP 500 MRP 1'!E322</f>
        <v>72.27</v>
      </c>
      <c r="F322" s="126" t="str">
        <f>'JCN-R3 SP 500 MRP 1'!F322</f>
        <v>n/a</v>
      </c>
      <c r="G322" s="123">
        <f>'JCN-R3 SP 500 MRP 1'!G322</f>
        <v>27</v>
      </c>
      <c r="H322" s="123" t="str">
        <f t="shared" si="16"/>
        <v>Excl.</v>
      </c>
      <c r="I322" s="73" t="str">
        <f t="shared" si="17"/>
        <v>Excl.</v>
      </c>
      <c r="J322" s="73" t="str">
        <f t="shared" si="18"/>
        <v/>
      </c>
      <c r="K322" s="76" t="str">
        <f t="shared" si="19"/>
        <v/>
      </c>
    </row>
    <row r="323" spans="2:11">
      <c r="B323" s="124" t="str">
        <f>'JCN-R3 SP 500 MRP 1'!B323</f>
        <v>Simon Property Group Inc</v>
      </c>
      <c r="C323" s="125" t="str">
        <f>'JCN-R3 SP 500 MRP 1'!C323</f>
        <v>SPG</v>
      </c>
      <c r="D323" s="121">
        <f>'JCN-R3 SP 500 MRP 1'!D323</f>
        <v>326.73200000000003</v>
      </c>
      <c r="E323" s="121">
        <f>'JCN-R3 SP 500 MRP 1'!E323</f>
        <v>111.97</v>
      </c>
      <c r="F323" s="126">
        <f>'JCN-R3 SP 500 MRP 1'!F323</f>
        <v>6.4302938287041176</v>
      </c>
      <c r="G323" s="123">
        <f>'JCN-R3 SP 500 MRP 1'!G323</f>
        <v>3.5</v>
      </c>
      <c r="H323" s="123">
        <f t="shared" si="16"/>
        <v>36584.18204</v>
      </c>
      <c r="I323" s="73">
        <f t="shared" si="17"/>
        <v>1.305716166892356E-3</v>
      </c>
      <c r="J323" s="73">
        <f t="shared" si="18"/>
        <v>8.3961386100071117E-3</v>
      </c>
      <c r="K323" s="76">
        <f t="shared" si="19"/>
        <v>4.570006584123246E-3</v>
      </c>
    </row>
    <row r="324" spans="2:11">
      <c r="B324" s="124" t="str">
        <f>'JCN-R3 SP 500 MRP 1'!B324</f>
        <v>Eastman Chemical Co</v>
      </c>
      <c r="C324" s="125" t="str">
        <f>'JCN-R3 SP 500 MRP 1'!C324</f>
        <v>EMN</v>
      </c>
      <c r="D324" s="121">
        <f>'JCN-R3 SP 500 MRP 1'!D324</f>
        <v>119.13800000000001</v>
      </c>
      <c r="E324" s="121">
        <f>'JCN-R3 SP 500 MRP 1'!E324</f>
        <v>84.34</v>
      </c>
      <c r="F324" s="126">
        <f>'JCN-R3 SP 500 MRP 1'!F324</f>
        <v>3.7467393881906572</v>
      </c>
      <c r="G324" s="123">
        <f>'JCN-R3 SP 500 MRP 1'!G324</f>
        <v>7</v>
      </c>
      <c r="H324" s="123">
        <f t="shared" si="16"/>
        <v>10048.09892</v>
      </c>
      <c r="I324" s="73">
        <f t="shared" si="17"/>
        <v>3.5862398650959762E-4</v>
      </c>
      <c r="J324" s="73">
        <f t="shared" si="18"/>
        <v>1.3436706158054643E-3</v>
      </c>
      <c r="K324" s="76">
        <f t="shared" si="19"/>
        <v>2.5103679055671832E-3</v>
      </c>
    </row>
    <row r="325" spans="2:11">
      <c r="B325" s="124" t="str">
        <f>'JCN-R3 SP 500 MRP 1'!B325</f>
        <v>AvalonBay Communities Inc</v>
      </c>
      <c r="C325" s="125" t="str">
        <f>'JCN-R3 SP 500 MRP 1'!C325</f>
        <v>AVB</v>
      </c>
      <c r="D325" s="121">
        <f>'JCN-R3 SP 500 MRP 1'!D325</f>
        <v>139.91999999999999</v>
      </c>
      <c r="E325" s="121">
        <f>'JCN-R3 SP 500 MRP 1'!E325</f>
        <v>168.06</v>
      </c>
      <c r="F325" s="126">
        <f>'JCN-R3 SP 500 MRP 1'!F325</f>
        <v>3.9271688682613348</v>
      </c>
      <c r="G325" s="123">
        <f>'JCN-R3 SP 500 MRP 1'!G325</f>
        <v>7</v>
      </c>
      <c r="H325" s="123">
        <f t="shared" si="16"/>
        <v>23514.955199999997</v>
      </c>
      <c r="I325" s="73">
        <f t="shared" si="17"/>
        <v>8.3926591921117263E-4</v>
      </c>
      <c r="J325" s="73">
        <f t="shared" si="18"/>
        <v>3.2959389901188497E-3</v>
      </c>
      <c r="K325" s="76">
        <f t="shared" si="19"/>
        <v>5.8748614344782081E-3</v>
      </c>
    </row>
    <row r="326" spans="2:11">
      <c r="B326" s="124" t="str">
        <f>'JCN-R3 SP 500 MRP 1'!B326</f>
        <v>Prudential Financial Inc</v>
      </c>
      <c r="C326" s="125" t="str">
        <f>'JCN-R3 SP 500 MRP 1'!C326</f>
        <v>PRU</v>
      </c>
      <c r="D326" s="121">
        <f>'JCN-R3 SP 500 MRP 1'!D326</f>
        <v>366.97399999999999</v>
      </c>
      <c r="E326" s="121">
        <f>'JCN-R3 SP 500 MRP 1'!E326</f>
        <v>82.74</v>
      </c>
      <c r="F326" s="126">
        <f>'JCN-R3 SP 500 MRP 1'!F326</f>
        <v>6.0430263475948758</v>
      </c>
      <c r="G326" s="123">
        <f>'JCN-R3 SP 500 MRP 1'!G326</f>
        <v>3</v>
      </c>
      <c r="H326" s="123">
        <f t="shared" si="16"/>
        <v>30363.428759999999</v>
      </c>
      <c r="I326" s="73">
        <f t="shared" si="17"/>
        <v>1.083692940595709E-3</v>
      </c>
      <c r="J326" s="73">
        <f t="shared" si="18"/>
        <v>6.5487849927224383E-3</v>
      </c>
      <c r="K326" s="76">
        <f t="shared" si="19"/>
        <v>3.2510788217871272E-3</v>
      </c>
    </row>
    <row r="327" spans="2:11">
      <c r="B327" s="124" t="str">
        <f>'JCN-R3 SP 500 MRP 1'!B327</f>
        <v>United Parcel Service Inc</v>
      </c>
      <c r="C327" s="125" t="str">
        <f>'JCN-R3 SP 500 MRP 1'!C327</f>
        <v>UPS</v>
      </c>
      <c r="D327" s="121">
        <f>'JCN-R3 SP 500 MRP 1'!D327</f>
        <v>723.29899999999998</v>
      </c>
      <c r="E327" s="121">
        <f>'JCN-R3 SP 500 MRP 1'!E327</f>
        <v>193.99</v>
      </c>
      <c r="F327" s="126">
        <f>'JCN-R3 SP 500 MRP 1'!F327</f>
        <v>3.340378370019073</v>
      </c>
      <c r="G327" s="123">
        <f>'JCN-R3 SP 500 MRP 1'!G327</f>
        <v>7.5</v>
      </c>
      <c r="H327" s="123">
        <f t="shared" si="16"/>
        <v>140312.77301</v>
      </c>
      <c r="I327" s="73">
        <f t="shared" si="17"/>
        <v>5.0078653102135729E-3</v>
      </c>
      <c r="J327" s="73">
        <f t="shared" si="18"/>
        <v>1.6728164962206273E-2</v>
      </c>
      <c r="K327" s="76">
        <f t="shared" si="19"/>
        <v>3.7558989826601795E-2</v>
      </c>
    </row>
    <row r="328" spans="2:11">
      <c r="B328" s="124" t="str">
        <f>'JCN-R3 SP 500 MRP 1'!B328</f>
        <v>Walgreens Boots Alliance Inc</v>
      </c>
      <c r="C328" s="125" t="str">
        <f>'JCN-R3 SP 500 MRP 1'!C328</f>
        <v>WBA</v>
      </c>
      <c r="D328" s="121">
        <f>'JCN-R3 SP 500 MRP 1'!D328</f>
        <v>862.79600000000005</v>
      </c>
      <c r="E328" s="121">
        <f>'JCN-R3 SP 500 MRP 1'!E328</f>
        <v>34.58</v>
      </c>
      <c r="F328" s="126">
        <f>'JCN-R3 SP 500 MRP 1'!F328</f>
        <v>5.552342394447658</v>
      </c>
      <c r="G328" s="123">
        <f>'JCN-R3 SP 500 MRP 1'!G328</f>
        <v>3</v>
      </c>
      <c r="H328" s="123">
        <f t="shared" si="16"/>
        <v>29835.485680000002</v>
      </c>
      <c r="I328" s="73">
        <f t="shared" si="17"/>
        <v>1.0648502666225357E-3</v>
      </c>
      <c r="J328" s="73">
        <f t="shared" si="18"/>
        <v>5.9124132791071966E-3</v>
      </c>
      <c r="K328" s="76">
        <f t="shared" si="19"/>
        <v>3.194550799867607E-3</v>
      </c>
    </row>
    <row r="329" spans="2:11">
      <c r="B329" s="124" t="str">
        <f>'JCN-R3 SP 500 MRP 1'!B329</f>
        <v>STERIS PLC</v>
      </c>
      <c r="C329" s="125" t="str">
        <f>'JCN-R3 SP 500 MRP 1'!C329</f>
        <v>STE</v>
      </c>
      <c r="D329" s="121">
        <f>'JCN-R3 SP 500 MRP 1'!D329</f>
        <v>99.284000000000006</v>
      </c>
      <c r="E329" s="121">
        <f>'JCN-R3 SP 500 MRP 1'!E329</f>
        <v>191.28</v>
      </c>
      <c r="F329" s="126">
        <f>'JCN-R3 SP 500 MRP 1'!F329</f>
        <v>0.9828523630280217</v>
      </c>
      <c r="G329" s="123">
        <f>'JCN-R3 SP 500 MRP 1'!G329</f>
        <v>10</v>
      </c>
      <c r="H329" s="123">
        <f t="shared" si="16"/>
        <v>18991.043520000003</v>
      </c>
      <c r="I329" s="73">
        <f t="shared" si="17"/>
        <v>6.7780420847207007E-4</v>
      </c>
      <c r="J329" s="73">
        <f t="shared" si="18"/>
        <v>6.6618146796711196E-4</v>
      </c>
      <c r="K329" s="76">
        <f t="shared" si="19"/>
        <v>6.7780420847207007E-3</v>
      </c>
    </row>
    <row r="330" spans="2:11">
      <c r="B330" s="124" t="str">
        <f>'JCN-R3 SP 500 MRP 1'!B330</f>
        <v>McKesson Corp</v>
      </c>
      <c r="C330" s="125" t="str">
        <f>'JCN-R3 SP 500 MRP 1'!C330</f>
        <v>MCK</v>
      </c>
      <c r="D330" s="121">
        <f>'JCN-R3 SP 500 MRP 1'!D330</f>
        <v>136.93899999999999</v>
      </c>
      <c r="E330" s="121">
        <f>'JCN-R3 SP 500 MRP 1'!E330</f>
        <v>356.05</v>
      </c>
      <c r="F330" s="126">
        <f>'JCN-R3 SP 500 MRP 1'!F330</f>
        <v>0.60665636848757198</v>
      </c>
      <c r="G330" s="123">
        <f>'JCN-R3 SP 500 MRP 1'!G330</f>
        <v>10</v>
      </c>
      <c r="H330" s="123">
        <f t="shared" si="16"/>
        <v>48757.130949999999</v>
      </c>
      <c r="I330" s="73">
        <f t="shared" si="17"/>
        <v>1.740177600884873E-3</v>
      </c>
      <c r="J330" s="73">
        <f t="shared" si="18"/>
        <v>1.0556898238762325E-3</v>
      </c>
      <c r="K330" s="76">
        <f t="shared" si="19"/>
        <v>1.7401776008848728E-2</v>
      </c>
    </row>
    <row r="331" spans="2:11">
      <c r="B331" s="124" t="str">
        <f>'JCN-R3 SP 500 MRP 1'!B331</f>
        <v>Lockheed Martin Corp</v>
      </c>
      <c r="C331" s="125" t="str">
        <f>'JCN-R3 SP 500 MRP 1'!C331</f>
        <v>LMT</v>
      </c>
      <c r="D331" s="121">
        <f>'JCN-R3 SP 500 MRP 1'!D331</f>
        <v>254.51900000000001</v>
      </c>
      <c r="E331" s="121">
        <f>'JCN-R3 SP 500 MRP 1'!E331</f>
        <v>472.73</v>
      </c>
      <c r="F331" s="126">
        <f>'JCN-R3 SP 500 MRP 1'!F331</f>
        <v>2.5384468935756139</v>
      </c>
      <c r="G331" s="123">
        <f>'JCN-R3 SP 500 MRP 1'!G331</f>
        <v>7</v>
      </c>
      <c r="H331" s="123">
        <f t="shared" si="16"/>
        <v>120318.76687000001</v>
      </c>
      <c r="I331" s="73">
        <f t="shared" si="17"/>
        <v>4.2942646335769052E-3</v>
      </c>
      <c r="J331" s="73">
        <f t="shared" si="18"/>
        <v>1.0900762719294917E-2</v>
      </c>
      <c r="K331" s="76">
        <f t="shared" si="19"/>
        <v>3.0059852435038337E-2</v>
      </c>
    </row>
    <row r="332" spans="2:11">
      <c r="B332" s="124" t="str">
        <f>'JCN-R3 SP 500 MRP 1'!B332</f>
        <v>AmerisourceBergen Corp</v>
      </c>
      <c r="C332" s="125" t="str">
        <f>'JCN-R3 SP 500 MRP 1'!C332</f>
        <v>ABC</v>
      </c>
      <c r="D332" s="121">
        <f>'JCN-R3 SP 500 MRP 1'!D332</f>
        <v>202.25800000000001</v>
      </c>
      <c r="E332" s="121">
        <f>'JCN-R3 SP 500 MRP 1'!E332</f>
        <v>160.11000000000001</v>
      </c>
      <c r="F332" s="126">
        <f>'JCN-R3 SP 500 MRP 1'!F332</f>
        <v>1.2116669789519703</v>
      </c>
      <c r="G332" s="123">
        <f>'JCN-R3 SP 500 MRP 1'!G332</f>
        <v>8.5</v>
      </c>
      <c r="H332" s="123">
        <f t="shared" si="16"/>
        <v>32383.528380000003</v>
      </c>
      <c r="I332" s="73">
        <f t="shared" si="17"/>
        <v>1.155791770895732E-3</v>
      </c>
      <c r="J332" s="73">
        <f t="shared" si="18"/>
        <v>1.4004347233387794E-3</v>
      </c>
      <c r="K332" s="76">
        <f t="shared" si="19"/>
        <v>9.8242300526137222E-3</v>
      </c>
    </row>
    <row r="333" spans="2:11">
      <c r="B333" s="124" t="str">
        <f>'JCN-R3 SP 500 MRP 1'!B333</f>
        <v>Capital One Financial Corp</v>
      </c>
      <c r="C333" s="125" t="str">
        <f>'JCN-R3 SP 500 MRP 1'!C333</f>
        <v>COF</v>
      </c>
      <c r="D333" s="121">
        <f>'JCN-R3 SP 500 MRP 1'!D333</f>
        <v>381.08</v>
      </c>
      <c r="E333" s="121">
        <f>'JCN-R3 SP 500 MRP 1'!E333</f>
        <v>96.16</v>
      </c>
      <c r="F333" s="126">
        <f>'JCN-R3 SP 500 MRP 1'!F333</f>
        <v>2.4958402662229617</v>
      </c>
      <c r="G333" s="123" t="str">
        <f>'JCN-R3 SP 500 MRP 1'!G333</f>
        <v/>
      </c>
      <c r="H333" s="123" t="str">
        <f t="shared" si="16"/>
        <v>Excl.</v>
      </c>
      <c r="I333" s="73" t="str">
        <f t="shared" si="17"/>
        <v>Excl.</v>
      </c>
      <c r="J333" s="73" t="str">
        <f t="shared" si="18"/>
        <v/>
      </c>
      <c r="K333" s="76" t="str">
        <f t="shared" si="19"/>
        <v/>
      </c>
    </row>
    <row r="334" spans="2:11">
      <c r="B334" s="124" t="str">
        <f>'JCN-R3 SP 500 MRP 1'!B334</f>
        <v>Waters Corp</v>
      </c>
      <c r="C334" s="125" t="str">
        <f>'JCN-R3 SP 500 MRP 1'!C334</f>
        <v>WAT</v>
      </c>
      <c r="D334" s="121">
        <f>'JCN-R3 SP 500 MRP 1'!D334</f>
        <v>58.944000000000003</v>
      </c>
      <c r="E334" s="121">
        <f>'JCN-R3 SP 500 MRP 1'!E334</f>
        <v>309.63</v>
      </c>
      <c r="F334" s="126" t="str">
        <f>'JCN-R3 SP 500 MRP 1'!F334</f>
        <v>n/a</v>
      </c>
      <c r="G334" s="123">
        <f>'JCN-R3 SP 500 MRP 1'!G334</f>
        <v>6</v>
      </c>
      <c r="H334" s="123">
        <f t="shared" si="16"/>
        <v>18250.830720000002</v>
      </c>
      <c r="I334" s="73">
        <f t="shared" si="17"/>
        <v>6.5138547321528855E-4</v>
      </c>
      <c r="J334" s="73" t="str">
        <f t="shared" si="18"/>
        <v/>
      </c>
      <c r="K334" s="76">
        <f t="shared" si="19"/>
        <v>3.9083128392917313E-3</v>
      </c>
    </row>
    <row r="335" spans="2:11">
      <c r="B335" s="124" t="str">
        <f>'JCN-R3 SP 500 MRP 1'!B335</f>
        <v>Nordson Corp</v>
      </c>
      <c r="C335" s="125" t="str">
        <f>'JCN-R3 SP 500 MRP 1'!C335</f>
        <v>NDSN</v>
      </c>
      <c r="D335" s="121">
        <f>'JCN-R3 SP 500 MRP 1'!D335</f>
        <v>57.261000000000003</v>
      </c>
      <c r="E335" s="121">
        <f>'JCN-R3 SP 500 MRP 1'!E335</f>
        <v>222.26</v>
      </c>
      <c r="F335" s="126">
        <f>'JCN-R3 SP 500 MRP 1'!F335</f>
        <v>1.1698011338072527</v>
      </c>
      <c r="G335" s="123">
        <f>'JCN-R3 SP 500 MRP 1'!G335</f>
        <v>12</v>
      </c>
      <c r="H335" s="123">
        <f t="shared" si="16"/>
        <v>12726.82986</v>
      </c>
      <c r="I335" s="73">
        <f t="shared" si="17"/>
        <v>4.5422984948306858E-4</v>
      </c>
      <c r="J335" s="73">
        <f t="shared" si="18"/>
        <v>5.3135859293439137E-4</v>
      </c>
      <c r="K335" s="76">
        <f t="shared" si="19"/>
        <v>5.4507581937968232E-3</v>
      </c>
    </row>
    <row r="336" spans="2:11">
      <c r="B336" s="124" t="str">
        <f>'JCN-R3 SP 500 MRP 1'!B336</f>
        <v>Dollar Tree Inc</v>
      </c>
      <c r="C336" s="125" t="str">
        <f>'JCN-R3 SP 500 MRP 1'!C336</f>
        <v>DLTR</v>
      </c>
      <c r="D336" s="121">
        <f>'JCN-R3 SP 500 MRP 1'!D336</f>
        <v>221.22800000000001</v>
      </c>
      <c r="E336" s="121">
        <f>'JCN-R3 SP 500 MRP 1'!E336</f>
        <v>143.55000000000001</v>
      </c>
      <c r="F336" s="126" t="str">
        <f>'JCN-R3 SP 500 MRP 1'!F336</f>
        <v>n/a</v>
      </c>
      <c r="G336" s="123">
        <f>'JCN-R3 SP 500 MRP 1'!G336</f>
        <v>12</v>
      </c>
      <c r="H336" s="123">
        <f t="shared" si="16"/>
        <v>31757.279400000003</v>
      </c>
      <c r="I336" s="73">
        <f t="shared" si="17"/>
        <v>1.1334404875790298E-3</v>
      </c>
      <c r="J336" s="73" t="str">
        <f t="shared" si="18"/>
        <v/>
      </c>
      <c r="K336" s="76">
        <f t="shared" si="19"/>
        <v>1.3601285850948358E-2</v>
      </c>
    </row>
    <row r="337" spans="2:11">
      <c r="B337" s="124" t="str">
        <f>'JCN-R3 SP 500 MRP 1'!B337</f>
        <v>Darden Restaurants Inc</v>
      </c>
      <c r="C337" s="125" t="str">
        <f>'JCN-R3 SP 500 MRP 1'!C337</f>
        <v>DRI</v>
      </c>
      <c r="D337" s="121">
        <f>'JCN-R3 SP 500 MRP 1'!D337</f>
        <v>121.705</v>
      </c>
      <c r="E337" s="121">
        <f>'JCN-R3 SP 500 MRP 1'!E337</f>
        <v>155.16</v>
      </c>
      <c r="F337" s="126">
        <f>'JCN-R3 SP 500 MRP 1'!F337</f>
        <v>3.1193606599639083</v>
      </c>
      <c r="G337" s="123">
        <f>'JCN-R3 SP 500 MRP 1'!G337</f>
        <v>17.5</v>
      </c>
      <c r="H337" s="123">
        <f t="shared" si="16"/>
        <v>18883.747800000001</v>
      </c>
      <c r="I337" s="73">
        <f t="shared" si="17"/>
        <v>6.7397474588932929E-4</v>
      </c>
      <c r="J337" s="73">
        <f t="shared" si="18"/>
        <v>2.1023703081363455E-3</v>
      </c>
      <c r="K337" s="76">
        <f t="shared" si="19"/>
        <v>1.1794558053063262E-2</v>
      </c>
    </row>
    <row r="338" spans="2:11">
      <c r="B338" s="124" t="str">
        <f>'JCN-R3 SP 500 MRP 1'!B338</f>
        <v>Evergy Inc</v>
      </c>
      <c r="C338" s="125" t="str">
        <f>'JCN-R3 SP 500 MRP 1'!C338</f>
        <v>EVRG</v>
      </c>
      <c r="D338" s="121">
        <f>'JCN-R3 SP 500 MRP 1'!D338</f>
        <v>229.583</v>
      </c>
      <c r="E338" s="121">
        <f>'JCN-R3 SP 500 MRP 1'!E338</f>
        <v>61.12</v>
      </c>
      <c r="F338" s="126">
        <f>'JCN-R3 SP 500 MRP 1'!F338</f>
        <v>4.0085078534031418</v>
      </c>
      <c r="G338" s="123">
        <f>'JCN-R3 SP 500 MRP 1'!G338</f>
        <v>7.5</v>
      </c>
      <c r="H338" s="123">
        <f t="shared" si="16"/>
        <v>14032.112959999999</v>
      </c>
      <c r="I338" s="73">
        <f t="shared" si="17"/>
        <v>5.0081635630117667E-4</v>
      </c>
      <c r="J338" s="73">
        <f t="shared" si="18"/>
        <v>2.0075262973460128E-3</v>
      </c>
      <c r="K338" s="76">
        <f t="shared" si="19"/>
        <v>3.7561226722588252E-3</v>
      </c>
    </row>
    <row r="339" spans="2:11">
      <c r="B339" s="124" t="str">
        <f>'JCN-R3 SP 500 MRP 1'!B339</f>
        <v>Match Group Inc</v>
      </c>
      <c r="C339" s="125" t="str">
        <f>'JCN-R3 SP 500 MRP 1'!C339</f>
        <v>MTCH</v>
      </c>
      <c r="D339" s="121">
        <f>'JCN-R3 SP 500 MRP 1'!D339</f>
        <v>279.32400000000001</v>
      </c>
      <c r="E339" s="121">
        <f>'JCN-R3 SP 500 MRP 1'!E339</f>
        <v>38.39</v>
      </c>
      <c r="F339" s="126" t="str">
        <f>'JCN-R3 SP 500 MRP 1'!F339</f>
        <v>n/a</v>
      </c>
      <c r="G339" s="123">
        <f>'JCN-R3 SP 500 MRP 1'!G339</f>
        <v>21</v>
      </c>
      <c r="H339" s="123" t="str">
        <f t="shared" si="16"/>
        <v>Excl.</v>
      </c>
      <c r="I339" s="73" t="str">
        <f t="shared" si="17"/>
        <v>Excl.</v>
      </c>
      <c r="J339" s="73" t="str">
        <f t="shared" si="18"/>
        <v/>
      </c>
      <c r="K339" s="76" t="str">
        <f t="shared" si="19"/>
        <v/>
      </c>
    </row>
    <row r="340" spans="2:11">
      <c r="B340" s="124" t="str">
        <f>'JCN-R3 SP 500 MRP 1'!B340</f>
        <v>Domino's Pizza Inc</v>
      </c>
      <c r="C340" s="125" t="str">
        <f>'JCN-R3 SP 500 MRP 1'!C340</f>
        <v>DPZ</v>
      </c>
      <c r="D340" s="121">
        <f>'JCN-R3 SP 500 MRP 1'!D340</f>
        <v>35.417999999999999</v>
      </c>
      <c r="E340" s="121">
        <f>'JCN-R3 SP 500 MRP 1'!E340</f>
        <v>329.87</v>
      </c>
      <c r="F340" s="126">
        <f>'JCN-R3 SP 500 MRP 1'!F340</f>
        <v>1.4672446721435717</v>
      </c>
      <c r="G340" s="123">
        <f>'JCN-R3 SP 500 MRP 1'!G340</f>
        <v>13</v>
      </c>
      <c r="H340" s="123">
        <f t="shared" ref="H340:H403" si="20">IF(ISNUMBER(E340),IF(OR(G340="",G340&lt;0,G340&gt;20),"Excl.",D340*E340),"Excl.")</f>
        <v>11683.335660000001</v>
      </c>
      <c r="I340" s="73">
        <f t="shared" si="17"/>
        <v>4.169867796364151E-4</v>
      </c>
      <c r="J340" s="73">
        <f t="shared" si="18"/>
        <v>6.1182163077583567E-4</v>
      </c>
      <c r="K340" s="76">
        <f t="shared" si="19"/>
        <v>5.4208281352733966E-3</v>
      </c>
    </row>
    <row r="341" spans="2:11">
      <c r="B341" s="124" t="str">
        <f>'JCN-R3 SP 500 MRP 1'!B341</f>
        <v>NVR Inc</v>
      </c>
      <c r="C341" s="125" t="str">
        <f>'JCN-R3 SP 500 MRP 1'!C341</f>
        <v>NVR</v>
      </c>
      <c r="D341" s="121">
        <f>'JCN-R3 SP 500 MRP 1'!D341</f>
        <v>3.2490000000000001</v>
      </c>
      <c r="E341" s="121">
        <f>'JCN-R3 SP 500 MRP 1'!E341</f>
        <v>5572.19</v>
      </c>
      <c r="F341" s="126" t="str">
        <f>'JCN-R3 SP 500 MRP 1'!F341</f>
        <v>n/a</v>
      </c>
      <c r="G341" s="123">
        <f>'JCN-R3 SP 500 MRP 1'!G341</f>
        <v>5.5</v>
      </c>
      <c r="H341" s="123">
        <f t="shared" si="20"/>
        <v>18104.045309999998</v>
      </c>
      <c r="I341" s="73">
        <f t="shared" ref="I341:I404" si="21">IF(H341="Excl.","Excl.",H341/(SUM($H$20:$H$522)))</f>
        <v>6.4614659476526959E-4</v>
      </c>
      <c r="J341" s="73" t="str">
        <f t="shared" ref="J341:J404" si="22">IFERROR(I341*F341, "")</f>
        <v/>
      </c>
      <c r="K341" s="76">
        <f t="shared" ref="K341:K404" si="23">IFERROR(I341*G341, "")</f>
        <v>3.5538062712089829E-3</v>
      </c>
    </row>
    <row r="342" spans="2:11">
      <c r="B342" s="124" t="str">
        <f>'JCN-R3 SP 500 MRP 1'!B342</f>
        <v>NetApp Inc</v>
      </c>
      <c r="C342" s="125" t="str">
        <f>'JCN-R3 SP 500 MRP 1'!C342</f>
        <v>NTAP</v>
      </c>
      <c r="D342" s="121">
        <f>'JCN-R3 SP 500 MRP 1'!D342</f>
        <v>213.905</v>
      </c>
      <c r="E342" s="121">
        <f>'JCN-R3 SP 500 MRP 1'!E342</f>
        <v>63.85</v>
      </c>
      <c r="F342" s="126">
        <f>'JCN-R3 SP 500 MRP 1'!F342</f>
        <v>3.1323414252153485</v>
      </c>
      <c r="G342" s="123">
        <f>'JCN-R3 SP 500 MRP 1'!G342</f>
        <v>8.5</v>
      </c>
      <c r="H342" s="123">
        <f t="shared" si="20"/>
        <v>13657.83425</v>
      </c>
      <c r="I342" s="73">
        <f t="shared" si="21"/>
        <v>4.8745807588270834E-4</v>
      </c>
      <c r="J342" s="73">
        <f t="shared" si="22"/>
        <v>1.5268851241431742E-3</v>
      </c>
      <c r="K342" s="76">
        <f t="shared" si="23"/>
        <v>4.143393645003021E-3</v>
      </c>
    </row>
    <row r="343" spans="2:11">
      <c r="B343" s="124" t="str">
        <f>'JCN-R3 SP 500 MRP 1'!B343</f>
        <v>DXC Technology Co</v>
      </c>
      <c r="C343" s="125" t="str">
        <f>'JCN-R3 SP 500 MRP 1'!C343</f>
        <v>DXC</v>
      </c>
      <c r="D343" s="121">
        <f>'JCN-R3 SP 500 MRP 1'!D343</f>
        <v>227.68199999999999</v>
      </c>
      <c r="E343" s="121">
        <f>'JCN-R3 SP 500 MRP 1'!E343</f>
        <v>25.56</v>
      </c>
      <c r="F343" s="126" t="str">
        <f>'JCN-R3 SP 500 MRP 1'!F343</f>
        <v>n/a</v>
      </c>
      <c r="G343" s="123">
        <f>'JCN-R3 SP 500 MRP 1'!G343</f>
        <v>12</v>
      </c>
      <c r="H343" s="123">
        <f t="shared" si="20"/>
        <v>5819.551919999999</v>
      </c>
      <c r="I343" s="73">
        <f t="shared" si="21"/>
        <v>2.0770405684361856E-4</v>
      </c>
      <c r="J343" s="73" t="str">
        <f t="shared" si="22"/>
        <v/>
      </c>
      <c r="K343" s="76">
        <f t="shared" si="23"/>
        <v>2.4924486821234228E-3</v>
      </c>
    </row>
    <row r="344" spans="2:11">
      <c r="B344" s="124" t="str">
        <f>'JCN-R3 SP 500 MRP 1'!B344</f>
        <v>Old Dominion Freight Line Inc</v>
      </c>
      <c r="C344" s="125" t="str">
        <f>'JCN-R3 SP 500 MRP 1'!C344</f>
        <v>ODFL</v>
      </c>
      <c r="D344" s="121">
        <f>'JCN-R3 SP 500 MRP 1'!D344</f>
        <v>110.026</v>
      </c>
      <c r="E344" s="121">
        <f>'JCN-R3 SP 500 MRP 1'!E344</f>
        <v>340.84</v>
      </c>
      <c r="F344" s="126">
        <f>'JCN-R3 SP 500 MRP 1'!F344</f>
        <v>0.46942847083675632</v>
      </c>
      <c r="G344" s="123">
        <f>'JCN-R3 SP 500 MRP 1'!G344</f>
        <v>12.5</v>
      </c>
      <c r="H344" s="123">
        <f t="shared" si="20"/>
        <v>37501.261839999999</v>
      </c>
      <c r="I344" s="73">
        <f t="shared" si="21"/>
        <v>1.3384474145086388E-3</v>
      </c>
      <c r="J344" s="73">
        <f t="shared" si="22"/>
        <v>6.2830532308820041E-4</v>
      </c>
      <c r="K344" s="76">
        <f t="shared" si="23"/>
        <v>1.6730592681357986E-2</v>
      </c>
    </row>
    <row r="345" spans="2:11">
      <c r="B345" s="124" t="str">
        <f>'JCN-R3 SP 500 MRP 1'!B345</f>
        <v>DaVita Inc</v>
      </c>
      <c r="C345" s="125" t="str">
        <f>'JCN-R3 SP 500 MRP 1'!C345</f>
        <v>DVA</v>
      </c>
      <c r="D345" s="121">
        <f>'JCN-R3 SP 500 MRP 1'!D345</f>
        <v>90.4</v>
      </c>
      <c r="E345" s="121">
        <f>'JCN-R3 SP 500 MRP 1'!E345</f>
        <v>81.11</v>
      </c>
      <c r="F345" s="126" t="str">
        <f>'JCN-R3 SP 500 MRP 1'!F345</f>
        <v>n/a</v>
      </c>
      <c r="G345" s="123">
        <f>'JCN-R3 SP 500 MRP 1'!G345</f>
        <v>7.5</v>
      </c>
      <c r="H345" s="123">
        <f t="shared" si="20"/>
        <v>7332.3440000000001</v>
      </c>
      <c r="I345" s="73">
        <f t="shared" si="21"/>
        <v>2.6169671065894809E-4</v>
      </c>
      <c r="J345" s="73" t="str">
        <f t="shared" si="22"/>
        <v/>
      </c>
      <c r="K345" s="76">
        <f t="shared" si="23"/>
        <v>1.9627253299421108E-3</v>
      </c>
    </row>
    <row r="346" spans="2:11">
      <c r="B346" s="124" t="str">
        <f>'JCN-R3 SP 500 MRP 1'!B346</f>
        <v>Hartford Financial Services Group Inc/The</v>
      </c>
      <c r="C346" s="125" t="str">
        <f>'JCN-R3 SP 500 MRP 1'!C346</f>
        <v>HIG</v>
      </c>
      <c r="D346" s="121">
        <f>'JCN-R3 SP 500 MRP 1'!D346</f>
        <v>313.05700000000002</v>
      </c>
      <c r="E346" s="121">
        <f>'JCN-R3 SP 500 MRP 1'!E346</f>
        <v>69.69</v>
      </c>
      <c r="F346" s="126">
        <f>'JCN-R3 SP 500 MRP 1'!F346</f>
        <v>2.4393743722198309</v>
      </c>
      <c r="G346" s="123">
        <f>'JCN-R3 SP 500 MRP 1'!G346</f>
        <v>6.5</v>
      </c>
      <c r="H346" s="123">
        <f t="shared" si="20"/>
        <v>21816.942330000002</v>
      </c>
      <c r="I346" s="73">
        <f t="shared" si="21"/>
        <v>7.7866260017219152E-4</v>
      </c>
      <c r="J346" s="73">
        <f t="shared" si="22"/>
        <v>1.8994495914661008E-3</v>
      </c>
      <c r="K346" s="76">
        <f t="shared" si="23"/>
        <v>5.061306901119245E-3</v>
      </c>
    </row>
    <row r="347" spans="2:11">
      <c r="B347" s="124" t="str">
        <f>'JCN-R3 SP 500 MRP 1'!B347</f>
        <v>Iron Mountain Inc</v>
      </c>
      <c r="C347" s="125" t="str">
        <f>'JCN-R3 SP 500 MRP 1'!C347</f>
        <v>IRM</v>
      </c>
      <c r="D347" s="121">
        <f>'JCN-R3 SP 500 MRP 1'!D347</f>
        <v>291.57400000000001</v>
      </c>
      <c r="E347" s="121">
        <f>'JCN-R3 SP 500 MRP 1'!E347</f>
        <v>52.91</v>
      </c>
      <c r="F347" s="126">
        <f>'JCN-R3 SP 500 MRP 1'!F347</f>
        <v>4.675864675864676</v>
      </c>
      <c r="G347" s="123">
        <f>'JCN-R3 SP 500 MRP 1'!G347</f>
        <v>10</v>
      </c>
      <c r="H347" s="123">
        <f t="shared" si="20"/>
        <v>15427.180339999999</v>
      </c>
      <c r="I347" s="73">
        <f t="shared" si="21"/>
        <v>5.5060732962343179E-4</v>
      </c>
      <c r="J347" s="73">
        <f t="shared" si="22"/>
        <v>2.5745653628583827E-3</v>
      </c>
      <c r="K347" s="76">
        <f t="shared" si="23"/>
        <v>5.5060732962343177E-3</v>
      </c>
    </row>
    <row r="348" spans="2:11">
      <c r="B348" s="124" t="str">
        <f>'JCN-R3 SP 500 MRP 1'!B348</f>
        <v>Estee Lauder Cos Inc/The</v>
      </c>
      <c r="C348" s="125" t="str">
        <f>'JCN-R3 SP 500 MRP 1'!C348</f>
        <v>EL</v>
      </c>
      <c r="D348" s="121">
        <f>'JCN-R3 SP 500 MRP 1'!D348</f>
        <v>231.678</v>
      </c>
      <c r="E348" s="122">
        <f>'JCN-R3 SP 500 MRP 1'!E348</f>
        <v>246.46</v>
      </c>
      <c r="F348" s="126">
        <f>'JCN-R3 SP 500 MRP 1'!F348</f>
        <v>1.0711677351294329</v>
      </c>
      <c r="G348" s="123">
        <f>'JCN-R3 SP 500 MRP 1'!G348</f>
        <v>14</v>
      </c>
      <c r="H348" s="123">
        <f t="shared" si="20"/>
        <v>57099.359880000004</v>
      </c>
      <c r="I348" s="73">
        <f t="shared" si="21"/>
        <v>2.0379178420062549E-3</v>
      </c>
      <c r="J348" s="73">
        <f t="shared" si="22"/>
        <v>2.1829518392017014E-3</v>
      </c>
      <c r="K348" s="76">
        <f t="shared" si="23"/>
        <v>2.8530849788087568E-2</v>
      </c>
    </row>
    <row r="349" spans="2:11">
      <c r="B349" s="124" t="str">
        <f>'JCN-R3 SP 500 MRP 1'!B349</f>
        <v>Cadence Design Systems Inc</v>
      </c>
      <c r="C349" s="125" t="str">
        <f>'JCN-R3 SP 500 MRP 1'!C349</f>
        <v>CDNS</v>
      </c>
      <c r="D349" s="121">
        <f>'JCN-R3 SP 500 MRP 1'!D349</f>
        <v>272.94</v>
      </c>
      <c r="E349" s="121">
        <f>'JCN-R3 SP 500 MRP 1'!E349</f>
        <v>210.09</v>
      </c>
      <c r="F349" s="126" t="str">
        <f>'JCN-R3 SP 500 MRP 1'!F349</f>
        <v>n/a</v>
      </c>
      <c r="G349" s="123">
        <f>'JCN-R3 SP 500 MRP 1'!G349</f>
        <v>12</v>
      </c>
      <c r="H349" s="123">
        <f t="shared" si="20"/>
        <v>57341.964599999999</v>
      </c>
      <c r="I349" s="73">
        <f t="shared" si="21"/>
        <v>2.0465765815872584E-3</v>
      </c>
      <c r="J349" s="73" t="str">
        <f t="shared" si="22"/>
        <v/>
      </c>
      <c r="K349" s="76">
        <f t="shared" si="23"/>
        <v>2.4558918979047099E-2</v>
      </c>
    </row>
    <row r="350" spans="2:11">
      <c r="B350" s="124" t="str">
        <f>'JCN-R3 SP 500 MRP 1'!B350</f>
        <v>Tyler Technologies Inc</v>
      </c>
      <c r="C350" s="125" t="str">
        <f>'JCN-R3 SP 500 MRP 1'!C350</f>
        <v>TYL</v>
      </c>
      <c r="D350" s="121">
        <f>'JCN-R3 SP 500 MRP 1'!D350</f>
        <v>41.819000000000003</v>
      </c>
      <c r="E350" s="121">
        <f>'JCN-R3 SP 500 MRP 1'!E350</f>
        <v>354.64</v>
      </c>
      <c r="F350" s="126" t="str">
        <f>'JCN-R3 SP 500 MRP 1'!F350</f>
        <v>n/a</v>
      </c>
      <c r="G350" s="123">
        <f>'JCN-R3 SP 500 MRP 1'!G350</f>
        <v>12</v>
      </c>
      <c r="H350" s="123">
        <f t="shared" si="20"/>
        <v>14830.69016</v>
      </c>
      <c r="I350" s="73">
        <f t="shared" si="21"/>
        <v>5.2931815960544526E-4</v>
      </c>
      <c r="J350" s="73" t="str">
        <f t="shared" si="22"/>
        <v/>
      </c>
      <c r="K350" s="76">
        <f t="shared" si="23"/>
        <v>6.3518179152653436E-3</v>
      </c>
    </row>
    <row r="351" spans="2:11">
      <c r="B351" s="124" t="str">
        <f>'JCN-R3 SP 500 MRP 1'!B351</f>
        <v>Universal Health Services Inc</v>
      </c>
      <c r="C351" s="125" t="str">
        <f>'JCN-R3 SP 500 MRP 1'!C351</f>
        <v>UHS</v>
      </c>
      <c r="D351" s="121">
        <f>'JCN-R3 SP 500 MRP 1'!D351</f>
        <v>63.417000000000002</v>
      </c>
      <c r="E351" s="121">
        <f>'JCN-R3 SP 500 MRP 1'!E351</f>
        <v>127.1</v>
      </c>
      <c r="F351" s="126">
        <f>'JCN-R3 SP 500 MRP 1'!F351</f>
        <v>0.62942564909520071</v>
      </c>
      <c r="G351" s="123">
        <f>'JCN-R3 SP 500 MRP 1'!G351</f>
        <v>5.5</v>
      </c>
      <c r="H351" s="123">
        <f t="shared" si="20"/>
        <v>8060.3006999999998</v>
      </c>
      <c r="I351" s="73">
        <f t="shared" si="21"/>
        <v>2.876780167586268E-4</v>
      </c>
      <c r="J351" s="73">
        <f t="shared" si="22"/>
        <v>1.8107192242871871E-4</v>
      </c>
      <c r="K351" s="76">
        <f t="shared" si="23"/>
        <v>1.5822290921724473E-3</v>
      </c>
    </row>
    <row r="352" spans="2:11">
      <c r="B352" s="124" t="str">
        <f>'JCN-R3 SP 500 MRP 1'!B352</f>
        <v>Skyworks Solutions Inc</v>
      </c>
      <c r="C352" s="125" t="str">
        <f>'JCN-R3 SP 500 MRP 1'!C352</f>
        <v>SWKS</v>
      </c>
      <c r="D352" s="121">
        <f>'JCN-R3 SP 500 MRP 1'!D352</f>
        <v>159.15299999999999</v>
      </c>
      <c r="E352" s="121">
        <f>'JCN-R3 SP 500 MRP 1'!E352</f>
        <v>117.98</v>
      </c>
      <c r="F352" s="126">
        <f>'JCN-R3 SP 500 MRP 1'!F352</f>
        <v>2.1020511951178165</v>
      </c>
      <c r="G352" s="123">
        <f>'JCN-R3 SP 500 MRP 1'!G352</f>
        <v>9</v>
      </c>
      <c r="H352" s="123">
        <f t="shared" si="20"/>
        <v>18776.870940000001</v>
      </c>
      <c r="I352" s="73">
        <f t="shared" si="21"/>
        <v>6.7016023272579561E-4</v>
      </c>
      <c r="J352" s="73">
        <f t="shared" si="22"/>
        <v>1.4087111181216928E-3</v>
      </c>
      <c r="K352" s="76">
        <f t="shared" si="23"/>
        <v>6.0314420945321605E-3</v>
      </c>
    </row>
    <row r="353" spans="2:11">
      <c r="B353" s="124" t="str">
        <f>'JCN-R3 SP 500 MRP 1'!B353</f>
        <v>Quest Diagnostics Inc</v>
      </c>
      <c r="C353" s="125" t="str">
        <f>'JCN-R3 SP 500 MRP 1'!C353</f>
        <v>DGX</v>
      </c>
      <c r="D353" s="121">
        <f>'JCN-R3 SP 500 MRP 1'!D353</f>
        <v>111.32299999999999</v>
      </c>
      <c r="E353" s="121">
        <f>'JCN-R3 SP 500 MRP 1'!E353</f>
        <v>141.47999999999999</v>
      </c>
      <c r="F353" s="126">
        <f>'JCN-R3 SP 500 MRP 1'!F353</f>
        <v>2.0073508623126943</v>
      </c>
      <c r="G353" s="123">
        <f>'JCN-R3 SP 500 MRP 1'!G353</f>
        <v>5</v>
      </c>
      <c r="H353" s="123">
        <f t="shared" si="20"/>
        <v>15749.978039999998</v>
      </c>
      <c r="I353" s="73">
        <f t="shared" si="21"/>
        <v>5.621282152090336E-4</v>
      </c>
      <c r="J353" s="73">
        <f t="shared" si="22"/>
        <v>1.1283885575301494E-3</v>
      </c>
      <c r="K353" s="76">
        <f t="shared" si="23"/>
        <v>2.810641076045168E-3</v>
      </c>
    </row>
    <row r="354" spans="2:11">
      <c r="B354" s="124" t="str">
        <f>'JCN-R3 SP 500 MRP 1'!B354</f>
        <v>Activision Blizzard Inc</v>
      </c>
      <c r="C354" s="125" t="str">
        <f>'JCN-R3 SP 500 MRP 1'!C354</f>
        <v>ATVI</v>
      </c>
      <c r="D354" s="121">
        <f>'JCN-R3 SP 500 MRP 1'!D354</f>
        <v>784.274</v>
      </c>
      <c r="E354" s="121">
        <f>'JCN-R3 SP 500 MRP 1'!E354</f>
        <v>85.59</v>
      </c>
      <c r="F354" s="126">
        <f>'JCN-R3 SP 500 MRP 1'!F354</f>
        <v>0.54912957121159012</v>
      </c>
      <c r="G354" s="123">
        <f>'JCN-R3 SP 500 MRP 1'!G354</f>
        <v>11.5</v>
      </c>
      <c r="H354" s="123">
        <f t="shared" si="20"/>
        <v>67126.011660000004</v>
      </c>
      <c r="I354" s="73">
        <f t="shared" si="21"/>
        <v>2.3957763644308285E-3</v>
      </c>
      <c r="J354" s="73">
        <f t="shared" si="22"/>
        <v>1.315591647718763E-3</v>
      </c>
      <c r="K354" s="76">
        <f t="shared" si="23"/>
        <v>2.7551428190954526E-2</v>
      </c>
    </row>
    <row r="355" spans="2:11">
      <c r="B355" s="124" t="str">
        <f>'JCN-R3 SP 500 MRP 1'!B355</f>
        <v>Rockwell Automation Inc</v>
      </c>
      <c r="C355" s="125" t="str">
        <f>'JCN-R3 SP 500 MRP 1'!C355</f>
        <v>ROK</v>
      </c>
      <c r="D355" s="121">
        <f>'JCN-R3 SP 500 MRP 1'!D355</f>
        <v>114.782</v>
      </c>
      <c r="E355" s="121">
        <f>'JCN-R3 SP 500 MRP 1'!E355</f>
        <v>293.45</v>
      </c>
      <c r="F355" s="126">
        <f>'JCN-R3 SP 500 MRP 1'!F355</f>
        <v>1.6084511841881071</v>
      </c>
      <c r="G355" s="123">
        <f>'JCN-R3 SP 500 MRP 1'!G355</f>
        <v>9.5</v>
      </c>
      <c r="H355" s="123">
        <f t="shared" si="20"/>
        <v>33682.777900000001</v>
      </c>
      <c r="I355" s="73">
        <f t="shared" si="21"/>
        <v>1.2021629348385606E-3</v>
      </c>
      <c r="J355" s="73">
        <f t="shared" si="22"/>
        <v>1.9336203961281329E-3</v>
      </c>
      <c r="K355" s="76">
        <f t="shared" si="23"/>
        <v>1.1420547880966326E-2</v>
      </c>
    </row>
    <row r="356" spans="2:11">
      <c r="B356" s="124" t="str">
        <f>'JCN-R3 SP 500 MRP 1'!B356</f>
        <v>Kraft Heinz Co/The</v>
      </c>
      <c r="C356" s="125" t="str">
        <f>'JCN-R3 SP 500 MRP 1'!C356</f>
        <v>KHC</v>
      </c>
      <c r="D356" s="121">
        <f>'JCN-R3 SP 500 MRP 1'!D356</f>
        <v>1226.999</v>
      </c>
      <c r="E356" s="121">
        <f>'JCN-R3 SP 500 MRP 1'!E356</f>
        <v>38.67</v>
      </c>
      <c r="F356" s="126">
        <f>'JCN-R3 SP 500 MRP 1'!F356</f>
        <v>4.137574347039048</v>
      </c>
      <c r="G356" s="123">
        <f>'JCN-R3 SP 500 MRP 1'!G356</f>
        <v>6.5</v>
      </c>
      <c r="H356" s="123">
        <f t="shared" si="20"/>
        <v>47448.051330000002</v>
      </c>
      <c r="I356" s="73">
        <f t="shared" si="21"/>
        <v>1.6934555934961491E-3</v>
      </c>
      <c r="J356" s="73">
        <f t="shared" si="22"/>
        <v>7.0067984214994524E-3</v>
      </c>
      <c r="K356" s="76">
        <f t="shared" si="23"/>
        <v>1.1007461357724969E-2</v>
      </c>
    </row>
    <row r="357" spans="2:11">
      <c r="B357" s="124" t="str">
        <f>'JCN-R3 SP 500 MRP 1'!B357</f>
        <v>American Tower Corp</v>
      </c>
      <c r="C357" s="125" t="str">
        <f>'JCN-R3 SP 500 MRP 1'!C357</f>
        <v>AMT</v>
      </c>
      <c r="D357" s="121">
        <f>'JCN-R3 SP 500 MRP 1'!D357</f>
        <v>465.64600000000002</v>
      </c>
      <c r="E357" s="121">
        <f>'JCN-R3 SP 500 MRP 1'!E357</f>
        <v>204.34</v>
      </c>
      <c r="F357" s="126">
        <f>'JCN-R3 SP 500 MRP 1'!F357</f>
        <v>3.0537339727904471</v>
      </c>
      <c r="G357" s="123">
        <f>'JCN-R3 SP 500 MRP 1'!G357</f>
        <v>6</v>
      </c>
      <c r="H357" s="123">
        <f t="shared" si="20"/>
        <v>95150.103640000001</v>
      </c>
      <c r="I357" s="73">
        <f t="shared" si="21"/>
        <v>3.3959766674130408E-3</v>
      </c>
      <c r="J357" s="73">
        <f t="shared" si="22"/>
        <v>1.0370409320082888E-2</v>
      </c>
      <c r="K357" s="76">
        <f t="shared" si="23"/>
        <v>2.0375860004478247E-2</v>
      </c>
    </row>
    <row r="358" spans="2:11">
      <c r="B358" s="124" t="str">
        <f>'JCN-R3 SP 500 MRP 1'!B358</f>
        <v>Regeneron Pharmaceuticals Inc</v>
      </c>
      <c r="C358" s="125" t="str">
        <f>'JCN-R3 SP 500 MRP 1'!C358</f>
        <v>REGN</v>
      </c>
      <c r="D358" s="121">
        <f>'JCN-R3 SP 500 MRP 1'!D358</f>
        <v>107.50700000000001</v>
      </c>
      <c r="E358" s="121">
        <f>'JCN-R3 SP 500 MRP 1'!E358</f>
        <v>821.67</v>
      </c>
      <c r="F358" s="126" t="str">
        <f>'JCN-R3 SP 500 MRP 1'!F358</f>
        <v>n/a</v>
      </c>
      <c r="G358" s="123">
        <f>'JCN-R3 SP 500 MRP 1'!G358</f>
        <v>5</v>
      </c>
      <c r="H358" s="123">
        <f t="shared" si="20"/>
        <v>88335.276689999999</v>
      </c>
      <c r="I358" s="73">
        <f t="shared" si="21"/>
        <v>3.1527505181045859E-3</v>
      </c>
      <c r="J358" s="73" t="str">
        <f t="shared" si="22"/>
        <v/>
      </c>
      <c r="K358" s="76">
        <f t="shared" si="23"/>
        <v>1.5763752590522928E-2</v>
      </c>
    </row>
    <row r="359" spans="2:11">
      <c r="B359" s="124" t="str">
        <f>'JCN-R3 SP 500 MRP 1'!B359</f>
        <v>Amazon.com Inc</v>
      </c>
      <c r="C359" s="125" t="str">
        <f>'JCN-R3 SP 500 MRP 1'!C359</f>
        <v>AMZN</v>
      </c>
      <c r="D359" s="121">
        <f>'JCN-R3 SP 500 MRP 1'!D359</f>
        <v>10247.26</v>
      </c>
      <c r="E359" s="121">
        <f>'JCN-R3 SP 500 MRP 1'!E359</f>
        <v>103.29</v>
      </c>
      <c r="F359" s="126" t="str">
        <f>'JCN-R3 SP 500 MRP 1'!F359</f>
        <v>n/a</v>
      </c>
      <c r="G359" s="123">
        <f>'JCN-R3 SP 500 MRP 1'!G359</f>
        <v>26.5</v>
      </c>
      <c r="H359" s="123" t="str">
        <f t="shared" si="20"/>
        <v>Excl.</v>
      </c>
      <c r="I359" s="73" t="str">
        <f t="shared" si="21"/>
        <v>Excl.</v>
      </c>
      <c r="J359" s="73" t="str">
        <f t="shared" si="22"/>
        <v/>
      </c>
      <c r="K359" s="76" t="str">
        <f t="shared" si="23"/>
        <v/>
      </c>
    </row>
    <row r="360" spans="2:11">
      <c r="B360" s="124" t="str">
        <f>'JCN-R3 SP 500 MRP 1'!B360</f>
        <v>Jack Henry &amp; Associates Inc</v>
      </c>
      <c r="C360" s="125" t="str">
        <f>'JCN-R3 SP 500 MRP 1'!C360</f>
        <v>JKHY</v>
      </c>
      <c r="D360" s="121">
        <f>'JCN-R3 SP 500 MRP 1'!D360</f>
        <v>72.991</v>
      </c>
      <c r="E360" s="121">
        <f>'JCN-R3 SP 500 MRP 1'!E360</f>
        <v>150.72</v>
      </c>
      <c r="F360" s="126">
        <f>'JCN-R3 SP 500 MRP 1'!F360</f>
        <v>1.3800424628450108</v>
      </c>
      <c r="G360" s="123">
        <f>'JCN-R3 SP 500 MRP 1'!G360</f>
        <v>8.5</v>
      </c>
      <c r="H360" s="123">
        <f t="shared" si="20"/>
        <v>11001.203519999999</v>
      </c>
      <c r="I360" s="73">
        <f t="shared" si="21"/>
        <v>3.926409855393638E-4</v>
      </c>
      <c r="J360" s="73">
        <f t="shared" si="22"/>
        <v>5.4186123269763583E-4</v>
      </c>
      <c r="K360" s="76">
        <f t="shared" si="23"/>
        <v>3.3374483770845925E-3</v>
      </c>
    </row>
    <row r="361" spans="2:11">
      <c r="B361" s="124" t="str">
        <f>'JCN-R3 SP 500 MRP 1'!B361</f>
        <v>Ralph Lauren Corp</v>
      </c>
      <c r="C361" s="125" t="str">
        <f>'JCN-R3 SP 500 MRP 1'!C361</f>
        <v>RL</v>
      </c>
      <c r="D361" s="121">
        <f>'JCN-R3 SP 500 MRP 1'!D361</f>
        <v>41.097999999999999</v>
      </c>
      <c r="E361" s="121">
        <f>'JCN-R3 SP 500 MRP 1'!E361</f>
        <v>116.67</v>
      </c>
      <c r="F361" s="126">
        <f>'JCN-R3 SP 500 MRP 1'!F361</f>
        <v>2.5713551041398817</v>
      </c>
      <c r="G361" s="123">
        <f>'JCN-R3 SP 500 MRP 1'!G361</f>
        <v>12</v>
      </c>
      <c r="H361" s="123">
        <f t="shared" si="20"/>
        <v>4794.9036599999999</v>
      </c>
      <c r="I361" s="73">
        <f t="shared" si="21"/>
        <v>1.7113361235486922E-4</v>
      </c>
      <c r="J361" s="73">
        <f t="shared" si="22"/>
        <v>4.400452876185889E-4</v>
      </c>
      <c r="K361" s="76">
        <f t="shared" si="23"/>
        <v>2.0536033482584305E-3</v>
      </c>
    </row>
    <row r="362" spans="2:11">
      <c r="B362" s="124" t="str">
        <f>'JCN-R3 SP 500 MRP 1'!B362</f>
        <v>Boston Properties Inc</v>
      </c>
      <c r="C362" s="125" t="str">
        <f>'JCN-R3 SP 500 MRP 1'!C362</f>
        <v>BXP</v>
      </c>
      <c r="D362" s="121">
        <f>'JCN-R3 SP 500 MRP 1'!D362</f>
        <v>156.82300000000001</v>
      </c>
      <c r="E362" s="121">
        <f>'JCN-R3 SP 500 MRP 1'!E362</f>
        <v>54.12</v>
      </c>
      <c r="F362" s="126">
        <f>'JCN-R3 SP 500 MRP 1'!F362</f>
        <v>7.2431633407243163</v>
      </c>
      <c r="G362" s="123">
        <f>'JCN-R3 SP 500 MRP 1'!G362</f>
        <v>-1</v>
      </c>
      <c r="H362" s="123" t="str">
        <f t="shared" si="20"/>
        <v>Excl.</v>
      </c>
      <c r="I362" s="73" t="str">
        <f t="shared" si="21"/>
        <v>Excl.</v>
      </c>
      <c r="J362" s="73" t="str">
        <f t="shared" si="22"/>
        <v/>
      </c>
      <c r="K362" s="76" t="str">
        <f t="shared" si="23"/>
        <v/>
      </c>
    </row>
    <row r="363" spans="2:11">
      <c r="B363" s="124" t="str">
        <f>'JCN-R3 SP 500 MRP 1'!B363</f>
        <v>Amphenol Corp</v>
      </c>
      <c r="C363" s="125" t="str">
        <f>'JCN-R3 SP 500 MRP 1'!C363</f>
        <v>APH</v>
      </c>
      <c r="D363" s="121">
        <f>'JCN-R3 SP 500 MRP 1'!D363</f>
        <v>594.60500000000002</v>
      </c>
      <c r="E363" s="121">
        <f>'JCN-R3 SP 500 MRP 1'!E363</f>
        <v>81.72</v>
      </c>
      <c r="F363" s="126">
        <f>'JCN-R3 SP 500 MRP 1'!F363</f>
        <v>1.0279001468428781</v>
      </c>
      <c r="G363" s="123">
        <f>'JCN-R3 SP 500 MRP 1'!G363</f>
        <v>12.5</v>
      </c>
      <c r="H363" s="123">
        <f t="shared" si="20"/>
        <v>48591.120600000002</v>
      </c>
      <c r="I363" s="73">
        <f t="shared" si="21"/>
        <v>1.7342525702902446E-3</v>
      </c>
      <c r="J363" s="73">
        <f t="shared" si="22"/>
        <v>1.7826384716639813E-3</v>
      </c>
      <c r="K363" s="76">
        <f t="shared" si="23"/>
        <v>2.167815712862806E-2</v>
      </c>
    </row>
    <row r="364" spans="2:11">
      <c r="B364" s="124" t="str">
        <f>'JCN-R3 SP 500 MRP 1'!B364</f>
        <v>Howmet Aerospace Inc</v>
      </c>
      <c r="C364" s="125" t="str">
        <f>'JCN-R3 SP 500 MRP 1'!C364</f>
        <v>HWM</v>
      </c>
      <c r="D364" s="121">
        <f>'JCN-R3 SP 500 MRP 1'!D364</f>
        <v>411.80399999999997</v>
      </c>
      <c r="E364" s="121">
        <f>'JCN-R3 SP 500 MRP 1'!E364</f>
        <v>42.37</v>
      </c>
      <c r="F364" s="126">
        <f>'JCN-R3 SP 500 MRP 1'!F364</f>
        <v>0.37762567854614115</v>
      </c>
      <c r="G364" s="123">
        <f>'JCN-R3 SP 500 MRP 1'!G364</f>
        <v>14</v>
      </c>
      <c r="H364" s="123">
        <f t="shared" si="20"/>
        <v>17448.135479999997</v>
      </c>
      <c r="I364" s="73">
        <f t="shared" si="21"/>
        <v>6.2273669405686443E-4</v>
      </c>
      <c r="J364" s="73">
        <f t="shared" si="22"/>
        <v>2.3516136664880413E-4</v>
      </c>
      <c r="K364" s="76">
        <f t="shared" si="23"/>
        <v>8.7183137167961017E-3</v>
      </c>
    </row>
    <row r="365" spans="2:11">
      <c r="B365" s="124" t="str">
        <f>'JCN-R3 SP 500 MRP 1'!B365</f>
        <v>Pioneer Natural Resources Co</v>
      </c>
      <c r="C365" s="125" t="str">
        <f>'JCN-R3 SP 500 MRP 1'!C365</f>
        <v>PXD</v>
      </c>
      <c r="D365" s="121">
        <f>'JCN-R3 SP 500 MRP 1'!D365</f>
        <v>235.00399999999999</v>
      </c>
      <c r="E365" s="121">
        <f>'JCN-R3 SP 500 MRP 1'!E365</f>
        <v>204.24</v>
      </c>
      <c r="F365" s="126">
        <f>'JCN-R3 SP 500 MRP 1'!F365</f>
        <v>10.928319623971799</v>
      </c>
      <c r="G365" s="123">
        <f>'JCN-R3 SP 500 MRP 1'!G365</f>
        <v>21</v>
      </c>
      <c r="H365" s="123" t="str">
        <f t="shared" si="20"/>
        <v>Excl.</v>
      </c>
      <c r="I365" s="73" t="str">
        <f t="shared" si="21"/>
        <v>Excl.</v>
      </c>
      <c r="J365" s="73" t="str">
        <f t="shared" si="22"/>
        <v/>
      </c>
      <c r="K365" s="76" t="str">
        <f t="shared" si="23"/>
        <v/>
      </c>
    </row>
    <row r="366" spans="2:11">
      <c r="B366" s="124" t="str">
        <f>'JCN-R3 SP 500 MRP 1'!B366</f>
        <v>Valero Energy Corp</v>
      </c>
      <c r="C366" s="125" t="str">
        <f>'JCN-R3 SP 500 MRP 1'!C366</f>
        <v>VLO</v>
      </c>
      <c r="D366" s="121">
        <f>'JCN-R3 SP 500 MRP 1'!D366</f>
        <v>367.84</v>
      </c>
      <c r="E366" s="121">
        <f>'JCN-R3 SP 500 MRP 1'!E366</f>
        <v>139.6</v>
      </c>
      <c r="F366" s="126">
        <f>'JCN-R3 SP 500 MRP 1'!F366</f>
        <v>2.9226361031518628</v>
      </c>
      <c r="G366" s="123">
        <f>'JCN-R3 SP 500 MRP 1'!G366</f>
        <v>29.5</v>
      </c>
      <c r="H366" s="123" t="str">
        <f t="shared" si="20"/>
        <v>Excl.</v>
      </c>
      <c r="I366" s="73" t="str">
        <f t="shared" si="21"/>
        <v>Excl.</v>
      </c>
      <c r="J366" s="73" t="str">
        <f t="shared" si="22"/>
        <v/>
      </c>
      <c r="K366" s="76" t="str">
        <f t="shared" si="23"/>
        <v/>
      </c>
    </row>
    <row r="367" spans="2:11">
      <c r="B367" s="124" t="str">
        <f>'JCN-R3 SP 500 MRP 1'!B367</f>
        <v>Synopsys Inc</v>
      </c>
      <c r="C367" s="125" t="str">
        <f>'JCN-R3 SP 500 MRP 1'!C367</f>
        <v>SNPS</v>
      </c>
      <c r="D367" s="121">
        <f>'JCN-R3 SP 500 MRP 1'!D367</f>
        <v>152.30199999999999</v>
      </c>
      <c r="E367" s="121">
        <f>'JCN-R3 SP 500 MRP 1'!E367</f>
        <v>386.25</v>
      </c>
      <c r="F367" s="126" t="str">
        <f>'JCN-R3 SP 500 MRP 1'!F367</f>
        <v>n/a</v>
      </c>
      <c r="G367" s="123">
        <f>'JCN-R3 SP 500 MRP 1'!G367</f>
        <v>12.5</v>
      </c>
      <c r="H367" s="123">
        <f t="shared" si="20"/>
        <v>58826.647499999999</v>
      </c>
      <c r="I367" s="73">
        <f t="shared" si="21"/>
        <v>2.0995659982460495E-3</v>
      </c>
      <c r="J367" s="73" t="str">
        <f t="shared" si="22"/>
        <v/>
      </c>
      <c r="K367" s="76">
        <f t="shared" si="23"/>
        <v>2.624457497807562E-2</v>
      </c>
    </row>
    <row r="368" spans="2:11">
      <c r="B368" s="124" t="str">
        <f>'JCN-R3 SP 500 MRP 1'!B368</f>
        <v>Etsy Inc</v>
      </c>
      <c r="C368" s="125" t="str">
        <f>'JCN-R3 SP 500 MRP 1'!C368</f>
        <v>ETSY</v>
      </c>
      <c r="D368" s="121">
        <f>'JCN-R3 SP 500 MRP 1'!D368</f>
        <v>124.649</v>
      </c>
      <c r="E368" s="121">
        <f>'JCN-R3 SP 500 MRP 1'!E368</f>
        <v>111.33</v>
      </c>
      <c r="F368" s="126" t="str">
        <f>'JCN-R3 SP 500 MRP 1'!F368</f>
        <v>n/a</v>
      </c>
      <c r="G368" s="123">
        <f>'JCN-R3 SP 500 MRP 1'!G368</f>
        <v>24.5</v>
      </c>
      <c r="H368" s="123" t="str">
        <f t="shared" si="20"/>
        <v>Excl.</v>
      </c>
      <c r="I368" s="73" t="str">
        <f t="shared" si="21"/>
        <v>Excl.</v>
      </c>
      <c r="J368" s="73" t="str">
        <f t="shared" si="22"/>
        <v/>
      </c>
      <c r="K368" s="76" t="str">
        <f t="shared" si="23"/>
        <v/>
      </c>
    </row>
    <row r="369" spans="2:11">
      <c r="B369" s="124" t="str">
        <f>'JCN-R3 SP 500 MRP 1'!B369</f>
        <v>CH Robinson Worldwide Inc</v>
      </c>
      <c r="C369" s="125" t="str">
        <f>'JCN-R3 SP 500 MRP 1'!C369</f>
        <v>CHRW</v>
      </c>
      <c r="D369" s="121">
        <f>'JCN-R3 SP 500 MRP 1'!D369</f>
        <v>114.889</v>
      </c>
      <c r="E369" s="121">
        <f>'JCN-R3 SP 500 MRP 1'!E369</f>
        <v>99.37</v>
      </c>
      <c r="F369" s="126">
        <f>'JCN-R3 SP 500 MRP 1'!F369</f>
        <v>2.4554694575827716</v>
      </c>
      <c r="G369" s="123">
        <f>'JCN-R3 SP 500 MRP 1'!G369</f>
        <v>8.5</v>
      </c>
      <c r="H369" s="123">
        <f t="shared" si="20"/>
        <v>11416.51993</v>
      </c>
      <c r="I369" s="73">
        <f t="shared" si="21"/>
        <v>4.074639314322029E-4</v>
      </c>
      <c r="J369" s="73">
        <f t="shared" si="22"/>
        <v>1.0005152386983749E-3</v>
      </c>
      <c r="K369" s="76">
        <f t="shared" si="23"/>
        <v>3.4634434171737245E-3</v>
      </c>
    </row>
    <row r="370" spans="2:11">
      <c r="B370" s="124" t="str">
        <f>'JCN-R3 SP 500 MRP 1'!B370</f>
        <v>Accenture PLC</v>
      </c>
      <c r="C370" s="125" t="str">
        <f>'JCN-R3 SP 500 MRP 1'!C370</f>
        <v>ACN</v>
      </c>
      <c r="D370" s="121">
        <f>'JCN-R3 SP 500 MRP 1'!D370</f>
        <v>662.596</v>
      </c>
      <c r="E370" s="121">
        <f>'JCN-R3 SP 500 MRP 1'!E370</f>
        <v>285.81</v>
      </c>
      <c r="F370" s="126">
        <f>'JCN-R3 SP 500 MRP 1'!F370</f>
        <v>1.5674748959098701</v>
      </c>
      <c r="G370" s="123">
        <f>'JCN-R3 SP 500 MRP 1'!G370</f>
        <v>12.5</v>
      </c>
      <c r="H370" s="123">
        <f t="shared" si="20"/>
        <v>189376.56276</v>
      </c>
      <c r="I370" s="73">
        <f t="shared" si="21"/>
        <v>6.7589877875601371E-3</v>
      </c>
      <c r="J370" s="73">
        <f t="shared" si="22"/>
        <v>1.0594543678761909E-2</v>
      </c>
      <c r="K370" s="76">
        <f t="shared" si="23"/>
        <v>8.4487347344501709E-2</v>
      </c>
    </row>
    <row r="371" spans="2:11">
      <c r="B371" s="124" t="str">
        <f>'JCN-R3 SP 500 MRP 1'!B371</f>
        <v>TransDigm Group Inc</v>
      </c>
      <c r="C371" s="125" t="str">
        <f>'JCN-R3 SP 500 MRP 1'!C371</f>
        <v>TDG</v>
      </c>
      <c r="D371" s="121">
        <f>'JCN-R3 SP 500 MRP 1'!D371</f>
        <v>54.597999999999999</v>
      </c>
      <c r="E371" s="121">
        <f>'JCN-R3 SP 500 MRP 1'!E371</f>
        <v>737.05</v>
      </c>
      <c r="F371" s="126" t="str">
        <f>'JCN-R3 SP 500 MRP 1'!F371</f>
        <v>n/a</v>
      </c>
      <c r="G371" s="123">
        <f>'JCN-R3 SP 500 MRP 1'!G371</f>
        <v>20</v>
      </c>
      <c r="H371" s="123">
        <f t="shared" si="20"/>
        <v>40241.455899999994</v>
      </c>
      <c r="I371" s="73">
        <f t="shared" si="21"/>
        <v>1.436246941108753E-3</v>
      </c>
      <c r="J371" s="73" t="str">
        <f t="shared" si="22"/>
        <v/>
      </c>
      <c r="K371" s="76">
        <f t="shared" si="23"/>
        <v>2.8724938822175059E-2</v>
      </c>
    </row>
    <row r="372" spans="2:11">
      <c r="B372" s="124" t="str">
        <f>'JCN-R3 SP 500 MRP 1'!B372</f>
        <v>Yum! Brands Inc</v>
      </c>
      <c r="C372" s="125" t="str">
        <f>'JCN-R3 SP 500 MRP 1'!C372</f>
        <v>YUM</v>
      </c>
      <c r="D372" s="121">
        <f>'JCN-R3 SP 500 MRP 1'!D372</f>
        <v>280.108</v>
      </c>
      <c r="E372" s="121">
        <f>'JCN-R3 SP 500 MRP 1'!E372</f>
        <v>132.08000000000001</v>
      </c>
      <c r="F372" s="126">
        <f>'JCN-R3 SP 500 MRP 1'!F372</f>
        <v>1.8322228952150208</v>
      </c>
      <c r="G372" s="123">
        <f>'JCN-R3 SP 500 MRP 1'!G372</f>
        <v>10.5</v>
      </c>
      <c r="H372" s="123">
        <f t="shared" si="20"/>
        <v>36996.664640000003</v>
      </c>
      <c r="I372" s="73">
        <f t="shared" si="21"/>
        <v>1.320437972037348E-3</v>
      </c>
      <c r="J372" s="73">
        <f t="shared" si="22"/>
        <v>2.4193366840781203E-3</v>
      </c>
      <c r="K372" s="76">
        <f t="shared" si="23"/>
        <v>1.3864598706392154E-2</v>
      </c>
    </row>
    <row r="373" spans="2:11">
      <c r="B373" s="124" t="str">
        <f>'JCN-R3 SP 500 MRP 1'!B373</f>
        <v>Prologis Inc</v>
      </c>
      <c r="C373" s="125" t="str">
        <f>'JCN-R3 SP 500 MRP 1'!C373</f>
        <v>PLD</v>
      </c>
      <c r="D373" s="121">
        <f>'JCN-R3 SP 500 MRP 1'!D373</f>
        <v>923.45</v>
      </c>
      <c r="E373" s="121">
        <f>'JCN-R3 SP 500 MRP 1'!E373</f>
        <v>124.77</v>
      </c>
      <c r="F373" s="126">
        <f>'JCN-R3 SP 500 MRP 1'!F373</f>
        <v>2.7891320028853093</v>
      </c>
      <c r="G373" s="123">
        <f>'JCN-R3 SP 500 MRP 1'!G373</f>
        <v>2.5</v>
      </c>
      <c r="H373" s="123">
        <f t="shared" si="20"/>
        <v>115218.85650000001</v>
      </c>
      <c r="I373" s="73">
        <f t="shared" si="21"/>
        <v>4.1122451090586263E-3</v>
      </c>
      <c r="J373" s="73">
        <f t="shared" si="22"/>
        <v>1.1469594437384004E-2</v>
      </c>
      <c r="K373" s="76">
        <f t="shared" si="23"/>
        <v>1.0280612772646566E-2</v>
      </c>
    </row>
    <row r="374" spans="2:11">
      <c r="B374" s="124" t="str">
        <f>'JCN-R3 SP 500 MRP 1'!B374</f>
        <v>FirstEnergy Corp</v>
      </c>
      <c r="C374" s="125" t="str">
        <f>'JCN-R3 SP 500 MRP 1'!C374</f>
        <v>FE</v>
      </c>
      <c r="D374" s="121">
        <f>'JCN-R3 SP 500 MRP 1'!D374</f>
        <v>572.245</v>
      </c>
      <c r="E374" s="121">
        <f>'JCN-R3 SP 500 MRP 1'!E374</f>
        <v>40.06</v>
      </c>
      <c r="F374" s="126">
        <f>'JCN-R3 SP 500 MRP 1'!F374</f>
        <v>3.8941587618572138</v>
      </c>
      <c r="G374" s="123">
        <f>'JCN-R3 SP 500 MRP 1'!G374</f>
        <v>3</v>
      </c>
      <c r="H374" s="123">
        <f t="shared" si="20"/>
        <v>22924.134700000002</v>
      </c>
      <c r="I374" s="73">
        <f t="shared" si="21"/>
        <v>8.1817910421178443E-4</v>
      </c>
      <c r="J374" s="73">
        <f t="shared" si="22"/>
        <v>3.1861193274348065E-3</v>
      </c>
      <c r="K374" s="76">
        <f t="shared" si="23"/>
        <v>2.4545373126353531E-3</v>
      </c>
    </row>
    <row r="375" spans="2:11">
      <c r="B375" s="124" t="str">
        <f>'JCN-R3 SP 500 MRP 1'!B375</f>
        <v>VeriSign Inc</v>
      </c>
      <c r="C375" s="125" t="str">
        <f>'JCN-R3 SP 500 MRP 1'!C375</f>
        <v>VRSN</v>
      </c>
      <c r="D375" s="121">
        <f>'JCN-R3 SP 500 MRP 1'!D375</f>
        <v>104.879</v>
      </c>
      <c r="E375" s="121">
        <f>'JCN-R3 SP 500 MRP 1'!E375</f>
        <v>211.33</v>
      </c>
      <c r="F375" s="126" t="str">
        <f>'JCN-R3 SP 500 MRP 1'!F375</f>
        <v>n/a</v>
      </c>
      <c r="G375" s="123">
        <f>'JCN-R3 SP 500 MRP 1'!G375</f>
        <v>11</v>
      </c>
      <c r="H375" s="123">
        <f t="shared" si="20"/>
        <v>22164.079070000003</v>
      </c>
      <c r="I375" s="73">
        <f t="shared" si="21"/>
        <v>7.9105216386517576E-4</v>
      </c>
      <c r="J375" s="73" t="str">
        <f t="shared" si="22"/>
        <v/>
      </c>
      <c r="K375" s="76">
        <f t="shared" si="23"/>
        <v>8.7015738025169338E-3</v>
      </c>
    </row>
    <row r="376" spans="2:11">
      <c r="B376" s="124" t="str">
        <f>'JCN-R3 SP 500 MRP 1'!B376</f>
        <v>Quanta Services Inc</v>
      </c>
      <c r="C376" s="125" t="str">
        <f>'JCN-R3 SP 500 MRP 1'!C376</f>
        <v>PWR</v>
      </c>
      <c r="D376" s="121">
        <f>'JCN-R3 SP 500 MRP 1'!D376</f>
        <v>144.001</v>
      </c>
      <c r="E376" s="121">
        <f>'JCN-R3 SP 500 MRP 1'!E376</f>
        <v>166.64</v>
      </c>
      <c r="F376" s="126">
        <f>'JCN-R3 SP 500 MRP 1'!F376</f>
        <v>0.19203072491598658</v>
      </c>
      <c r="G376" s="123">
        <f>'JCN-R3 SP 500 MRP 1'!G376</f>
        <v>15.5</v>
      </c>
      <c r="H376" s="123">
        <f t="shared" si="20"/>
        <v>23996.326639999999</v>
      </c>
      <c r="I376" s="73">
        <f t="shared" si="21"/>
        <v>8.5644641735108009E-4</v>
      </c>
      <c r="J376" s="73">
        <f t="shared" si="22"/>
        <v>1.644640263756275E-4</v>
      </c>
      <c r="K376" s="76">
        <f t="shared" si="23"/>
        <v>1.3274919468941741E-2</v>
      </c>
    </row>
    <row r="377" spans="2:11">
      <c r="B377" s="124" t="str">
        <f>'JCN-R3 SP 500 MRP 1'!B377</f>
        <v>Henry Schein Inc</v>
      </c>
      <c r="C377" s="125" t="str">
        <f>'JCN-R3 SP 500 MRP 1'!C377</f>
        <v>HSIC</v>
      </c>
      <c r="D377" s="121">
        <f>'JCN-R3 SP 500 MRP 1'!D377</f>
        <v>131.28399999999999</v>
      </c>
      <c r="E377" s="121">
        <f>'JCN-R3 SP 500 MRP 1'!E377</f>
        <v>81.540000000000006</v>
      </c>
      <c r="F377" s="126" t="str">
        <f>'JCN-R3 SP 500 MRP 1'!F377</f>
        <v>n/a</v>
      </c>
      <c r="G377" s="123">
        <f>'JCN-R3 SP 500 MRP 1'!G377</f>
        <v>6</v>
      </c>
      <c r="H377" s="123">
        <f t="shared" si="20"/>
        <v>10704.897360000001</v>
      </c>
      <c r="I377" s="73">
        <f t="shared" si="21"/>
        <v>3.8206560235767135E-4</v>
      </c>
      <c r="J377" s="73" t="str">
        <f t="shared" si="22"/>
        <v/>
      </c>
      <c r="K377" s="76">
        <f t="shared" si="23"/>
        <v>2.2923936141460281E-3</v>
      </c>
    </row>
    <row r="378" spans="2:11">
      <c r="B378" s="124" t="str">
        <f>'JCN-R3 SP 500 MRP 1'!B378</f>
        <v>Ameren Corp</v>
      </c>
      <c r="C378" s="125" t="str">
        <f>'JCN-R3 SP 500 MRP 1'!C378</f>
        <v>AEE</v>
      </c>
      <c r="D378" s="121">
        <f>'JCN-R3 SP 500 MRP 1'!D378</f>
        <v>262.47500000000002</v>
      </c>
      <c r="E378" s="121">
        <f>'JCN-R3 SP 500 MRP 1'!E378</f>
        <v>86.39</v>
      </c>
      <c r="F378" s="126">
        <f>'JCN-R3 SP 500 MRP 1'!F378</f>
        <v>2.9170042829031138</v>
      </c>
      <c r="G378" s="123">
        <f>'JCN-R3 SP 500 MRP 1'!G378</f>
        <v>6.5</v>
      </c>
      <c r="H378" s="123">
        <f t="shared" si="20"/>
        <v>22675.215250000001</v>
      </c>
      <c r="I378" s="73">
        <f t="shared" si="21"/>
        <v>8.092949873067354E-4</v>
      </c>
      <c r="J378" s="73">
        <f t="shared" si="22"/>
        <v>2.3607169441057681E-3</v>
      </c>
      <c r="K378" s="76">
        <f t="shared" si="23"/>
        <v>5.2604174174937799E-3</v>
      </c>
    </row>
    <row r="379" spans="2:11">
      <c r="B379" s="124" t="str">
        <f>'JCN-R3 SP 500 MRP 1'!B379</f>
        <v>ANSYS Inc</v>
      </c>
      <c r="C379" s="125" t="str">
        <f>'JCN-R3 SP 500 MRP 1'!C379</f>
        <v>ANSS</v>
      </c>
      <c r="D379" s="121">
        <f>'JCN-R3 SP 500 MRP 1'!D379</f>
        <v>87.085999999999999</v>
      </c>
      <c r="E379" s="121">
        <f>'JCN-R3 SP 500 MRP 1'!E379</f>
        <v>332.8</v>
      </c>
      <c r="F379" s="126" t="str">
        <f>'JCN-R3 SP 500 MRP 1'!F379</f>
        <v>n/a</v>
      </c>
      <c r="G379" s="123">
        <f>'JCN-R3 SP 500 MRP 1'!G379</f>
        <v>8.5</v>
      </c>
      <c r="H379" s="123">
        <f t="shared" si="20"/>
        <v>28982.220799999999</v>
      </c>
      <c r="I379" s="73">
        <f t="shared" si="21"/>
        <v>1.0343966200919306E-3</v>
      </c>
      <c r="J379" s="73" t="str">
        <f t="shared" si="22"/>
        <v/>
      </c>
      <c r="K379" s="76">
        <f t="shared" si="23"/>
        <v>8.7923712707814097E-3</v>
      </c>
    </row>
    <row r="380" spans="2:11">
      <c r="B380" s="124" t="str">
        <f>'JCN-R3 SP 500 MRP 1'!B380</f>
        <v>FactSet Research Systems Inc</v>
      </c>
      <c r="C380" s="125" t="str">
        <f>'JCN-R3 SP 500 MRP 1'!C380</f>
        <v>FDS</v>
      </c>
      <c r="D380" s="121">
        <f>'JCN-R3 SP 500 MRP 1'!D380</f>
        <v>38.252000000000002</v>
      </c>
      <c r="E380" s="121">
        <f>'JCN-R3 SP 500 MRP 1'!E380</f>
        <v>415.09</v>
      </c>
      <c r="F380" s="126">
        <f>'JCN-R3 SP 500 MRP 1'!F380</f>
        <v>0.85764532992844922</v>
      </c>
      <c r="G380" s="123">
        <f>'JCN-R3 SP 500 MRP 1'!G380</f>
        <v>10.5</v>
      </c>
      <c r="H380" s="123">
        <f t="shared" si="20"/>
        <v>15878.02268</v>
      </c>
      <c r="I380" s="73">
        <f t="shared" si="21"/>
        <v>5.6669822189523236E-4</v>
      </c>
      <c r="J380" s="73">
        <f t="shared" si="22"/>
        <v>4.8602608348720209E-4</v>
      </c>
      <c r="K380" s="76">
        <f t="shared" si="23"/>
        <v>5.9503313298999395E-3</v>
      </c>
    </row>
    <row r="381" spans="2:11">
      <c r="B381" s="124" t="str">
        <f>'JCN-R3 SP 500 MRP 1'!B381</f>
        <v>NVIDIA Corp</v>
      </c>
      <c r="C381" s="125" t="str">
        <f>'JCN-R3 SP 500 MRP 1'!C381</f>
        <v>NVDA</v>
      </c>
      <c r="D381" s="121">
        <f>'JCN-R3 SP 500 MRP 1'!D381</f>
        <v>2470</v>
      </c>
      <c r="E381" s="121">
        <f>'JCN-R3 SP 500 MRP 1'!E381</f>
        <v>277.77</v>
      </c>
      <c r="F381" s="126">
        <f>'JCN-R3 SP 500 MRP 1'!F381</f>
        <v>5.7601612845159675E-2</v>
      </c>
      <c r="G381" s="123">
        <f>'JCN-R3 SP 500 MRP 1'!G381</f>
        <v>23</v>
      </c>
      <c r="H381" s="123" t="str">
        <f t="shared" si="20"/>
        <v>Excl.</v>
      </c>
      <c r="I381" s="73" t="str">
        <f t="shared" si="21"/>
        <v>Excl.</v>
      </c>
      <c r="J381" s="73" t="str">
        <f t="shared" si="22"/>
        <v/>
      </c>
      <c r="K381" s="76" t="str">
        <f t="shared" si="23"/>
        <v/>
      </c>
    </row>
    <row r="382" spans="2:11">
      <c r="B382" s="124" t="str">
        <f>'JCN-R3 SP 500 MRP 1'!B382</f>
        <v>Sealed Air Corp</v>
      </c>
      <c r="C382" s="125" t="str">
        <f>'JCN-R3 SP 500 MRP 1'!C382</f>
        <v>SEE</v>
      </c>
      <c r="D382" s="121">
        <f>'JCN-R3 SP 500 MRP 1'!D382</f>
        <v>143.96199999999999</v>
      </c>
      <c r="E382" s="121">
        <f>'JCN-R3 SP 500 MRP 1'!E382</f>
        <v>45.91</v>
      </c>
      <c r="F382" s="126">
        <f>'JCN-R3 SP 500 MRP 1'!F382</f>
        <v>1.7425397516880856</v>
      </c>
      <c r="G382" s="123">
        <f>'JCN-R3 SP 500 MRP 1'!G382</f>
        <v>9</v>
      </c>
      <c r="H382" s="123">
        <f t="shared" si="20"/>
        <v>6609.2954199999986</v>
      </c>
      <c r="I382" s="73">
        <f t="shared" si="21"/>
        <v>2.3589057894545735E-4</v>
      </c>
      <c r="J382" s="73">
        <f t="shared" si="22"/>
        <v>4.1104871086117603E-4</v>
      </c>
      <c r="K382" s="76">
        <f t="shared" si="23"/>
        <v>2.123015210509116E-3</v>
      </c>
    </row>
    <row r="383" spans="2:11">
      <c r="B383" s="124" t="str">
        <f>'JCN-R3 SP 500 MRP 1'!B383</f>
        <v>Cognizant Technology Solutions Corp</v>
      </c>
      <c r="C383" s="125" t="str">
        <f>'JCN-R3 SP 500 MRP 1'!C383</f>
        <v>CTSH</v>
      </c>
      <c r="D383" s="121">
        <f>'JCN-R3 SP 500 MRP 1'!D383</f>
        <v>509.29500000000002</v>
      </c>
      <c r="E383" s="121">
        <f>'JCN-R3 SP 500 MRP 1'!E383</f>
        <v>60.93</v>
      </c>
      <c r="F383" s="126">
        <f>'JCN-R3 SP 500 MRP 1'!F383</f>
        <v>1.903824060397177</v>
      </c>
      <c r="G383" s="123">
        <f>'JCN-R3 SP 500 MRP 1'!G383</f>
        <v>8</v>
      </c>
      <c r="H383" s="123">
        <f t="shared" si="20"/>
        <v>31031.344349999999</v>
      </c>
      <c r="I383" s="73">
        <f t="shared" si="21"/>
        <v>1.1075313356438451E-3</v>
      </c>
      <c r="J383" s="73">
        <f t="shared" si="22"/>
        <v>2.1085448044425737E-3</v>
      </c>
      <c r="K383" s="76">
        <f t="shared" si="23"/>
        <v>8.8602506851507608E-3</v>
      </c>
    </row>
    <row r="384" spans="2:11">
      <c r="B384" s="124" t="str">
        <f>'JCN-R3 SP 500 MRP 1'!B384</f>
        <v>Intuitive Surgical Inc</v>
      </c>
      <c r="C384" s="125" t="str">
        <f>'JCN-R3 SP 500 MRP 1'!C384</f>
        <v>ISRG</v>
      </c>
      <c r="D384" s="121">
        <f>'JCN-R3 SP 500 MRP 1'!D384</f>
        <v>350.25700000000001</v>
      </c>
      <c r="E384" s="121">
        <f>'JCN-R3 SP 500 MRP 1'!E384</f>
        <v>255.47</v>
      </c>
      <c r="F384" s="126" t="str">
        <f>'JCN-R3 SP 500 MRP 1'!F384</f>
        <v>n/a</v>
      </c>
      <c r="G384" s="123">
        <f>'JCN-R3 SP 500 MRP 1'!G384</f>
        <v>10</v>
      </c>
      <c r="H384" s="123">
        <f t="shared" si="20"/>
        <v>89480.155790000004</v>
      </c>
      <c r="I384" s="73">
        <f t="shared" si="21"/>
        <v>3.1936120890527272E-3</v>
      </c>
      <c r="J384" s="73" t="str">
        <f t="shared" si="22"/>
        <v/>
      </c>
      <c r="K384" s="76">
        <f t="shared" si="23"/>
        <v>3.1936120890527275E-2</v>
      </c>
    </row>
    <row r="385" spans="2:11">
      <c r="B385" s="124" t="str">
        <f>'JCN-R3 SP 500 MRP 1'!B385</f>
        <v>Take-Two Interactive Software Inc</v>
      </c>
      <c r="C385" s="125" t="str">
        <f>'JCN-R3 SP 500 MRP 1'!C385</f>
        <v>TTWO</v>
      </c>
      <c r="D385" s="121">
        <f>'JCN-R3 SP 500 MRP 1'!D385</f>
        <v>168.67500000000001</v>
      </c>
      <c r="E385" s="121">
        <f>'JCN-R3 SP 500 MRP 1'!E385</f>
        <v>119.3</v>
      </c>
      <c r="F385" s="126" t="str">
        <f>'JCN-R3 SP 500 MRP 1'!F385</f>
        <v>n/a</v>
      </c>
      <c r="G385" s="123">
        <f>'JCN-R3 SP 500 MRP 1'!G385</f>
        <v>3</v>
      </c>
      <c r="H385" s="123">
        <f t="shared" si="20"/>
        <v>20122.927500000002</v>
      </c>
      <c r="I385" s="73">
        <f t="shared" si="21"/>
        <v>7.1820197409975443E-4</v>
      </c>
      <c r="J385" s="73" t="str">
        <f t="shared" si="22"/>
        <v/>
      </c>
      <c r="K385" s="76">
        <f t="shared" si="23"/>
        <v>2.1546059222992634E-3</v>
      </c>
    </row>
    <row r="386" spans="2:11">
      <c r="B386" s="124" t="str">
        <f>'JCN-R3 SP 500 MRP 1'!B386</f>
        <v>Republic Services Inc</v>
      </c>
      <c r="C386" s="125" t="str">
        <f>'JCN-R3 SP 500 MRP 1'!C386</f>
        <v>RSG</v>
      </c>
      <c r="D386" s="121">
        <f>'JCN-R3 SP 500 MRP 1'!D386</f>
        <v>316.24400000000003</v>
      </c>
      <c r="E386" s="121">
        <f>'JCN-R3 SP 500 MRP 1'!E386</f>
        <v>135.22</v>
      </c>
      <c r="F386" s="126">
        <f>'JCN-R3 SP 500 MRP 1'!F386</f>
        <v>1.4642804318887739</v>
      </c>
      <c r="G386" s="123">
        <f>'JCN-R3 SP 500 MRP 1'!G386</f>
        <v>12.5</v>
      </c>
      <c r="H386" s="123">
        <f t="shared" si="20"/>
        <v>42762.513680000004</v>
      </c>
      <c r="I386" s="73">
        <f t="shared" si="21"/>
        <v>1.5262253338856266E-3</v>
      </c>
      <c r="J386" s="73">
        <f t="shared" si="22"/>
        <v>2.2348218910616334E-3</v>
      </c>
      <c r="K386" s="76">
        <f t="shared" si="23"/>
        <v>1.9077816673570332E-2</v>
      </c>
    </row>
    <row r="387" spans="2:11">
      <c r="B387" s="124" t="str">
        <f>'JCN-R3 SP 500 MRP 1'!B387</f>
        <v>eBay Inc</v>
      </c>
      <c r="C387" s="125" t="str">
        <f>'JCN-R3 SP 500 MRP 1'!C387</f>
        <v>EBAY</v>
      </c>
      <c r="D387" s="121">
        <f>'JCN-R3 SP 500 MRP 1'!D387</f>
        <v>536.88</v>
      </c>
      <c r="E387" s="121">
        <f>'JCN-R3 SP 500 MRP 1'!E387</f>
        <v>44.37</v>
      </c>
      <c r="F387" s="126">
        <f>'JCN-R3 SP 500 MRP 1'!F387</f>
        <v>2.2537750732476902</v>
      </c>
      <c r="G387" s="123">
        <f>'JCN-R3 SP 500 MRP 1'!G387</f>
        <v>12.5</v>
      </c>
      <c r="H387" s="123">
        <f t="shared" si="20"/>
        <v>23821.365599999997</v>
      </c>
      <c r="I387" s="73">
        <f t="shared" si="21"/>
        <v>8.5020193009550818E-4</v>
      </c>
      <c r="J387" s="73">
        <f t="shared" si="22"/>
        <v>1.9161639172763315E-3</v>
      </c>
      <c r="K387" s="76">
        <f t="shared" si="23"/>
        <v>1.0627524126193852E-2</v>
      </c>
    </row>
    <row r="388" spans="2:11">
      <c r="B388" s="124" t="str">
        <f>'JCN-R3 SP 500 MRP 1'!B388</f>
        <v>Goldman Sachs Group Inc/The</v>
      </c>
      <c r="C388" s="125" t="str">
        <f>'JCN-R3 SP 500 MRP 1'!C388</f>
        <v>GS</v>
      </c>
      <c r="D388" s="121">
        <f>'JCN-R3 SP 500 MRP 1'!D388</f>
        <v>333.79500000000002</v>
      </c>
      <c r="E388" s="121">
        <f>'JCN-R3 SP 500 MRP 1'!E388</f>
        <v>327.11</v>
      </c>
      <c r="F388" s="126">
        <f>'JCN-R3 SP 500 MRP 1'!F388</f>
        <v>3.0570756014796245</v>
      </c>
      <c r="G388" s="123">
        <f>'JCN-R3 SP 500 MRP 1'!G388</f>
        <v>5</v>
      </c>
      <c r="H388" s="123">
        <f t="shared" si="20"/>
        <v>109187.68245000001</v>
      </c>
      <c r="I388" s="73">
        <f t="shared" si="21"/>
        <v>3.896988103891301E-3</v>
      </c>
      <c r="J388" s="73">
        <f t="shared" si="22"/>
        <v>1.191338725166244E-2</v>
      </c>
      <c r="K388" s="76">
        <f t="shared" si="23"/>
        <v>1.9484940519456505E-2</v>
      </c>
    </row>
    <row r="389" spans="2:11">
      <c r="B389" s="124" t="str">
        <f>'JCN-R3 SP 500 MRP 1'!B389</f>
        <v>SBA Communications Corp</v>
      </c>
      <c r="C389" s="125" t="str">
        <f>'JCN-R3 SP 500 MRP 1'!C389</f>
        <v>SBAC</v>
      </c>
      <c r="D389" s="121">
        <f>'JCN-R3 SP 500 MRP 1'!D389</f>
        <v>108.039</v>
      </c>
      <c r="E389" s="121">
        <f>'JCN-R3 SP 500 MRP 1'!E389</f>
        <v>261.07</v>
      </c>
      <c r="F389" s="126">
        <f>'JCN-R3 SP 500 MRP 1'!F389</f>
        <v>1.302332707702915</v>
      </c>
      <c r="G389" s="123">
        <f>'JCN-R3 SP 500 MRP 1'!G389</f>
        <v>35.5</v>
      </c>
      <c r="H389" s="123" t="str">
        <f t="shared" si="20"/>
        <v>Excl.</v>
      </c>
      <c r="I389" s="73" t="str">
        <f t="shared" si="21"/>
        <v>Excl.</v>
      </c>
      <c r="J389" s="73" t="str">
        <f t="shared" si="22"/>
        <v/>
      </c>
      <c r="K389" s="76" t="str">
        <f t="shared" si="23"/>
        <v/>
      </c>
    </row>
    <row r="390" spans="2:11">
      <c r="B390" s="124" t="str">
        <f>'JCN-R3 SP 500 MRP 1'!B390</f>
        <v>Sempra Energy</v>
      </c>
      <c r="C390" s="125" t="str">
        <f>'JCN-R3 SP 500 MRP 1'!C390</f>
        <v>SRE</v>
      </c>
      <c r="D390" s="121">
        <f>'JCN-R3 SP 500 MRP 1'!D390</f>
        <v>314.64999999999998</v>
      </c>
      <c r="E390" s="121">
        <f>'JCN-R3 SP 500 MRP 1'!E390</f>
        <v>151.16</v>
      </c>
      <c r="F390" s="126">
        <f>'JCN-R3 SP 500 MRP 1'!F390</f>
        <v>3.1489812119608365</v>
      </c>
      <c r="G390" s="123">
        <f>'JCN-R3 SP 500 MRP 1'!G390</f>
        <v>7.5</v>
      </c>
      <c r="H390" s="123">
        <f t="shared" si="20"/>
        <v>47562.493999999999</v>
      </c>
      <c r="I390" s="73">
        <f t="shared" si="21"/>
        <v>1.6975401359423335E-3</v>
      </c>
      <c r="J390" s="73">
        <f t="shared" si="22"/>
        <v>5.3455219946318524E-3</v>
      </c>
      <c r="K390" s="76">
        <f t="shared" si="23"/>
        <v>1.2731551019567501E-2</v>
      </c>
    </row>
    <row r="391" spans="2:11">
      <c r="B391" s="124" t="str">
        <f>'JCN-R3 SP 500 MRP 1'!B391</f>
        <v>Moody's Corp</v>
      </c>
      <c r="C391" s="125" t="str">
        <f>'JCN-R3 SP 500 MRP 1'!C391</f>
        <v>MCO</v>
      </c>
      <c r="D391" s="121">
        <f>'JCN-R3 SP 500 MRP 1'!D391</f>
        <v>183.2</v>
      </c>
      <c r="E391" s="121">
        <f>'JCN-R3 SP 500 MRP 1'!E391</f>
        <v>306.02</v>
      </c>
      <c r="F391" s="126">
        <f>'JCN-R3 SP 500 MRP 1'!F391</f>
        <v>1.0064701653486701</v>
      </c>
      <c r="G391" s="123">
        <f>'JCN-R3 SP 500 MRP 1'!G391</f>
        <v>4</v>
      </c>
      <c r="H391" s="123">
        <f t="shared" si="20"/>
        <v>56062.863999999994</v>
      </c>
      <c r="I391" s="73">
        <f t="shared" si="21"/>
        <v>2.000924547309831E-3</v>
      </c>
      <c r="J391" s="73">
        <f t="shared" si="22"/>
        <v>2.0138708599811385E-3</v>
      </c>
      <c r="K391" s="76">
        <f t="shared" si="23"/>
        <v>8.0036981892393239E-3</v>
      </c>
    </row>
    <row r="392" spans="2:11">
      <c r="B392" s="124" t="str">
        <f>'JCN-R3 SP 500 MRP 1'!B392</f>
        <v>ON Semiconductor Corp</v>
      </c>
      <c r="C392" s="125" t="str">
        <f>'JCN-R3 SP 500 MRP 1'!C392</f>
        <v>ON</v>
      </c>
      <c r="D392" s="121">
        <f>'JCN-R3 SP 500 MRP 1'!D392</f>
        <v>431.96800000000002</v>
      </c>
      <c r="E392" s="121">
        <f>'JCN-R3 SP 500 MRP 1'!E392</f>
        <v>82.32</v>
      </c>
      <c r="F392" s="126" t="str">
        <f>'JCN-R3 SP 500 MRP 1'!F392</f>
        <v>n/a</v>
      </c>
      <c r="G392" s="123">
        <f>'JCN-R3 SP 500 MRP 1'!G392</f>
        <v>18.5</v>
      </c>
      <c r="H392" s="123">
        <f t="shared" si="20"/>
        <v>35559.605759999999</v>
      </c>
      <c r="I392" s="73">
        <f t="shared" si="21"/>
        <v>1.2691482914223588E-3</v>
      </c>
      <c r="J392" s="73" t="str">
        <f t="shared" si="22"/>
        <v/>
      </c>
      <c r="K392" s="76">
        <f t="shared" si="23"/>
        <v>2.3479243391313638E-2</v>
      </c>
    </row>
    <row r="393" spans="2:11">
      <c r="B393" s="124" t="str">
        <f>'JCN-R3 SP 500 MRP 1'!B393</f>
        <v>Booking Holdings Inc</v>
      </c>
      <c r="C393" s="125" t="str">
        <f>'JCN-R3 SP 500 MRP 1'!C393</f>
        <v>BKNG</v>
      </c>
      <c r="D393" s="121">
        <f>'JCN-R3 SP 500 MRP 1'!D393</f>
        <v>37.648000000000003</v>
      </c>
      <c r="E393" s="121">
        <f>'JCN-R3 SP 500 MRP 1'!E393</f>
        <v>2652.41</v>
      </c>
      <c r="F393" s="126" t="str">
        <f>'JCN-R3 SP 500 MRP 1'!F393</f>
        <v>n/a</v>
      </c>
      <c r="G393" s="123">
        <f>'JCN-R3 SP 500 MRP 1'!G393</f>
        <v>22</v>
      </c>
      <c r="H393" s="123" t="str">
        <f t="shared" si="20"/>
        <v>Excl.</v>
      </c>
      <c r="I393" s="73" t="str">
        <f t="shared" si="21"/>
        <v>Excl.</v>
      </c>
      <c r="J393" s="73" t="str">
        <f t="shared" si="22"/>
        <v/>
      </c>
      <c r="K393" s="76" t="str">
        <f t="shared" si="23"/>
        <v/>
      </c>
    </row>
    <row r="394" spans="2:11">
      <c r="B394" s="124" t="str">
        <f>'JCN-R3 SP 500 MRP 1'!B394</f>
        <v>F5 Inc</v>
      </c>
      <c r="C394" s="125" t="str">
        <f>'JCN-R3 SP 500 MRP 1'!C394</f>
        <v>FFIV</v>
      </c>
      <c r="D394" s="121">
        <f>'JCN-R3 SP 500 MRP 1'!D394</f>
        <v>55.072000000000003</v>
      </c>
      <c r="E394" s="121">
        <f>'JCN-R3 SP 500 MRP 1'!E394</f>
        <v>145.69</v>
      </c>
      <c r="F394" s="126" t="str">
        <f>'JCN-R3 SP 500 MRP 1'!F394</f>
        <v>n/a</v>
      </c>
      <c r="G394" s="123">
        <f>'JCN-R3 SP 500 MRP 1'!G394</f>
        <v>10</v>
      </c>
      <c r="H394" s="123">
        <f t="shared" si="20"/>
        <v>8023.4396800000004</v>
      </c>
      <c r="I394" s="73">
        <f t="shared" si="21"/>
        <v>2.8636242004282438E-4</v>
      </c>
      <c r="J394" s="73" t="str">
        <f t="shared" si="22"/>
        <v/>
      </c>
      <c r="K394" s="76">
        <f t="shared" si="23"/>
        <v>2.8636242004282438E-3</v>
      </c>
    </row>
    <row r="395" spans="2:11">
      <c r="B395" s="124" t="str">
        <f>'JCN-R3 SP 500 MRP 1'!B395</f>
        <v>Akamai Technologies Inc</v>
      </c>
      <c r="C395" s="125" t="str">
        <f>'JCN-R3 SP 500 MRP 1'!C395</f>
        <v>AKAM</v>
      </c>
      <c r="D395" s="121">
        <f>'JCN-R3 SP 500 MRP 1'!D395</f>
        <v>156.304</v>
      </c>
      <c r="E395" s="121">
        <f>'JCN-R3 SP 500 MRP 1'!E395</f>
        <v>78.3</v>
      </c>
      <c r="F395" s="126" t="str">
        <f>'JCN-R3 SP 500 MRP 1'!F395</f>
        <v>n/a</v>
      </c>
      <c r="G395" s="123">
        <f>'JCN-R3 SP 500 MRP 1'!G395</f>
        <v>5.5</v>
      </c>
      <c r="H395" s="123">
        <f t="shared" si="20"/>
        <v>12238.6032</v>
      </c>
      <c r="I395" s="73">
        <f t="shared" si="21"/>
        <v>4.3680468353640749E-4</v>
      </c>
      <c r="J395" s="73" t="str">
        <f t="shared" si="22"/>
        <v/>
      </c>
      <c r="K395" s="76">
        <f t="shared" si="23"/>
        <v>2.4024257594502411E-3</v>
      </c>
    </row>
    <row r="396" spans="2:11">
      <c r="B396" s="124" t="str">
        <f>'JCN-R3 SP 500 MRP 1'!B396</f>
        <v>Charles River Laboratories International Inc</v>
      </c>
      <c r="C396" s="125" t="str">
        <f>'JCN-R3 SP 500 MRP 1'!C396</f>
        <v>CRL</v>
      </c>
      <c r="D396" s="121">
        <f>'JCN-R3 SP 500 MRP 1'!D396</f>
        <v>50.985999999999997</v>
      </c>
      <c r="E396" s="121">
        <f>'JCN-R3 SP 500 MRP 1'!E396</f>
        <v>201.82</v>
      </c>
      <c r="F396" s="126" t="str">
        <f>'JCN-R3 SP 500 MRP 1'!F396</f>
        <v>n/a</v>
      </c>
      <c r="G396" s="123">
        <f>'JCN-R3 SP 500 MRP 1'!G396</f>
        <v>12</v>
      </c>
      <c r="H396" s="123">
        <f t="shared" si="20"/>
        <v>10289.994519999998</v>
      </c>
      <c r="I396" s="73">
        <f t="shared" si="21"/>
        <v>3.6725741708007714E-4</v>
      </c>
      <c r="J396" s="73" t="str">
        <f t="shared" si="22"/>
        <v/>
      </c>
      <c r="K396" s="76">
        <f t="shared" si="23"/>
        <v>4.4070890049609252E-3</v>
      </c>
    </row>
    <row r="397" spans="2:11">
      <c r="B397" s="124" t="str">
        <f>'JCN-R3 SP 500 MRP 1'!B397</f>
        <v>MarketAxess Holdings Inc</v>
      </c>
      <c r="C397" s="125" t="str">
        <f>'JCN-R3 SP 500 MRP 1'!C397</f>
        <v>MKTX</v>
      </c>
      <c r="D397" s="121">
        <f>'JCN-R3 SP 500 MRP 1'!D397</f>
        <v>37.609000000000002</v>
      </c>
      <c r="E397" s="121">
        <f>'JCN-R3 SP 500 MRP 1'!E397</f>
        <v>391.29</v>
      </c>
      <c r="F397" s="126">
        <f>'JCN-R3 SP 500 MRP 1'!F397</f>
        <v>0.73602698765621399</v>
      </c>
      <c r="G397" s="123">
        <f>'JCN-R3 SP 500 MRP 1'!G397</f>
        <v>10</v>
      </c>
      <c r="H397" s="123">
        <f t="shared" si="20"/>
        <v>14716.025610000001</v>
      </c>
      <c r="I397" s="73">
        <f t="shared" si="21"/>
        <v>5.2522569810006738E-4</v>
      </c>
      <c r="J397" s="73">
        <f t="shared" si="22"/>
        <v>3.8658028841222469E-4</v>
      </c>
      <c r="K397" s="76">
        <f t="shared" si="23"/>
        <v>5.2522569810006733E-3</v>
      </c>
    </row>
    <row r="398" spans="2:11">
      <c r="B398" s="124" t="str">
        <f>'JCN-R3 SP 500 MRP 1'!B398</f>
        <v>Devon Energy Corp</v>
      </c>
      <c r="C398" s="125" t="str">
        <f>'JCN-R3 SP 500 MRP 1'!C398</f>
        <v>DVN</v>
      </c>
      <c r="D398" s="121">
        <f>'JCN-R3 SP 500 MRP 1'!D398</f>
        <v>654</v>
      </c>
      <c r="E398" s="121">
        <f>'JCN-R3 SP 500 MRP 1'!E398</f>
        <v>50.61</v>
      </c>
      <c r="F398" s="126">
        <f>'JCN-R3 SP 500 MRP 1'!F398</f>
        <v>7.0341829677929262</v>
      </c>
      <c r="G398" s="123">
        <f>'JCN-R3 SP 500 MRP 1'!G398</f>
        <v>27.5</v>
      </c>
      <c r="H398" s="123" t="str">
        <f t="shared" si="20"/>
        <v>Excl.</v>
      </c>
      <c r="I398" s="73" t="str">
        <f t="shared" si="21"/>
        <v>Excl.</v>
      </c>
      <c r="J398" s="73" t="str">
        <f t="shared" si="22"/>
        <v/>
      </c>
      <c r="K398" s="76" t="str">
        <f t="shared" si="23"/>
        <v/>
      </c>
    </row>
    <row r="399" spans="2:11">
      <c r="B399" s="124" t="str">
        <f>'JCN-R3 SP 500 MRP 1'!B399</f>
        <v>Bio-Techne Corp</v>
      </c>
      <c r="C399" s="125" t="str">
        <f>'JCN-R3 SP 500 MRP 1'!C399</f>
        <v>TECH</v>
      </c>
      <c r="D399" s="121">
        <f>'JCN-R3 SP 500 MRP 1'!D399</f>
        <v>157.27500000000001</v>
      </c>
      <c r="E399" s="121">
        <f>'JCN-R3 SP 500 MRP 1'!E399</f>
        <v>74.19</v>
      </c>
      <c r="F399" s="126">
        <f>'JCN-R3 SP 500 MRP 1'!F399</f>
        <v>0.43132497641191542</v>
      </c>
      <c r="G399" s="123">
        <f>'JCN-R3 SP 500 MRP 1'!G399</f>
        <v>13</v>
      </c>
      <c r="H399" s="123">
        <f t="shared" si="20"/>
        <v>11668.232250000001</v>
      </c>
      <c r="I399" s="73">
        <f t="shared" si="21"/>
        <v>4.1644772790660903E-4</v>
      </c>
      <c r="J399" s="73">
        <f t="shared" si="22"/>
        <v>1.7962430641611392E-4</v>
      </c>
      <c r="K399" s="76">
        <f t="shared" si="23"/>
        <v>5.413820462785917E-3</v>
      </c>
    </row>
    <row r="400" spans="2:11">
      <c r="B400" s="124" t="str">
        <f>'JCN-R3 SP 500 MRP 1'!B400</f>
        <v>Alphabet Inc</v>
      </c>
      <c r="C400" s="125" t="str">
        <f>'JCN-R3 SP 500 MRP 1'!C400</f>
        <v>GOOGL</v>
      </c>
      <c r="D400" s="121">
        <f>'JCN-R3 SP 500 MRP 1'!D400</f>
        <v>5956</v>
      </c>
      <c r="E400" s="121">
        <f>'JCN-R3 SP 500 MRP 1'!E400</f>
        <v>103.73</v>
      </c>
      <c r="F400" s="126" t="str">
        <f>'JCN-R3 SP 500 MRP 1'!F400</f>
        <v>n/a</v>
      </c>
      <c r="G400" s="123" t="str">
        <f>'JCN-R3 SP 500 MRP 1'!G400</f>
        <v/>
      </c>
      <c r="H400" s="123" t="str">
        <f t="shared" si="20"/>
        <v>Excl.</v>
      </c>
      <c r="I400" s="73" t="str">
        <f t="shared" si="21"/>
        <v>Excl.</v>
      </c>
      <c r="J400" s="73" t="str">
        <f t="shared" si="22"/>
        <v/>
      </c>
      <c r="K400" s="76" t="str">
        <f t="shared" si="23"/>
        <v/>
      </c>
    </row>
    <row r="401" spans="2:11">
      <c r="B401" s="124" t="str">
        <f>'JCN-R3 SP 500 MRP 1'!B401</f>
        <v>Teleflex Inc</v>
      </c>
      <c r="C401" s="125" t="str">
        <f>'JCN-R3 SP 500 MRP 1'!C401</f>
        <v>TFX</v>
      </c>
      <c r="D401" s="121">
        <f>'JCN-R3 SP 500 MRP 1'!D401</f>
        <v>46.944000000000003</v>
      </c>
      <c r="E401" s="121">
        <f>'JCN-R3 SP 500 MRP 1'!E401</f>
        <v>253.31</v>
      </c>
      <c r="F401" s="126">
        <f>'JCN-R3 SP 500 MRP 1'!F401</f>
        <v>0.53689155580119219</v>
      </c>
      <c r="G401" s="123">
        <f>'JCN-R3 SP 500 MRP 1'!G401</f>
        <v>10</v>
      </c>
      <c r="H401" s="123">
        <f t="shared" si="20"/>
        <v>11891.38464</v>
      </c>
      <c r="I401" s="73">
        <f t="shared" si="21"/>
        <v>4.2441219962788702E-4</v>
      </c>
      <c r="J401" s="73">
        <f t="shared" si="22"/>
        <v>2.2786332615922243E-4</v>
      </c>
      <c r="K401" s="76">
        <f t="shared" si="23"/>
        <v>4.2441219962788702E-3</v>
      </c>
    </row>
    <row r="402" spans="2:11">
      <c r="B402" s="124" t="str">
        <f>'JCN-R3 SP 500 MRP 1'!B402</f>
        <v>Bunge Ltd</v>
      </c>
      <c r="C402" s="125" t="str">
        <f>'JCN-R3 SP 500 MRP 1'!C402</f>
        <v>BG</v>
      </c>
      <c r="D402" s="121">
        <f>'JCN-R3 SP 500 MRP 1'!D402</f>
        <v>149.92599999999999</v>
      </c>
      <c r="E402" s="121">
        <f>'JCN-R3 SP 500 MRP 1'!E402</f>
        <v>95.52</v>
      </c>
      <c r="F402" s="126">
        <f>'JCN-R3 SP 500 MRP 1'!F402</f>
        <v>2.6172529313232831</v>
      </c>
      <c r="G402" s="123">
        <f>'JCN-R3 SP 500 MRP 1'!G402</f>
        <v>2.5</v>
      </c>
      <c r="H402" s="123">
        <f t="shared" si="20"/>
        <v>14320.931519999998</v>
      </c>
      <c r="I402" s="73">
        <f t="shared" si="21"/>
        <v>5.1112450157221882E-4</v>
      </c>
      <c r="J402" s="73">
        <f t="shared" si="22"/>
        <v>1.3377421000110418E-3</v>
      </c>
      <c r="K402" s="76">
        <f t="shared" si="23"/>
        <v>1.277811253930547E-3</v>
      </c>
    </row>
    <row r="403" spans="2:11">
      <c r="B403" s="124" t="str">
        <f>'JCN-R3 SP 500 MRP 1'!B403</f>
        <v>Netflix Inc</v>
      </c>
      <c r="C403" s="125" t="str">
        <f>'JCN-R3 SP 500 MRP 1'!C403</f>
        <v>NFLX</v>
      </c>
      <c r="D403" s="121">
        <f>'JCN-R3 SP 500 MRP 1'!D403</f>
        <v>445.34699999999998</v>
      </c>
      <c r="E403" s="121">
        <f>'JCN-R3 SP 500 MRP 1'!E403</f>
        <v>345.48</v>
      </c>
      <c r="F403" s="126" t="str">
        <f>'JCN-R3 SP 500 MRP 1'!F403</f>
        <v>n/a</v>
      </c>
      <c r="G403" s="123">
        <f>'JCN-R3 SP 500 MRP 1'!G403</f>
        <v>14.5</v>
      </c>
      <c r="H403" s="123">
        <f t="shared" si="20"/>
        <v>153858.48156000001</v>
      </c>
      <c r="I403" s="73">
        <f t="shared" si="21"/>
        <v>5.4913215380010027E-3</v>
      </c>
      <c r="J403" s="73" t="str">
        <f t="shared" si="22"/>
        <v/>
      </c>
      <c r="K403" s="76">
        <f t="shared" si="23"/>
        <v>7.9624162301014545E-2</v>
      </c>
    </row>
    <row r="404" spans="2:11">
      <c r="B404" s="124" t="str">
        <f>'JCN-R3 SP 500 MRP 1'!B404</f>
        <v>Allegion plc</v>
      </c>
      <c r="C404" s="125" t="str">
        <f>'JCN-R3 SP 500 MRP 1'!C404</f>
        <v>ALLE</v>
      </c>
      <c r="D404" s="121">
        <f>'JCN-R3 SP 500 MRP 1'!D404</f>
        <v>87.867000000000004</v>
      </c>
      <c r="E404" s="121">
        <f>'JCN-R3 SP 500 MRP 1'!E404</f>
        <v>106.73</v>
      </c>
      <c r="F404" s="126">
        <f>'JCN-R3 SP 500 MRP 1'!F404</f>
        <v>1.6864986414316501</v>
      </c>
      <c r="G404" s="123">
        <f>'JCN-R3 SP 500 MRP 1'!G404</f>
        <v>11</v>
      </c>
      <c r="H404" s="123">
        <f t="shared" ref="H404:H467" si="24">IF(ISNUMBER(E404),IF(OR(G404="",G404&lt;0,G404&gt;20),"Excl.",D404*E404),"Excl.")</f>
        <v>9378.0449100000005</v>
      </c>
      <c r="I404" s="73">
        <f t="shared" si="21"/>
        <v>3.347092696904143E-4</v>
      </c>
      <c r="J404" s="73">
        <f t="shared" si="22"/>
        <v>5.6448672860746354E-4</v>
      </c>
      <c r="K404" s="76">
        <f t="shared" si="23"/>
        <v>3.6818019665945572E-3</v>
      </c>
    </row>
    <row r="405" spans="2:11">
      <c r="B405" s="124" t="str">
        <f>'JCN-R3 SP 500 MRP 1'!B405</f>
        <v>Agilent Technologies Inc</v>
      </c>
      <c r="C405" s="125" t="str">
        <f>'JCN-R3 SP 500 MRP 1'!C405</f>
        <v>A</v>
      </c>
      <c r="D405" s="121">
        <f>'JCN-R3 SP 500 MRP 1'!D405</f>
        <v>295.702</v>
      </c>
      <c r="E405" s="121">
        <f>'JCN-R3 SP 500 MRP 1'!E405</f>
        <v>138.34</v>
      </c>
      <c r="F405" s="126">
        <f>'JCN-R3 SP 500 MRP 1'!F405</f>
        <v>0.65057105681653893</v>
      </c>
      <c r="G405" s="123">
        <f>'JCN-R3 SP 500 MRP 1'!G405</f>
        <v>12</v>
      </c>
      <c r="H405" s="123">
        <f t="shared" si="24"/>
        <v>40907.414680000002</v>
      </c>
      <c r="I405" s="73">
        <f t="shared" ref="I405:I468" si="25">IF(H405="Excl.","Excl.",H405/(SUM($H$20:$H$522)))</f>
        <v>1.4600154961793344E-3</v>
      </c>
      <c r="J405" s="73">
        <f t="shared" ref="J405:J468" si="26">IFERROR(I405*F405, "")</f>
        <v>9.498438243179131E-4</v>
      </c>
      <c r="K405" s="76">
        <f t="shared" ref="K405:K468" si="27">IFERROR(I405*G405, "")</f>
        <v>1.7520185954152015E-2</v>
      </c>
    </row>
    <row r="406" spans="2:11">
      <c r="B406" s="124" t="str">
        <f>'JCN-R3 SP 500 MRP 1'!B406</f>
        <v>Warner Bros Discovery Inc</v>
      </c>
      <c r="C406" s="125" t="str">
        <f>'JCN-R3 SP 500 MRP 1'!C406</f>
        <v>WBD</v>
      </c>
      <c r="D406" s="121">
        <f>'JCN-R3 SP 500 MRP 1'!D406</f>
        <v>2435.6</v>
      </c>
      <c r="E406" s="121">
        <f>'JCN-R3 SP 500 MRP 1'!E406</f>
        <v>15.1</v>
      </c>
      <c r="F406" s="126" t="str">
        <f>'JCN-R3 SP 500 MRP 1'!F406</f>
        <v>n/a</v>
      </c>
      <c r="G406" s="123" t="str">
        <f>'JCN-R3 SP 500 MRP 1'!G406</f>
        <v/>
      </c>
      <c r="H406" s="123" t="str">
        <f t="shared" si="24"/>
        <v>Excl.</v>
      </c>
      <c r="I406" s="73" t="str">
        <f t="shared" si="25"/>
        <v>Excl.</v>
      </c>
      <c r="J406" s="73" t="str">
        <f t="shared" si="26"/>
        <v/>
      </c>
      <c r="K406" s="76" t="str">
        <f t="shared" si="27"/>
        <v/>
      </c>
    </row>
    <row r="407" spans="2:11">
      <c r="B407" s="124" t="str">
        <f>'JCN-R3 SP 500 MRP 1'!B407</f>
        <v>Elevance Health Inc</v>
      </c>
      <c r="C407" s="125" t="str">
        <f>'JCN-R3 SP 500 MRP 1'!C407</f>
        <v>ELV</v>
      </c>
      <c r="D407" s="121">
        <f>'JCN-R3 SP 500 MRP 1'!D407</f>
        <v>237.458</v>
      </c>
      <c r="E407" s="121">
        <f>'JCN-R3 SP 500 MRP 1'!E407</f>
        <v>459.81</v>
      </c>
      <c r="F407" s="126">
        <f>'JCN-R3 SP 500 MRP 1'!F407</f>
        <v>1.2874883103890737</v>
      </c>
      <c r="G407" s="123">
        <f>'JCN-R3 SP 500 MRP 1'!G407</f>
        <v>12.5</v>
      </c>
      <c r="H407" s="123">
        <f t="shared" si="24"/>
        <v>109185.56298</v>
      </c>
      <c r="I407" s="73">
        <f t="shared" si="25"/>
        <v>3.8969124584595886E-3</v>
      </c>
      <c r="J407" s="73">
        <f t="shared" si="26"/>
        <v>5.0172292368762675E-3</v>
      </c>
      <c r="K407" s="76">
        <f t="shared" si="27"/>
        <v>4.871140573074486E-2</v>
      </c>
    </row>
    <row r="408" spans="2:11">
      <c r="B408" s="124" t="str">
        <f>'JCN-R3 SP 500 MRP 1'!B408</f>
        <v>Trimble Inc</v>
      </c>
      <c r="C408" s="125" t="str">
        <f>'JCN-R3 SP 500 MRP 1'!C408</f>
        <v>TRMB</v>
      </c>
      <c r="D408" s="121">
        <f>'JCN-R3 SP 500 MRP 1'!D408</f>
        <v>246.952</v>
      </c>
      <c r="E408" s="121">
        <f>'JCN-R3 SP 500 MRP 1'!E408</f>
        <v>52.42</v>
      </c>
      <c r="F408" s="126" t="str">
        <f>'JCN-R3 SP 500 MRP 1'!F408</f>
        <v>n/a</v>
      </c>
      <c r="G408" s="123">
        <f>'JCN-R3 SP 500 MRP 1'!G408</f>
        <v>7</v>
      </c>
      <c r="H408" s="123">
        <f t="shared" si="24"/>
        <v>12945.223840000001</v>
      </c>
      <c r="I408" s="73">
        <f t="shared" si="25"/>
        <v>4.6202449007736097E-4</v>
      </c>
      <c r="J408" s="73" t="str">
        <f t="shared" si="26"/>
        <v/>
      </c>
      <c r="K408" s="76">
        <f t="shared" si="27"/>
        <v>3.234171430541527E-3</v>
      </c>
    </row>
    <row r="409" spans="2:11">
      <c r="B409" s="124" t="str">
        <f>'JCN-R3 SP 500 MRP 1'!B409</f>
        <v>CME Group Inc</v>
      </c>
      <c r="C409" s="125" t="str">
        <f>'JCN-R3 SP 500 MRP 1'!C409</f>
        <v>CME</v>
      </c>
      <c r="D409" s="121">
        <f>'JCN-R3 SP 500 MRP 1'!D409</f>
        <v>359.74</v>
      </c>
      <c r="E409" s="121">
        <f>'JCN-R3 SP 500 MRP 1'!E409</f>
        <v>191.52</v>
      </c>
      <c r="F409" s="126">
        <f>'JCN-R3 SP 500 MRP 1'!F409</f>
        <v>2.2974101921470345</v>
      </c>
      <c r="G409" s="123">
        <f>'JCN-R3 SP 500 MRP 1'!G409</f>
        <v>8.5</v>
      </c>
      <c r="H409" s="123">
        <f t="shared" si="24"/>
        <v>68897.404800000004</v>
      </c>
      <c r="I409" s="73">
        <f t="shared" si="25"/>
        <v>2.4589986788805902E-3</v>
      </c>
      <c r="J409" s="73">
        <f t="shared" si="26"/>
        <v>5.6493286273363603E-3</v>
      </c>
      <c r="K409" s="76">
        <f t="shared" si="27"/>
        <v>2.0901488770485015E-2</v>
      </c>
    </row>
    <row r="410" spans="2:11">
      <c r="B410" s="124" t="str">
        <f>'JCN-R3 SP 500 MRP 1'!B410</f>
        <v>Juniper Networks Inc</v>
      </c>
      <c r="C410" s="125" t="str">
        <f>'JCN-R3 SP 500 MRP 1'!C410</f>
        <v>JNPR</v>
      </c>
      <c r="D410" s="121">
        <f>'JCN-R3 SP 500 MRP 1'!D410</f>
        <v>321.34399999999999</v>
      </c>
      <c r="E410" s="121">
        <f>'JCN-R3 SP 500 MRP 1'!E410</f>
        <v>34.42</v>
      </c>
      <c r="F410" s="126">
        <f>'JCN-R3 SP 500 MRP 1'!F410</f>
        <v>2.5566531086577573</v>
      </c>
      <c r="G410" s="123">
        <f>'JCN-R3 SP 500 MRP 1'!G410</f>
        <v>11</v>
      </c>
      <c r="H410" s="123">
        <f t="shared" si="24"/>
        <v>11060.66048</v>
      </c>
      <c r="I410" s="73">
        <f t="shared" si="25"/>
        <v>3.9476304785092219E-4</v>
      </c>
      <c r="J410" s="73">
        <f t="shared" si="26"/>
        <v>1.0092721734712713E-3</v>
      </c>
      <c r="K410" s="76">
        <f t="shared" si="27"/>
        <v>4.3423935263601438E-3</v>
      </c>
    </row>
    <row r="411" spans="2:11">
      <c r="B411" s="124" t="str">
        <f>'JCN-R3 SP 500 MRP 1'!B411</f>
        <v>BlackRock Inc</v>
      </c>
      <c r="C411" s="125" t="str">
        <f>'JCN-R3 SP 500 MRP 1'!C411</f>
        <v>BLK</v>
      </c>
      <c r="D411" s="122">
        <f>'JCN-R3 SP 500 MRP 1'!D411</f>
        <v>150.23599999999999</v>
      </c>
      <c r="E411" s="122">
        <f>'JCN-R3 SP 500 MRP 1'!E411</f>
        <v>669.12</v>
      </c>
      <c r="F411" s="126">
        <f>'JCN-R3 SP 500 MRP 1'!F411</f>
        <v>2.9890004782400763</v>
      </c>
      <c r="G411" s="123">
        <f>'JCN-R3 SP 500 MRP 1'!G411</f>
        <v>8.5</v>
      </c>
      <c r="H411" s="123">
        <f t="shared" si="24"/>
        <v>100525.91231999999</v>
      </c>
      <c r="I411" s="73">
        <f t="shared" si="25"/>
        <v>3.5878432040468674E-3</v>
      </c>
      <c r="J411" s="73">
        <f t="shared" si="26"/>
        <v>1.0724065052746494E-2</v>
      </c>
      <c r="K411" s="76">
        <f t="shared" si="27"/>
        <v>3.0496667234398374E-2</v>
      </c>
    </row>
    <row r="412" spans="2:11">
      <c r="B412" s="124" t="str">
        <f>'JCN-R3 SP 500 MRP 1'!B412</f>
        <v>DTE Energy Co</v>
      </c>
      <c r="C412" s="125" t="str">
        <f>'JCN-R3 SP 500 MRP 1'!C412</f>
        <v>DTE</v>
      </c>
      <c r="D412" s="121">
        <f>'JCN-R3 SP 500 MRP 1'!D412</f>
        <v>206.108</v>
      </c>
      <c r="E412" s="121">
        <f>'JCN-R3 SP 500 MRP 1'!E412</f>
        <v>109.54</v>
      </c>
      <c r="F412" s="126">
        <f>'JCN-R3 SP 500 MRP 1'!F412</f>
        <v>3.4781814862150808</v>
      </c>
      <c r="G412" s="123">
        <f>'JCN-R3 SP 500 MRP 1'!G412</f>
        <v>4.5</v>
      </c>
      <c r="H412" s="123">
        <f t="shared" si="24"/>
        <v>22577.070320000003</v>
      </c>
      <c r="I412" s="73">
        <f t="shared" si="25"/>
        <v>8.057921231000299E-4</v>
      </c>
      <c r="J412" s="73">
        <f t="shared" si="26"/>
        <v>2.8026912443044672E-3</v>
      </c>
      <c r="K412" s="76">
        <f t="shared" si="27"/>
        <v>3.6260645539501345E-3</v>
      </c>
    </row>
    <row r="413" spans="2:11">
      <c r="B413" s="124" t="str">
        <f>'JCN-R3 SP 500 MRP 1'!B413</f>
        <v>Nasdaq Inc</v>
      </c>
      <c r="C413" s="125" t="str">
        <f>'JCN-R3 SP 500 MRP 1'!C413</f>
        <v>NDAQ</v>
      </c>
      <c r="D413" s="121">
        <f>'JCN-R3 SP 500 MRP 1'!D413</f>
        <v>489.00299999999999</v>
      </c>
      <c r="E413" s="121">
        <f>'JCN-R3 SP 500 MRP 1'!E413</f>
        <v>54.67</v>
      </c>
      <c r="F413" s="126">
        <f>'JCN-R3 SP 500 MRP 1'!F413</f>
        <v>1.4633254069873789</v>
      </c>
      <c r="G413" s="123">
        <f>'JCN-R3 SP 500 MRP 1'!G413</f>
        <v>8.5</v>
      </c>
      <c r="H413" s="123">
        <f t="shared" si="24"/>
        <v>26733.794010000001</v>
      </c>
      <c r="I413" s="73">
        <f t="shared" si="25"/>
        <v>9.5414862639435494E-4</v>
      </c>
      <c r="J413" s="73">
        <f t="shared" si="26"/>
        <v>1.3962299270449681E-3</v>
      </c>
      <c r="K413" s="76">
        <f t="shared" si="27"/>
        <v>8.110263324352017E-3</v>
      </c>
    </row>
    <row r="414" spans="2:11">
      <c r="B414" s="124" t="str">
        <f>'JCN-R3 SP 500 MRP 1'!B414</f>
        <v>Celanese Corp</v>
      </c>
      <c r="C414" s="125" t="str">
        <f>'JCN-R3 SP 500 MRP 1'!C414</f>
        <v>CE</v>
      </c>
      <c r="D414" s="121">
        <f>'JCN-R3 SP 500 MRP 1'!D414</f>
        <v>110.825</v>
      </c>
      <c r="E414" s="121">
        <f>'JCN-R3 SP 500 MRP 1'!E414</f>
        <v>108.89</v>
      </c>
      <c r="F414" s="126">
        <f>'JCN-R3 SP 500 MRP 1'!F414</f>
        <v>2.5714023326292588</v>
      </c>
      <c r="G414" s="123">
        <f>'JCN-R3 SP 500 MRP 1'!G414</f>
        <v>7.5</v>
      </c>
      <c r="H414" s="123">
        <f t="shared" si="24"/>
        <v>12067.73425</v>
      </c>
      <c r="I414" s="73">
        <f t="shared" si="25"/>
        <v>4.3070624596054522E-4</v>
      </c>
      <c r="J414" s="73">
        <f t="shared" si="26"/>
        <v>1.1075190455409373E-3</v>
      </c>
      <c r="K414" s="76">
        <f t="shared" si="27"/>
        <v>3.2302968447040893E-3</v>
      </c>
    </row>
    <row r="415" spans="2:11">
      <c r="B415" s="124" t="str">
        <f>'JCN-R3 SP 500 MRP 1'!B415</f>
        <v>Philip Morris International Inc</v>
      </c>
      <c r="C415" s="125" t="str">
        <f>'JCN-R3 SP 500 MRP 1'!C415</f>
        <v>PM</v>
      </c>
      <c r="D415" s="121">
        <f>'JCN-R3 SP 500 MRP 1'!D415</f>
        <v>1552.1479999999999</v>
      </c>
      <c r="E415" s="121">
        <f>'JCN-R3 SP 500 MRP 1'!E415</f>
        <v>97.25</v>
      </c>
      <c r="F415" s="126">
        <f>'JCN-R3 SP 500 MRP 1'!F415</f>
        <v>5.2236503856041132</v>
      </c>
      <c r="G415" s="123">
        <f>'JCN-R3 SP 500 MRP 1'!G415</f>
        <v>5</v>
      </c>
      <c r="H415" s="123">
        <f t="shared" si="24"/>
        <v>150946.39299999998</v>
      </c>
      <c r="I415" s="73">
        <f t="shared" si="25"/>
        <v>5.3873869711967776E-3</v>
      </c>
      <c r="J415" s="73">
        <f t="shared" si="26"/>
        <v>2.8141826029490623E-2</v>
      </c>
      <c r="K415" s="76">
        <f t="shared" si="27"/>
        <v>2.6936934855983887E-2</v>
      </c>
    </row>
    <row r="416" spans="2:11">
      <c r="B416" s="124" t="str">
        <f>'JCN-R3 SP 500 MRP 1'!B416</f>
        <v>Salesforce Inc</v>
      </c>
      <c r="C416" s="125" t="str">
        <f>'JCN-R3 SP 500 MRP 1'!C416</f>
        <v>CRM</v>
      </c>
      <c r="D416" s="121">
        <f>'JCN-R3 SP 500 MRP 1'!D416</f>
        <v>1000</v>
      </c>
      <c r="E416" s="121">
        <f>'JCN-R3 SP 500 MRP 1'!E416</f>
        <v>199.78</v>
      </c>
      <c r="F416" s="126" t="str">
        <f>'JCN-R3 SP 500 MRP 1'!F416</f>
        <v>n/a</v>
      </c>
      <c r="G416" s="123">
        <f>'JCN-R3 SP 500 MRP 1'!G416</f>
        <v>19.5</v>
      </c>
      <c r="H416" s="123">
        <f t="shared" si="24"/>
        <v>199780</v>
      </c>
      <c r="I416" s="73">
        <f t="shared" si="25"/>
        <v>7.1302940581408417E-3</v>
      </c>
      <c r="J416" s="73" t="str">
        <f t="shared" si="26"/>
        <v/>
      </c>
      <c r="K416" s="76">
        <f t="shared" si="27"/>
        <v>0.1390407341337464</v>
      </c>
    </row>
    <row r="417" spans="2:11">
      <c r="B417" s="124" t="str">
        <f>'JCN-R3 SP 500 MRP 1'!B417</f>
        <v>Ingersoll Rand Inc</v>
      </c>
      <c r="C417" s="125" t="str">
        <f>'JCN-R3 SP 500 MRP 1'!C417</f>
        <v>IR</v>
      </c>
      <c r="D417" s="121">
        <f>'JCN-R3 SP 500 MRP 1'!D417</f>
        <v>404.95699999999999</v>
      </c>
      <c r="E417" s="121">
        <f>'JCN-R3 SP 500 MRP 1'!E417</f>
        <v>58.18</v>
      </c>
      <c r="F417" s="126">
        <f>'JCN-R3 SP 500 MRP 1'!F417</f>
        <v>0.13750429700928155</v>
      </c>
      <c r="G417" s="123" t="str">
        <f>'JCN-R3 SP 500 MRP 1'!G417</f>
        <v/>
      </c>
      <c r="H417" s="123" t="str">
        <f t="shared" si="24"/>
        <v>Excl.</v>
      </c>
      <c r="I417" s="73" t="str">
        <f t="shared" si="25"/>
        <v>Excl.</v>
      </c>
      <c r="J417" s="73" t="str">
        <f t="shared" si="26"/>
        <v/>
      </c>
      <c r="K417" s="76" t="str">
        <f t="shared" si="27"/>
        <v/>
      </c>
    </row>
    <row r="418" spans="2:11">
      <c r="B418" s="124" t="str">
        <f>'JCN-R3 SP 500 MRP 1'!B418</f>
        <v>Huntington Ingalls Industries Inc</v>
      </c>
      <c r="C418" s="125" t="str">
        <f>'JCN-R3 SP 500 MRP 1'!C418</f>
        <v>HII</v>
      </c>
      <c r="D418" s="121">
        <f>'JCN-R3 SP 500 MRP 1'!D418</f>
        <v>39.926000000000002</v>
      </c>
      <c r="E418" s="121">
        <f>'JCN-R3 SP 500 MRP 1'!E418</f>
        <v>207.02</v>
      </c>
      <c r="F418" s="126">
        <f>'JCN-R3 SP 500 MRP 1'!F418</f>
        <v>2.3959037774128102</v>
      </c>
      <c r="G418" s="123">
        <f>'JCN-R3 SP 500 MRP 1'!G418</f>
        <v>10</v>
      </c>
      <c r="H418" s="123">
        <f t="shared" si="24"/>
        <v>8265.480520000001</v>
      </c>
      <c r="I418" s="73">
        <f t="shared" si="25"/>
        <v>2.9500103433494285E-4</v>
      </c>
      <c r="J418" s="73">
        <f t="shared" si="26"/>
        <v>7.0679409250377575E-4</v>
      </c>
      <c r="K418" s="76">
        <f t="shared" si="27"/>
        <v>2.9500103433494286E-3</v>
      </c>
    </row>
    <row r="419" spans="2:11">
      <c r="B419" s="124" t="str">
        <f>'JCN-R3 SP 500 MRP 1'!B419</f>
        <v>MetLife Inc</v>
      </c>
      <c r="C419" s="125" t="str">
        <f>'JCN-R3 SP 500 MRP 1'!C419</f>
        <v>MET</v>
      </c>
      <c r="D419" s="121">
        <f>'JCN-R3 SP 500 MRP 1'!D419</f>
        <v>774.36199999999997</v>
      </c>
      <c r="E419" s="121">
        <f>'JCN-R3 SP 500 MRP 1'!E419</f>
        <v>57.94</v>
      </c>
      <c r="F419" s="126">
        <f>'JCN-R3 SP 500 MRP 1'!F419</f>
        <v>3.451846738004833</v>
      </c>
      <c r="G419" s="123">
        <f>'JCN-R3 SP 500 MRP 1'!G419</f>
        <v>7.5</v>
      </c>
      <c r="H419" s="123">
        <f t="shared" si="24"/>
        <v>44866.53428</v>
      </c>
      <c r="I419" s="73">
        <f t="shared" si="25"/>
        <v>1.601319365232037E-3</v>
      </c>
      <c r="J419" s="73">
        <f t="shared" si="26"/>
        <v>5.527509027380177E-3</v>
      </c>
      <c r="K419" s="76">
        <f t="shared" si="27"/>
        <v>1.2009895239240278E-2</v>
      </c>
    </row>
    <row r="420" spans="2:11">
      <c r="B420" s="124" t="str">
        <f>'JCN-R3 SP 500 MRP 1'!B420</f>
        <v>Tapestry Inc</v>
      </c>
      <c r="C420" s="125" t="str">
        <f>'JCN-R3 SP 500 MRP 1'!C420</f>
        <v>TPR</v>
      </c>
      <c r="D420" s="121">
        <f>'JCN-R3 SP 500 MRP 1'!D420</f>
        <v>236.07599999999999</v>
      </c>
      <c r="E420" s="121">
        <f>'JCN-R3 SP 500 MRP 1'!E420</f>
        <v>43.11</v>
      </c>
      <c r="F420" s="126">
        <f>'JCN-R3 SP 500 MRP 1'!F420</f>
        <v>2.7835768963117609</v>
      </c>
      <c r="G420" s="123">
        <f>'JCN-R3 SP 500 MRP 1'!G420</f>
        <v>13.5</v>
      </c>
      <c r="H420" s="123">
        <f t="shared" si="24"/>
        <v>10177.236359999999</v>
      </c>
      <c r="I420" s="73">
        <f t="shared" si="25"/>
        <v>3.6323299602564278E-4</v>
      </c>
      <c r="J420" s="73">
        <f t="shared" si="26"/>
        <v>1.0110869757150808E-3</v>
      </c>
      <c r="K420" s="76">
        <f t="shared" si="27"/>
        <v>4.9036454463461778E-3</v>
      </c>
    </row>
    <row r="421" spans="2:11">
      <c r="B421" s="124" t="str">
        <f>'JCN-R3 SP 500 MRP 1'!B421</f>
        <v>CSX Corp</v>
      </c>
      <c r="C421" s="125" t="str">
        <f>'JCN-R3 SP 500 MRP 1'!C421</f>
        <v>CSX</v>
      </c>
      <c r="D421" s="121">
        <f>'JCN-R3 SP 500 MRP 1'!D421</f>
        <v>2048.4319999999998</v>
      </c>
      <c r="E421" s="121">
        <f>'JCN-R3 SP 500 MRP 1'!E421</f>
        <v>29.94</v>
      </c>
      <c r="F421" s="126">
        <f>'JCN-R3 SP 500 MRP 1'!F421</f>
        <v>1.4696058784235138</v>
      </c>
      <c r="G421" s="123">
        <f>'JCN-R3 SP 500 MRP 1'!G421</f>
        <v>10.5</v>
      </c>
      <c r="H421" s="123">
        <f t="shared" si="24"/>
        <v>61330.054079999994</v>
      </c>
      <c r="I421" s="73">
        <f t="shared" si="25"/>
        <v>2.1889144068078909E-3</v>
      </c>
      <c r="J421" s="73">
        <f t="shared" si="26"/>
        <v>3.2168414796107949E-3</v>
      </c>
      <c r="K421" s="76">
        <f t="shared" si="27"/>
        <v>2.2983601271482853E-2</v>
      </c>
    </row>
    <row r="422" spans="2:11">
      <c r="B422" s="124" t="str">
        <f>'JCN-R3 SP 500 MRP 1'!B422</f>
        <v>Edwards Lifesciences Corp</v>
      </c>
      <c r="C422" s="125" t="str">
        <f>'JCN-R3 SP 500 MRP 1'!C422</f>
        <v>EW</v>
      </c>
      <c r="D422" s="121">
        <f>'JCN-R3 SP 500 MRP 1'!D422</f>
        <v>606.1</v>
      </c>
      <c r="E422" s="121">
        <f>'JCN-R3 SP 500 MRP 1'!E422</f>
        <v>82.73</v>
      </c>
      <c r="F422" s="126" t="str">
        <f>'JCN-R3 SP 500 MRP 1'!F422</f>
        <v>n/a</v>
      </c>
      <c r="G422" s="123">
        <f>'JCN-R3 SP 500 MRP 1'!G422</f>
        <v>11</v>
      </c>
      <c r="H422" s="123">
        <f t="shared" si="24"/>
        <v>50142.653000000006</v>
      </c>
      <c r="I422" s="73">
        <f t="shared" si="25"/>
        <v>1.7896278944104418E-3</v>
      </c>
      <c r="J422" s="73" t="str">
        <f t="shared" si="26"/>
        <v/>
      </c>
      <c r="K422" s="76">
        <f t="shared" si="27"/>
        <v>1.9685906838514858E-2</v>
      </c>
    </row>
    <row r="423" spans="2:11">
      <c r="B423" s="124" t="str">
        <f>'JCN-R3 SP 500 MRP 1'!B423</f>
        <v>Ameriprise Financial Inc</v>
      </c>
      <c r="C423" s="125" t="str">
        <f>'JCN-R3 SP 500 MRP 1'!C423</f>
        <v>AMP</v>
      </c>
      <c r="D423" s="121">
        <f>'JCN-R3 SP 500 MRP 1'!D423</f>
        <v>105.148</v>
      </c>
      <c r="E423" s="121">
        <f>'JCN-R3 SP 500 MRP 1'!E423</f>
        <v>306.5</v>
      </c>
      <c r="F423" s="126">
        <f>'JCN-R3 SP 500 MRP 1'!F423</f>
        <v>1.6313213703099509</v>
      </c>
      <c r="G423" s="123">
        <f>'JCN-R3 SP 500 MRP 1'!G423</f>
        <v>13.5</v>
      </c>
      <c r="H423" s="123">
        <f t="shared" si="24"/>
        <v>32227.861999999997</v>
      </c>
      <c r="I423" s="73">
        <f t="shared" si="25"/>
        <v>1.1502359241424716E-3</v>
      </c>
      <c r="J423" s="73">
        <f t="shared" si="26"/>
        <v>1.8764044439518296E-3</v>
      </c>
      <c r="K423" s="76">
        <f t="shared" si="27"/>
        <v>1.5528184975923367E-2</v>
      </c>
    </row>
    <row r="424" spans="2:11">
      <c r="B424" s="124" t="str">
        <f>'JCN-R3 SP 500 MRP 1'!B424</f>
        <v>Zebra Technologies Corp</v>
      </c>
      <c r="C424" s="125" t="str">
        <f>'JCN-R3 SP 500 MRP 1'!C424</f>
        <v>ZBRA</v>
      </c>
      <c r="D424" s="122">
        <f>'JCN-R3 SP 500 MRP 1'!D424</f>
        <v>51.405000000000001</v>
      </c>
      <c r="E424" s="122">
        <f>'JCN-R3 SP 500 MRP 1'!E424</f>
        <v>318</v>
      </c>
      <c r="F424" s="126" t="str">
        <f>'JCN-R3 SP 500 MRP 1'!F424</f>
        <v>n/a</v>
      </c>
      <c r="G424" s="123">
        <f>'JCN-R3 SP 500 MRP 1'!G424</f>
        <v>11.5</v>
      </c>
      <c r="H424" s="123">
        <f t="shared" si="24"/>
        <v>16346.79</v>
      </c>
      <c r="I424" s="73">
        <f t="shared" si="25"/>
        <v>5.8342886979014983E-4</v>
      </c>
      <c r="J424" s="73" t="str">
        <f t="shared" si="26"/>
        <v/>
      </c>
      <c r="K424" s="76">
        <f t="shared" si="27"/>
        <v>6.7094320025867229E-3</v>
      </c>
    </row>
    <row r="425" spans="2:11">
      <c r="B425" s="124" t="str">
        <f>'JCN-R3 SP 500 MRP 1'!B425</f>
        <v>Zimmer Biomet Holdings Inc</v>
      </c>
      <c r="C425" s="125" t="str">
        <f>'JCN-R3 SP 500 MRP 1'!C425</f>
        <v>ZBH</v>
      </c>
      <c r="D425" s="121">
        <f>'JCN-R3 SP 500 MRP 1'!D425</f>
        <v>210.06399999999999</v>
      </c>
      <c r="E425" s="121">
        <f>'JCN-R3 SP 500 MRP 1'!E425</f>
        <v>129.19999999999999</v>
      </c>
      <c r="F425" s="126">
        <f>'JCN-R3 SP 500 MRP 1'!F425</f>
        <v>0.74303405572755421</v>
      </c>
      <c r="G425" s="123">
        <f>'JCN-R3 SP 500 MRP 1'!G425</f>
        <v>4.5</v>
      </c>
      <c r="H425" s="123">
        <f t="shared" si="24"/>
        <v>27140.268799999998</v>
      </c>
      <c r="I425" s="73">
        <f t="shared" si="25"/>
        <v>9.6865600841418182E-4</v>
      </c>
      <c r="J425" s="73">
        <f t="shared" si="26"/>
        <v>7.1974440253685338E-4</v>
      </c>
      <c r="K425" s="76">
        <f t="shared" si="27"/>
        <v>4.3589520378638181E-3</v>
      </c>
    </row>
    <row r="426" spans="2:11">
      <c r="B426" s="124" t="str">
        <f>'JCN-R3 SP 500 MRP 1'!B426</f>
        <v>CBRE Group Inc</v>
      </c>
      <c r="C426" s="125" t="str">
        <f>'JCN-R3 SP 500 MRP 1'!C426</f>
        <v>CBRE</v>
      </c>
      <c r="D426" s="121">
        <f>'JCN-R3 SP 500 MRP 1'!D426</f>
        <v>309.892</v>
      </c>
      <c r="E426" s="121">
        <f>'JCN-R3 SP 500 MRP 1'!E426</f>
        <v>72.81</v>
      </c>
      <c r="F426" s="126" t="str">
        <f>'JCN-R3 SP 500 MRP 1'!F426</f>
        <v>n/a</v>
      </c>
      <c r="G426" s="123">
        <f>'JCN-R3 SP 500 MRP 1'!G426</f>
        <v>8.5</v>
      </c>
      <c r="H426" s="123">
        <f t="shared" si="24"/>
        <v>22563.236520000002</v>
      </c>
      <c r="I426" s="73">
        <f t="shared" si="25"/>
        <v>8.0529838467805815E-4</v>
      </c>
      <c r="J426" s="73" t="str">
        <f t="shared" si="26"/>
        <v/>
      </c>
      <c r="K426" s="76">
        <f t="shared" si="27"/>
        <v>6.8450362697634942E-3</v>
      </c>
    </row>
    <row r="427" spans="2:11">
      <c r="B427" s="124" t="str">
        <f>'JCN-R3 SP 500 MRP 1'!B427</f>
        <v>Camden Property Trust</v>
      </c>
      <c r="C427" s="125" t="str">
        <f>'JCN-R3 SP 500 MRP 1'!C427</f>
        <v>CPT</v>
      </c>
      <c r="D427" s="121">
        <f>'JCN-R3 SP 500 MRP 1'!D427</f>
        <v>106.76300000000001</v>
      </c>
      <c r="E427" s="121">
        <f>'JCN-R3 SP 500 MRP 1'!E427</f>
        <v>104.84</v>
      </c>
      <c r="F427" s="126">
        <f>'JCN-R3 SP 500 MRP 1'!F427</f>
        <v>3.815337657382678</v>
      </c>
      <c r="G427" s="123">
        <f>'JCN-R3 SP 500 MRP 1'!G427</f>
        <v>-4</v>
      </c>
      <c r="H427" s="123" t="str">
        <f t="shared" si="24"/>
        <v>Excl.</v>
      </c>
      <c r="I427" s="73" t="str">
        <f t="shared" si="25"/>
        <v>Excl.</v>
      </c>
      <c r="J427" s="73" t="str">
        <f t="shared" si="26"/>
        <v/>
      </c>
      <c r="K427" s="76" t="str">
        <f t="shared" si="27"/>
        <v/>
      </c>
    </row>
    <row r="428" spans="2:11">
      <c r="B428" s="124" t="str">
        <f>'JCN-R3 SP 500 MRP 1'!B428</f>
        <v>Mastercard Inc</v>
      </c>
      <c r="C428" s="125" t="str">
        <f>'JCN-R3 SP 500 MRP 1'!C428</f>
        <v>MA</v>
      </c>
      <c r="D428" s="121">
        <f>'JCN-R3 SP 500 MRP 1'!D428</f>
        <v>945.72299999999996</v>
      </c>
      <c r="E428" s="121">
        <f>'JCN-R3 SP 500 MRP 1'!E428</f>
        <v>363.41</v>
      </c>
      <c r="F428" s="126">
        <f>'JCN-R3 SP 500 MRP 1'!F428</f>
        <v>0.62739055061775939</v>
      </c>
      <c r="G428" s="123">
        <f>'JCN-R3 SP 500 MRP 1'!G428</f>
        <v>18.5</v>
      </c>
      <c r="H428" s="123">
        <f t="shared" si="24"/>
        <v>343685.19543000002</v>
      </c>
      <c r="I428" s="73">
        <f t="shared" si="25"/>
        <v>1.2266375547329577E-2</v>
      </c>
      <c r="J428" s="73">
        <f t="shared" si="26"/>
        <v>7.695808108723323E-3</v>
      </c>
      <c r="K428" s="76">
        <f t="shared" si="27"/>
        <v>0.22692794762559718</v>
      </c>
    </row>
    <row r="429" spans="2:11">
      <c r="B429" s="124" t="str">
        <f>'JCN-R3 SP 500 MRP 1'!B429</f>
        <v>CarMax Inc</v>
      </c>
      <c r="C429" s="125" t="str">
        <f>'JCN-R3 SP 500 MRP 1'!C429</f>
        <v>KMX</v>
      </c>
      <c r="D429" s="121">
        <f>'JCN-R3 SP 500 MRP 1'!D429</f>
        <v>158.023</v>
      </c>
      <c r="E429" s="121">
        <f>'JCN-R3 SP 500 MRP 1'!E429</f>
        <v>64.28</v>
      </c>
      <c r="F429" s="126" t="str">
        <f>'JCN-R3 SP 500 MRP 1'!F429</f>
        <v>n/a</v>
      </c>
      <c r="G429" s="123">
        <f>'JCN-R3 SP 500 MRP 1'!G429</f>
        <v>-3</v>
      </c>
      <c r="H429" s="123" t="str">
        <f t="shared" si="24"/>
        <v>Excl.</v>
      </c>
      <c r="I429" s="73" t="str">
        <f t="shared" si="25"/>
        <v>Excl.</v>
      </c>
      <c r="J429" s="73" t="str">
        <f t="shared" si="26"/>
        <v/>
      </c>
      <c r="K429" s="76" t="str">
        <f t="shared" si="27"/>
        <v/>
      </c>
    </row>
    <row r="430" spans="2:11">
      <c r="B430" s="124" t="str">
        <f>'JCN-R3 SP 500 MRP 1'!B430</f>
        <v>Intercontinental Exchange Inc</v>
      </c>
      <c r="C430" s="125" t="str">
        <f>'JCN-R3 SP 500 MRP 1'!C430</f>
        <v>ICE</v>
      </c>
      <c r="D430" s="121">
        <f>'JCN-R3 SP 500 MRP 1'!D430</f>
        <v>558.851</v>
      </c>
      <c r="E430" s="121">
        <f>'JCN-R3 SP 500 MRP 1'!E430</f>
        <v>104.29</v>
      </c>
      <c r="F430" s="126">
        <f>'JCN-R3 SP 500 MRP 1'!F430</f>
        <v>1.610892703039601</v>
      </c>
      <c r="G430" s="123">
        <f>'JCN-R3 SP 500 MRP 1'!G430</f>
        <v>7</v>
      </c>
      <c r="H430" s="123">
        <f t="shared" si="24"/>
        <v>58282.570790000005</v>
      </c>
      <c r="I430" s="73">
        <f t="shared" si="25"/>
        <v>2.0801475032391132E-3</v>
      </c>
      <c r="J430" s="73">
        <f t="shared" si="26"/>
        <v>3.3508944342139323E-3</v>
      </c>
      <c r="K430" s="76">
        <f t="shared" si="27"/>
        <v>1.4561032522673793E-2</v>
      </c>
    </row>
    <row r="431" spans="2:11">
      <c r="B431" s="124" t="str">
        <f>'JCN-R3 SP 500 MRP 1'!B431</f>
        <v>Fidelity National Information Services Inc</v>
      </c>
      <c r="C431" s="125" t="str">
        <f>'JCN-R3 SP 500 MRP 1'!C431</f>
        <v>FIS</v>
      </c>
      <c r="D431" s="121">
        <f>'JCN-R3 SP 500 MRP 1'!D431</f>
        <v>591.93499999999995</v>
      </c>
      <c r="E431" s="121">
        <f>'JCN-R3 SP 500 MRP 1'!E431</f>
        <v>54.33</v>
      </c>
      <c r="F431" s="126">
        <f>'JCN-R3 SP 500 MRP 1'!F431</f>
        <v>3.828455733480582</v>
      </c>
      <c r="G431" s="123">
        <f>'JCN-R3 SP 500 MRP 1'!G431</f>
        <v>52</v>
      </c>
      <c r="H431" s="123" t="str">
        <f t="shared" si="24"/>
        <v>Excl.</v>
      </c>
      <c r="I431" s="73" t="str">
        <f t="shared" si="25"/>
        <v>Excl.</v>
      </c>
      <c r="J431" s="73" t="str">
        <f t="shared" si="26"/>
        <v/>
      </c>
      <c r="K431" s="76" t="str">
        <f t="shared" si="27"/>
        <v/>
      </c>
    </row>
    <row r="432" spans="2:11">
      <c r="B432" s="124" t="str">
        <f>'JCN-R3 SP 500 MRP 1'!B432</f>
        <v>Chipotle Mexican Grill Inc</v>
      </c>
      <c r="C432" s="125" t="str">
        <f>'JCN-R3 SP 500 MRP 1'!C432</f>
        <v>CMG</v>
      </c>
      <c r="D432" s="121">
        <f>'JCN-R3 SP 500 MRP 1'!D432</f>
        <v>27.622</v>
      </c>
      <c r="E432" s="121">
        <f>'JCN-R3 SP 500 MRP 1'!E432</f>
        <v>1708.29</v>
      </c>
      <c r="F432" s="126" t="str">
        <f>'JCN-R3 SP 500 MRP 1'!F432</f>
        <v>n/a</v>
      </c>
      <c r="G432" s="123">
        <f>'JCN-R3 SP 500 MRP 1'!G432</f>
        <v>20</v>
      </c>
      <c r="H432" s="123">
        <f t="shared" si="24"/>
        <v>47186.386379999996</v>
      </c>
      <c r="I432" s="73">
        <f t="shared" si="25"/>
        <v>1.6841165803906893E-3</v>
      </c>
      <c r="J432" s="73" t="str">
        <f t="shared" si="26"/>
        <v/>
      </c>
      <c r="K432" s="76">
        <f t="shared" si="27"/>
        <v>3.3682331607813788E-2</v>
      </c>
    </row>
    <row r="433" spans="2:11">
      <c r="B433" s="124" t="str">
        <f>'JCN-R3 SP 500 MRP 1'!B433</f>
        <v>Wynn Resorts Ltd</v>
      </c>
      <c r="C433" s="125" t="str">
        <f>'JCN-R3 SP 500 MRP 1'!C433</f>
        <v>WYNN</v>
      </c>
      <c r="D433" s="121">
        <f>'JCN-R3 SP 500 MRP 1'!D433</f>
        <v>113.682</v>
      </c>
      <c r="E433" s="121">
        <f>'JCN-R3 SP 500 MRP 1'!E433</f>
        <v>111.91</v>
      </c>
      <c r="F433" s="126" t="str">
        <f>'JCN-R3 SP 500 MRP 1'!F433</f>
        <v>n/a</v>
      </c>
      <c r="G433" s="123">
        <f>'JCN-R3 SP 500 MRP 1'!G433</f>
        <v>27</v>
      </c>
      <c r="H433" s="123" t="str">
        <f t="shared" si="24"/>
        <v>Excl.</v>
      </c>
      <c r="I433" s="73" t="str">
        <f t="shared" si="25"/>
        <v>Excl.</v>
      </c>
      <c r="J433" s="73" t="str">
        <f t="shared" si="26"/>
        <v/>
      </c>
      <c r="K433" s="76" t="str">
        <f t="shared" si="27"/>
        <v/>
      </c>
    </row>
    <row r="434" spans="2:11">
      <c r="B434" s="124" t="str">
        <f>'JCN-R3 SP 500 MRP 1'!B434</f>
        <v>Live Nation Entertainment Inc</v>
      </c>
      <c r="C434" s="125" t="str">
        <f>'JCN-R3 SP 500 MRP 1'!C434</f>
        <v>LYV</v>
      </c>
      <c r="D434" s="121">
        <f>'JCN-R3 SP 500 MRP 1'!D434</f>
        <v>231.59100000000001</v>
      </c>
      <c r="E434" s="121">
        <f>'JCN-R3 SP 500 MRP 1'!E434</f>
        <v>70</v>
      </c>
      <c r="F434" s="126" t="str">
        <f>'JCN-R3 SP 500 MRP 1'!F434</f>
        <v>n/a</v>
      </c>
      <c r="G434" s="123" t="str">
        <f>'JCN-R3 SP 500 MRP 1'!G434</f>
        <v/>
      </c>
      <c r="H434" s="123" t="str">
        <f t="shared" si="24"/>
        <v>Excl.</v>
      </c>
      <c r="I434" s="73" t="str">
        <f t="shared" si="25"/>
        <v>Excl.</v>
      </c>
      <c r="J434" s="73" t="str">
        <f t="shared" si="26"/>
        <v/>
      </c>
      <c r="K434" s="76" t="str">
        <f t="shared" si="27"/>
        <v/>
      </c>
    </row>
    <row r="435" spans="2:11">
      <c r="B435" s="124" t="str">
        <f>'JCN-R3 SP 500 MRP 1'!B435</f>
        <v>Assurant Inc</v>
      </c>
      <c r="C435" s="125" t="str">
        <f>'JCN-R3 SP 500 MRP 1'!C435</f>
        <v>AIZ</v>
      </c>
      <c r="D435" s="121">
        <f>'JCN-R3 SP 500 MRP 1'!D435</f>
        <v>52.920999999999999</v>
      </c>
      <c r="E435" s="121">
        <f>'JCN-R3 SP 500 MRP 1'!E435</f>
        <v>120.07</v>
      </c>
      <c r="F435" s="126">
        <f>'JCN-R3 SP 500 MRP 1'!F435</f>
        <v>2.3319730157408176</v>
      </c>
      <c r="G435" s="123">
        <f>'JCN-R3 SP 500 MRP 1'!G435</f>
        <v>15.5</v>
      </c>
      <c r="H435" s="123">
        <f t="shared" si="24"/>
        <v>6354.2244699999992</v>
      </c>
      <c r="I435" s="73">
        <f t="shared" si="25"/>
        <v>2.2678691051423631E-4</v>
      </c>
      <c r="J435" s="73">
        <f t="shared" si="26"/>
        <v>5.2886095564242655E-4</v>
      </c>
      <c r="K435" s="76">
        <f t="shared" si="27"/>
        <v>3.5151971129706626E-3</v>
      </c>
    </row>
    <row r="436" spans="2:11">
      <c r="B436" s="124" t="str">
        <f>'JCN-R3 SP 500 MRP 1'!B436</f>
        <v>NRG Energy Inc</v>
      </c>
      <c r="C436" s="125" t="str">
        <f>'JCN-R3 SP 500 MRP 1'!C436</f>
        <v>NRG</v>
      </c>
      <c r="D436" s="121">
        <f>'JCN-R3 SP 500 MRP 1'!D436</f>
        <v>232.27</v>
      </c>
      <c r="E436" s="121">
        <f>'JCN-R3 SP 500 MRP 1'!E436</f>
        <v>34.29</v>
      </c>
      <c r="F436" s="126">
        <f>'JCN-R3 SP 500 MRP 1'!F436</f>
        <v>4.403616214639837</v>
      </c>
      <c r="G436" s="123">
        <f>'JCN-R3 SP 500 MRP 1'!G436</f>
        <v>-2.5</v>
      </c>
      <c r="H436" s="123" t="str">
        <f t="shared" si="24"/>
        <v>Excl.</v>
      </c>
      <c r="I436" s="73" t="str">
        <f t="shared" si="25"/>
        <v>Excl.</v>
      </c>
      <c r="J436" s="73" t="str">
        <f t="shared" si="26"/>
        <v/>
      </c>
      <c r="K436" s="76" t="str">
        <f t="shared" si="27"/>
        <v/>
      </c>
    </row>
    <row r="437" spans="2:11">
      <c r="B437" s="124" t="str">
        <f>'JCN-R3 SP 500 MRP 1'!B437</f>
        <v>Regions Financial Corp</v>
      </c>
      <c r="C437" s="125" t="str">
        <f>'JCN-R3 SP 500 MRP 1'!C437</f>
        <v>RF</v>
      </c>
      <c r="D437" s="121">
        <f>'JCN-R3 SP 500 MRP 1'!D437</f>
        <v>934.56200000000001</v>
      </c>
      <c r="E437" s="121">
        <f>'JCN-R3 SP 500 MRP 1'!E437</f>
        <v>18.559999999999999</v>
      </c>
      <c r="F437" s="126">
        <f>'JCN-R3 SP 500 MRP 1'!F437</f>
        <v>4.3103448275862073</v>
      </c>
      <c r="G437" s="123">
        <f>'JCN-R3 SP 500 MRP 1'!G437</f>
        <v>11.5</v>
      </c>
      <c r="H437" s="123">
        <f t="shared" si="24"/>
        <v>17345.470719999998</v>
      </c>
      <c r="I437" s="73">
        <f t="shared" si="25"/>
        <v>6.1907251381755895E-4</v>
      </c>
      <c r="J437" s="73">
        <f t="shared" si="26"/>
        <v>2.668416007834306E-3</v>
      </c>
      <c r="K437" s="76">
        <f t="shared" si="27"/>
        <v>7.1193339089019279E-3</v>
      </c>
    </row>
    <row r="438" spans="2:11">
      <c r="B438" s="124" t="str">
        <f>'JCN-R3 SP 500 MRP 1'!B438</f>
        <v>Monster Beverage Corp</v>
      </c>
      <c r="C438" s="125" t="str">
        <f>'JCN-R3 SP 500 MRP 1'!C438</f>
        <v>MNST</v>
      </c>
      <c r="D438" s="121">
        <f>'JCN-R3 SP 500 MRP 1'!D438</f>
        <v>1044.819</v>
      </c>
      <c r="E438" s="121">
        <f>'JCN-R3 SP 500 MRP 1'!E438</f>
        <v>54.01</v>
      </c>
      <c r="F438" s="126" t="str">
        <f>'JCN-R3 SP 500 MRP 1'!F438</f>
        <v>n/a</v>
      </c>
      <c r="G438" s="123">
        <f>'JCN-R3 SP 500 MRP 1'!G438</f>
        <v>10.5</v>
      </c>
      <c r="H438" s="123">
        <f t="shared" si="24"/>
        <v>56430.674189999998</v>
      </c>
      <c r="I438" s="73">
        <f t="shared" si="25"/>
        <v>2.0140519615268731E-3</v>
      </c>
      <c r="J438" s="73" t="str">
        <f t="shared" si="26"/>
        <v/>
      </c>
      <c r="K438" s="76">
        <f t="shared" si="27"/>
        <v>2.1147545596032168E-2</v>
      </c>
    </row>
    <row r="439" spans="2:11">
      <c r="B439" s="124" t="str">
        <f>'JCN-R3 SP 500 MRP 1'!B439</f>
        <v>Mosaic Co/The</v>
      </c>
      <c r="C439" s="125" t="str">
        <f>'JCN-R3 SP 500 MRP 1'!C439</f>
        <v>MOS</v>
      </c>
      <c r="D439" s="121">
        <f>'JCN-R3 SP 500 MRP 1'!D439</f>
        <v>336.48700000000002</v>
      </c>
      <c r="E439" s="121">
        <f>'JCN-R3 SP 500 MRP 1'!E439</f>
        <v>45.88</v>
      </c>
      <c r="F439" s="126">
        <f>'JCN-R3 SP 500 MRP 1'!F439</f>
        <v>1.7436791630340016</v>
      </c>
      <c r="G439" s="123">
        <f>'JCN-R3 SP 500 MRP 1'!G439</f>
        <v>7.5</v>
      </c>
      <c r="H439" s="123">
        <f t="shared" si="24"/>
        <v>15438.023560000001</v>
      </c>
      <c r="I439" s="73">
        <f t="shared" si="25"/>
        <v>5.5099433206179968E-4</v>
      </c>
      <c r="J439" s="73">
        <f t="shared" si="26"/>
        <v>9.607573357659976E-4</v>
      </c>
      <c r="K439" s="76">
        <f t="shared" si="27"/>
        <v>4.1324574904634979E-3</v>
      </c>
    </row>
    <row r="440" spans="2:11">
      <c r="B440" s="124" t="str">
        <f>'JCN-R3 SP 500 MRP 1'!B440</f>
        <v>Baker Hughes Co</v>
      </c>
      <c r="C440" s="125" t="str">
        <f>'JCN-R3 SP 500 MRP 1'!C440</f>
        <v>BKR</v>
      </c>
      <c r="D440" s="121">
        <f>'JCN-R3 SP 500 MRP 1'!D440</f>
        <v>1011.218</v>
      </c>
      <c r="E440" s="121">
        <f>'JCN-R3 SP 500 MRP 1'!E440</f>
        <v>28.86</v>
      </c>
      <c r="F440" s="126">
        <f>'JCN-R3 SP 500 MRP 1'!F440</f>
        <v>2.6334026334026333</v>
      </c>
      <c r="G440" s="123" t="str">
        <f>'JCN-R3 SP 500 MRP 1'!G440</f>
        <v/>
      </c>
      <c r="H440" s="123" t="str">
        <f t="shared" si="24"/>
        <v>Excl.</v>
      </c>
      <c r="I440" s="73" t="str">
        <f t="shared" si="25"/>
        <v>Excl.</v>
      </c>
      <c r="J440" s="73" t="str">
        <f t="shared" si="26"/>
        <v/>
      </c>
      <c r="K440" s="76" t="str">
        <f t="shared" si="27"/>
        <v/>
      </c>
    </row>
    <row r="441" spans="2:11">
      <c r="B441" s="124" t="str">
        <f>'JCN-R3 SP 500 MRP 1'!B441</f>
        <v>Expedia Group Inc</v>
      </c>
      <c r="C441" s="125" t="str">
        <f>'JCN-R3 SP 500 MRP 1'!C441</f>
        <v>EXPE</v>
      </c>
      <c r="D441" s="121">
        <f>'JCN-R3 SP 500 MRP 1'!D441</f>
        <v>147.82499999999999</v>
      </c>
      <c r="E441" s="121">
        <f>'JCN-R3 SP 500 MRP 1'!E441</f>
        <v>97.03</v>
      </c>
      <c r="F441" s="126" t="str">
        <f>'JCN-R3 SP 500 MRP 1'!F441</f>
        <v>n/a</v>
      </c>
      <c r="G441" s="123" t="str">
        <f>'JCN-R3 SP 500 MRP 1'!G441</f>
        <v/>
      </c>
      <c r="H441" s="123" t="str">
        <f t="shared" si="24"/>
        <v>Excl.</v>
      </c>
      <c r="I441" s="73" t="str">
        <f t="shared" si="25"/>
        <v>Excl.</v>
      </c>
      <c r="J441" s="73" t="str">
        <f t="shared" si="26"/>
        <v/>
      </c>
      <c r="K441" s="76" t="str">
        <f t="shared" si="27"/>
        <v/>
      </c>
    </row>
    <row r="442" spans="2:11">
      <c r="B442" s="124" t="str">
        <f>'JCN-R3 SP 500 MRP 1'!B442</f>
        <v>CF Industries Holdings Inc</v>
      </c>
      <c r="C442" s="125" t="str">
        <f>'JCN-R3 SP 500 MRP 1'!C442</f>
        <v>CF</v>
      </c>
      <c r="D442" s="121">
        <f>'JCN-R3 SP 500 MRP 1'!D442</f>
        <v>195.768</v>
      </c>
      <c r="E442" s="121">
        <f>'JCN-R3 SP 500 MRP 1'!E442</f>
        <v>72.489999999999995</v>
      </c>
      <c r="F442" s="126">
        <f>'JCN-R3 SP 500 MRP 1'!F442</f>
        <v>2.2072009932404475</v>
      </c>
      <c r="G442" s="123">
        <f>'JCN-R3 SP 500 MRP 1'!G442</f>
        <v>11</v>
      </c>
      <c r="H442" s="123">
        <f t="shared" si="24"/>
        <v>14191.222319999999</v>
      </c>
      <c r="I442" s="73">
        <f t="shared" si="25"/>
        <v>5.0649508552433515E-4</v>
      </c>
      <c r="J442" s="73">
        <f t="shared" si="26"/>
        <v>1.117936455840718E-3</v>
      </c>
      <c r="K442" s="76">
        <f t="shared" si="27"/>
        <v>5.5714459407676864E-3</v>
      </c>
    </row>
    <row r="443" spans="2:11">
      <c r="B443" s="124" t="str">
        <f>'JCN-R3 SP 500 MRP 1'!B443</f>
        <v>Leidos Holdings Inc</v>
      </c>
      <c r="C443" s="125" t="str">
        <f>'JCN-R3 SP 500 MRP 1'!C443</f>
        <v>LDOS</v>
      </c>
      <c r="D443" s="121">
        <f>'JCN-R3 SP 500 MRP 1'!D443</f>
        <v>137.19300000000001</v>
      </c>
      <c r="E443" s="121">
        <f>'JCN-R3 SP 500 MRP 1'!E443</f>
        <v>92.06</v>
      </c>
      <c r="F443" s="126">
        <f>'JCN-R3 SP 500 MRP 1'!F443</f>
        <v>1.56419726265479</v>
      </c>
      <c r="G443" s="123">
        <f>'JCN-R3 SP 500 MRP 1'!G443</f>
        <v>8</v>
      </c>
      <c r="H443" s="123">
        <f t="shared" si="24"/>
        <v>12629.987580000001</v>
      </c>
      <c r="I443" s="73">
        <f t="shared" si="25"/>
        <v>4.5077347780591968E-4</v>
      </c>
      <c r="J443" s="73">
        <f t="shared" si="26"/>
        <v>7.0509864006139931E-4</v>
      </c>
      <c r="K443" s="76">
        <f t="shared" si="27"/>
        <v>3.6061878224473575E-3</v>
      </c>
    </row>
    <row r="444" spans="2:11">
      <c r="B444" s="124" t="str">
        <f>'JCN-R3 SP 500 MRP 1'!B444</f>
        <v>APA Corp</v>
      </c>
      <c r="C444" s="125" t="str">
        <f>'JCN-R3 SP 500 MRP 1'!C444</f>
        <v>APA</v>
      </c>
      <c r="D444" s="121">
        <f>'JCN-R3 SP 500 MRP 1'!D444</f>
        <v>310.95299999999997</v>
      </c>
      <c r="E444" s="121">
        <f>'JCN-R3 SP 500 MRP 1'!E444</f>
        <v>36.06</v>
      </c>
      <c r="F444" s="126">
        <f>'JCN-R3 SP 500 MRP 1'!F444</f>
        <v>2.7731558513588461</v>
      </c>
      <c r="G444" s="123" t="str">
        <f>'JCN-R3 SP 500 MRP 1'!G444</f>
        <v/>
      </c>
      <c r="H444" s="123" t="str">
        <f t="shared" si="24"/>
        <v>Excl.</v>
      </c>
      <c r="I444" s="73" t="str">
        <f t="shared" si="25"/>
        <v>Excl.</v>
      </c>
      <c r="J444" s="73" t="str">
        <f t="shared" si="26"/>
        <v/>
      </c>
      <c r="K444" s="76" t="str">
        <f t="shared" si="27"/>
        <v/>
      </c>
    </row>
    <row r="445" spans="2:11">
      <c r="B445" s="124" t="str">
        <f>'JCN-R3 SP 500 MRP 1'!B445</f>
        <v>Alphabet Inc</v>
      </c>
      <c r="C445" s="125" t="str">
        <f>'JCN-R3 SP 500 MRP 1'!C445</f>
        <v>GOOG</v>
      </c>
      <c r="D445" s="121">
        <f>'JCN-R3 SP 500 MRP 1'!D445</f>
        <v>5968</v>
      </c>
      <c r="E445" s="121">
        <f>'JCN-R3 SP 500 MRP 1'!E445</f>
        <v>104</v>
      </c>
      <c r="F445" s="126" t="str">
        <f>'JCN-R3 SP 500 MRP 1'!F445</f>
        <v>n/a</v>
      </c>
      <c r="G445" s="123">
        <f>'JCN-R3 SP 500 MRP 1'!G445</f>
        <v>18.5</v>
      </c>
      <c r="H445" s="123">
        <f t="shared" si="24"/>
        <v>620672</v>
      </c>
      <c r="I445" s="73">
        <f t="shared" si="25"/>
        <v>2.2152236828783624E-2</v>
      </c>
      <c r="J445" s="73" t="str">
        <f t="shared" si="26"/>
        <v/>
      </c>
      <c r="K445" s="76">
        <f t="shared" si="27"/>
        <v>0.40981638133249704</v>
      </c>
    </row>
    <row r="446" spans="2:11">
      <c r="B446" s="124" t="str">
        <f>'JCN-R3 SP 500 MRP 1'!B446</f>
        <v>First Solar Inc</v>
      </c>
      <c r="C446" s="125" t="str">
        <f>'JCN-R3 SP 500 MRP 1'!C446</f>
        <v>FSLR</v>
      </c>
      <c r="D446" s="121">
        <f>'JCN-R3 SP 500 MRP 1'!D446</f>
        <v>106.82299999999999</v>
      </c>
      <c r="E446" s="121">
        <f>'JCN-R3 SP 500 MRP 1'!E446</f>
        <v>217.5</v>
      </c>
      <c r="F446" s="126" t="str">
        <f>'JCN-R3 SP 500 MRP 1'!F446</f>
        <v>n/a</v>
      </c>
      <c r="G446" s="123">
        <f>'JCN-R3 SP 500 MRP 1'!G446</f>
        <v>24.5</v>
      </c>
      <c r="H446" s="123" t="str">
        <f t="shared" si="24"/>
        <v>Excl.</v>
      </c>
      <c r="I446" s="73" t="str">
        <f t="shared" si="25"/>
        <v>Excl.</v>
      </c>
      <c r="J446" s="73" t="str">
        <f t="shared" si="26"/>
        <v/>
      </c>
      <c r="K446" s="76" t="str">
        <f t="shared" si="27"/>
        <v/>
      </c>
    </row>
    <row r="447" spans="2:11">
      <c r="B447" s="124" t="str">
        <f>'JCN-R3 SP 500 MRP 1'!B447</f>
        <v>TE Connectivity Ltd</v>
      </c>
      <c r="C447" s="149" t="str">
        <f>'JCN-R3 SP 500 MRP 1'!C447</f>
        <v>TEL</v>
      </c>
      <c r="D447" s="122">
        <f>'JCN-R3 SP 500 MRP 1'!D447</f>
        <v>316.45699999999999</v>
      </c>
      <c r="E447" s="121">
        <f>'JCN-R3 SP 500 MRP 1'!E447</f>
        <v>131.15</v>
      </c>
      <c r="F447" s="126">
        <f>'JCN-R3 SP 500 MRP 1'!F447</f>
        <v>1.7994662600076248</v>
      </c>
      <c r="G447" s="123">
        <f>'JCN-R3 SP 500 MRP 1'!G447</f>
        <v>10.5</v>
      </c>
      <c r="H447" s="123">
        <f t="shared" si="24"/>
        <v>41503.335550000003</v>
      </c>
      <c r="I447" s="73">
        <f t="shared" si="25"/>
        <v>1.4812843471077714E-3</v>
      </c>
      <c r="J447" s="73">
        <f t="shared" si="26"/>
        <v>2.6655212040978577E-3</v>
      </c>
      <c r="K447" s="76">
        <f t="shared" si="27"/>
        <v>1.5553485644631599E-2</v>
      </c>
    </row>
    <row r="448" spans="2:11">
      <c r="B448" s="124" t="str">
        <f>'JCN-R3 SP 500 MRP 1'!B448</f>
        <v>Cooper Cos Inc/The</v>
      </c>
      <c r="C448" s="125" t="str">
        <f>'JCN-R3 SP 500 MRP 1'!C448</f>
        <v>COO</v>
      </c>
      <c r="D448" s="121">
        <f>'JCN-R3 SP 500 MRP 1'!D448</f>
        <v>49.456000000000003</v>
      </c>
      <c r="E448" s="121">
        <f>'JCN-R3 SP 500 MRP 1'!E448</f>
        <v>373.36</v>
      </c>
      <c r="F448" s="126">
        <f>'JCN-R3 SP 500 MRP 1'!F448</f>
        <v>1.6070280694236126E-2</v>
      </c>
      <c r="G448" s="123">
        <f>'JCN-R3 SP 500 MRP 1'!G448</f>
        <v>12</v>
      </c>
      <c r="H448" s="123">
        <f t="shared" si="24"/>
        <v>18464.892160000003</v>
      </c>
      <c r="I448" s="73">
        <f t="shared" si="25"/>
        <v>6.5902548229382037E-4</v>
      </c>
      <c r="J448" s="73">
        <f t="shared" si="26"/>
        <v>1.0590724485116034E-5</v>
      </c>
      <c r="K448" s="76">
        <f t="shared" si="27"/>
        <v>7.908305787525844E-3</v>
      </c>
    </row>
    <row r="449" spans="2:11">
      <c r="B449" s="124" t="str">
        <f>'JCN-R3 SP 500 MRP 1'!B449</f>
        <v>Discover Financial Services</v>
      </c>
      <c r="C449" s="125" t="str">
        <f>'JCN-R3 SP 500 MRP 1'!C449</f>
        <v>DFS</v>
      </c>
      <c r="D449" s="121">
        <f>'JCN-R3 SP 500 MRP 1'!D449</f>
        <v>259.36099999999999</v>
      </c>
      <c r="E449" s="121">
        <f>'JCN-R3 SP 500 MRP 1'!E449</f>
        <v>98.84</v>
      </c>
      <c r="F449" s="126">
        <f>'JCN-R3 SP 500 MRP 1'!F449</f>
        <v>2.4281667341157425</v>
      </c>
      <c r="G449" s="123">
        <f>'JCN-R3 SP 500 MRP 1'!G449</f>
        <v>8.5</v>
      </c>
      <c r="H449" s="123">
        <f t="shared" si="24"/>
        <v>25635.241239999999</v>
      </c>
      <c r="I449" s="73">
        <f t="shared" si="25"/>
        <v>9.1494047598648042E-4</v>
      </c>
      <c r="J449" s="73">
        <f t="shared" si="26"/>
        <v>2.2216280274863949E-3</v>
      </c>
      <c r="K449" s="76">
        <f t="shared" si="27"/>
        <v>7.7769940458850837E-3</v>
      </c>
    </row>
    <row r="450" spans="2:11">
      <c r="B450" s="124" t="str">
        <f>'JCN-R3 SP 500 MRP 1'!B450</f>
        <v>Linde PLC</v>
      </c>
      <c r="C450" s="125" t="str">
        <f>'JCN-R3 SP 500 MRP 1'!C450</f>
        <v>LIN</v>
      </c>
      <c r="D450" s="121">
        <f>'JCN-R3 SP 500 MRP 1'!D450</f>
        <v>490.767</v>
      </c>
      <c r="E450" s="121">
        <f>'JCN-R3 SP 500 MRP 1'!E450</f>
        <v>355.44</v>
      </c>
      <c r="F450" s="126">
        <f>'JCN-R3 SP 500 MRP 1'!F450</f>
        <v>1.4348413234301147</v>
      </c>
      <c r="G450" s="123">
        <f>'JCN-R3 SP 500 MRP 1'!G450</f>
        <v>10</v>
      </c>
      <c r="H450" s="123">
        <f t="shared" si="24"/>
        <v>174438.22248</v>
      </c>
      <c r="I450" s="73">
        <f t="shared" si="25"/>
        <v>6.2258275165772052E-3</v>
      </c>
      <c r="J450" s="73">
        <f t="shared" si="26"/>
        <v>8.9330745933332619E-3</v>
      </c>
      <c r="K450" s="76">
        <f t="shared" si="27"/>
        <v>6.2258275165772051E-2</v>
      </c>
    </row>
    <row r="451" spans="2:11">
      <c r="B451" s="124" t="str">
        <f>'JCN-R3 SP 500 MRP 1'!B451</f>
        <v>Visa Inc</v>
      </c>
      <c r="C451" s="125" t="str">
        <f>'JCN-R3 SP 500 MRP 1'!C451</f>
        <v>V</v>
      </c>
      <c r="D451" s="121">
        <f>'JCN-R3 SP 500 MRP 1'!D451</f>
        <v>1624.954</v>
      </c>
      <c r="E451" s="121">
        <f>'JCN-R3 SP 500 MRP 1'!E451</f>
        <v>225.46</v>
      </c>
      <c r="F451" s="126">
        <f>'JCN-R3 SP 500 MRP 1'!F451</f>
        <v>0.79836778142464282</v>
      </c>
      <c r="G451" s="123">
        <f>'JCN-R3 SP 500 MRP 1'!G451</f>
        <v>13.5</v>
      </c>
      <c r="H451" s="123">
        <f t="shared" si="24"/>
        <v>366362.12884000002</v>
      </c>
      <c r="I451" s="73">
        <f t="shared" si="25"/>
        <v>1.3075731857021131E-2</v>
      </c>
      <c r="J451" s="73">
        <f t="shared" si="26"/>
        <v>1.0439243033193485E-2</v>
      </c>
      <c r="K451" s="76">
        <f t="shared" si="27"/>
        <v>0.17652238006978527</v>
      </c>
    </row>
    <row r="452" spans="2:11">
      <c r="B452" s="124" t="str">
        <f>'JCN-R3 SP 500 MRP 1'!B452</f>
        <v>Mid-America Apartment Communities Inc</v>
      </c>
      <c r="C452" s="125" t="str">
        <f>'JCN-R3 SP 500 MRP 1'!C452</f>
        <v>MAA</v>
      </c>
      <c r="D452" s="121">
        <f>'JCN-R3 SP 500 MRP 1'!D452</f>
        <v>116.599</v>
      </c>
      <c r="E452" s="121">
        <f>'JCN-R3 SP 500 MRP 1'!E452</f>
        <v>151.04</v>
      </c>
      <c r="F452" s="126">
        <f>'JCN-R3 SP 500 MRP 1'!F452</f>
        <v>3.7076271186440675</v>
      </c>
      <c r="G452" s="123">
        <f>'JCN-R3 SP 500 MRP 1'!G452</f>
        <v>-12.5</v>
      </c>
      <c r="H452" s="123" t="str">
        <f t="shared" si="24"/>
        <v>Excl.</v>
      </c>
      <c r="I452" s="73" t="str">
        <f t="shared" si="25"/>
        <v>Excl.</v>
      </c>
      <c r="J452" s="73" t="str">
        <f t="shared" si="26"/>
        <v/>
      </c>
      <c r="K452" s="76" t="str">
        <f t="shared" si="27"/>
        <v/>
      </c>
    </row>
    <row r="453" spans="2:11">
      <c r="B453" s="124" t="str">
        <f>'JCN-R3 SP 500 MRP 1'!B453</f>
        <v>Xylem Inc/NY</v>
      </c>
      <c r="C453" s="125" t="str">
        <f>'JCN-R3 SP 500 MRP 1'!C453</f>
        <v>XYL</v>
      </c>
      <c r="D453" s="121">
        <f>'JCN-R3 SP 500 MRP 1'!D453</f>
        <v>180.27799999999999</v>
      </c>
      <c r="E453" s="121">
        <f>'JCN-R3 SP 500 MRP 1'!E453</f>
        <v>104.7</v>
      </c>
      <c r="F453" s="126">
        <f>'JCN-R3 SP 500 MRP 1'!F453</f>
        <v>1.2607449856733524</v>
      </c>
      <c r="G453" s="123">
        <f>'JCN-R3 SP 500 MRP 1'!G453</f>
        <v>9</v>
      </c>
      <c r="H453" s="123">
        <f t="shared" si="24"/>
        <v>18875.106599999999</v>
      </c>
      <c r="I453" s="73">
        <f t="shared" si="25"/>
        <v>6.7366633515244254E-4</v>
      </c>
      <c r="J453" s="73">
        <f t="shared" si="26"/>
        <v>8.4932145406038597E-4</v>
      </c>
      <c r="K453" s="76">
        <f t="shared" si="27"/>
        <v>6.0629970163719824E-3</v>
      </c>
    </row>
    <row r="454" spans="2:11">
      <c r="B454" s="124" t="str">
        <f>'JCN-R3 SP 500 MRP 1'!B454</f>
        <v>Marathon Petroleum Corp</v>
      </c>
      <c r="C454" s="125" t="str">
        <f>'JCN-R3 SP 500 MRP 1'!C454</f>
        <v>MPC</v>
      </c>
      <c r="D454" s="121">
        <f>'JCN-R3 SP 500 MRP 1'!D454</f>
        <v>441.62599999999998</v>
      </c>
      <c r="E454" s="121">
        <f>'JCN-R3 SP 500 MRP 1'!E454</f>
        <v>134.83000000000001</v>
      </c>
      <c r="F454" s="126">
        <f>'JCN-R3 SP 500 MRP 1'!F454</f>
        <v>2.2250241044277979</v>
      </c>
      <c r="G454" s="123" t="str">
        <f>'JCN-R3 SP 500 MRP 1'!G454</f>
        <v/>
      </c>
      <c r="H454" s="123" t="str">
        <f t="shared" si="24"/>
        <v>Excl.</v>
      </c>
      <c r="I454" s="73" t="str">
        <f t="shared" si="25"/>
        <v>Excl.</v>
      </c>
      <c r="J454" s="73" t="str">
        <f t="shared" si="26"/>
        <v/>
      </c>
      <c r="K454" s="76" t="str">
        <f t="shared" si="27"/>
        <v/>
      </c>
    </row>
    <row r="455" spans="2:11">
      <c r="B455" s="124" t="str">
        <f>'JCN-R3 SP 500 MRP 1'!B455</f>
        <v>Tractor Supply Co</v>
      </c>
      <c r="C455" s="125" t="str">
        <f>'JCN-R3 SP 500 MRP 1'!C455</f>
        <v>TSCO</v>
      </c>
      <c r="D455" s="121">
        <f>'JCN-R3 SP 500 MRP 1'!D455</f>
        <v>110.07299999999999</v>
      </c>
      <c r="E455" s="121">
        <f>'JCN-R3 SP 500 MRP 1'!E455</f>
        <v>235.04</v>
      </c>
      <c r="F455" s="126">
        <f>'JCN-R3 SP 500 MRP 1'!F455</f>
        <v>1.7528931245745407</v>
      </c>
      <c r="G455" s="123">
        <f>'JCN-R3 SP 500 MRP 1'!G455</f>
        <v>13.5</v>
      </c>
      <c r="H455" s="123">
        <f t="shared" si="24"/>
        <v>25871.557919999999</v>
      </c>
      <c r="I455" s="73">
        <f t="shared" si="25"/>
        <v>9.2337479082902501E-4</v>
      </c>
      <c r="J455" s="73">
        <f t="shared" si="26"/>
        <v>1.6185773222496527E-3</v>
      </c>
      <c r="K455" s="76">
        <f t="shared" si="27"/>
        <v>1.2465559676191838E-2</v>
      </c>
    </row>
    <row r="456" spans="2:11">
      <c r="B456" s="124" t="str">
        <f>'JCN-R3 SP 500 MRP 1'!B456</f>
        <v>Advanced Micro Devices Inc</v>
      </c>
      <c r="C456" s="125" t="str">
        <f>'JCN-R3 SP 500 MRP 1'!C456</f>
        <v>AMD</v>
      </c>
      <c r="D456" s="121">
        <f>'JCN-R3 SP 500 MRP 1'!D456</f>
        <v>1611.3879999999999</v>
      </c>
      <c r="E456" s="121">
        <f>'JCN-R3 SP 500 MRP 1'!E456</f>
        <v>98.01</v>
      </c>
      <c r="F456" s="126" t="str">
        <f>'JCN-R3 SP 500 MRP 1'!F456</f>
        <v>n/a</v>
      </c>
      <c r="G456" s="123">
        <f>'JCN-R3 SP 500 MRP 1'!G456</f>
        <v>25.5</v>
      </c>
      <c r="H456" s="123" t="str">
        <f t="shared" si="24"/>
        <v>Excl.</v>
      </c>
      <c r="I456" s="73" t="str">
        <f t="shared" si="25"/>
        <v>Excl.</v>
      </c>
      <c r="J456" s="73" t="str">
        <f t="shared" si="26"/>
        <v/>
      </c>
      <c r="K456" s="76" t="str">
        <f t="shared" si="27"/>
        <v/>
      </c>
    </row>
    <row r="457" spans="2:11">
      <c r="B457" s="124" t="str">
        <f>'JCN-R3 SP 500 MRP 1'!B457</f>
        <v>ResMed Inc</v>
      </c>
      <c r="C457" s="125" t="str">
        <f>'JCN-R3 SP 500 MRP 1'!C457</f>
        <v>RMD</v>
      </c>
      <c r="D457" s="121">
        <f>'JCN-R3 SP 500 MRP 1'!D457</f>
        <v>146.90899999999999</v>
      </c>
      <c r="E457" s="121">
        <f>'JCN-R3 SP 500 MRP 1'!E457</f>
        <v>218.99</v>
      </c>
      <c r="F457" s="126">
        <f>'JCN-R3 SP 500 MRP 1'!F457</f>
        <v>0.80368966619480342</v>
      </c>
      <c r="G457" s="123">
        <f>'JCN-R3 SP 500 MRP 1'!G457</f>
        <v>8.5</v>
      </c>
      <c r="H457" s="123">
        <f t="shared" si="24"/>
        <v>32171.601910000001</v>
      </c>
      <c r="I457" s="73">
        <f t="shared" si="25"/>
        <v>1.1482279604552285E-3</v>
      </c>
      <c r="J457" s="73">
        <f t="shared" si="26"/>
        <v>9.2281894625380258E-4</v>
      </c>
      <c r="K457" s="76">
        <f t="shared" si="27"/>
        <v>9.7599376638694418E-3</v>
      </c>
    </row>
    <row r="458" spans="2:11">
      <c r="B458" s="124" t="str">
        <f>'JCN-R3 SP 500 MRP 1'!B458</f>
        <v>Mettler-Toledo International Inc</v>
      </c>
      <c r="C458" s="125" t="str">
        <f>'JCN-R3 SP 500 MRP 1'!C458</f>
        <v>MTD</v>
      </c>
      <c r="D458" s="121">
        <f>'JCN-R3 SP 500 MRP 1'!D458</f>
        <v>22.07</v>
      </c>
      <c r="E458" s="121">
        <f>'JCN-R3 SP 500 MRP 1'!E458</f>
        <v>1530.21</v>
      </c>
      <c r="F458" s="126" t="str">
        <f>'JCN-R3 SP 500 MRP 1'!F458</f>
        <v>n/a</v>
      </c>
      <c r="G458" s="123">
        <f>'JCN-R3 SP 500 MRP 1'!G458</f>
        <v>13.5</v>
      </c>
      <c r="H458" s="123">
        <f t="shared" si="24"/>
        <v>33771.734700000001</v>
      </c>
      <c r="I458" s="73">
        <f t="shared" si="25"/>
        <v>1.2053378679773696E-3</v>
      </c>
      <c r="J458" s="73" t="str">
        <f t="shared" si="26"/>
        <v/>
      </c>
      <c r="K458" s="76">
        <f t="shared" si="27"/>
        <v>1.6272061217694488E-2</v>
      </c>
    </row>
    <row r="459" spans="2:11">
      <c r="B459" s="124" t="str">
        <f>'JCN-R3 SP 500 MRP 1'!B459</f>
        <v>Jacobs Solutions Inc</v>
      </c>
      <c r="C459" s="125" t="str">
        <f>'JCN-R3 SP 500 MRP 1'!C459</f>
        <v>J</v>
      </c>
      <c r="D459" s="121">
        <f>'JCN-R3 SP 500 MRP 1'!D459</f>
        <v>126.714</v>
      </c>
      <c r="E459" s="121">
        <f>'JCN-R3 SP 500 MRP 1'!E459</f>
        <v>117.51</v>
      </c>
      <c r="F459" s="126">
        <f>'JCN-R3 SP 500 MRP 1'!F459</f>
        <v>0.88503106118628205</v>
      </c>
      <c r="G459" s="123">
        <f>'JCN-R3 SP 500 MRP 1'!G459</f>
        <v>12</v>
      </c>
      <c r="H459" s="123">
        <f t="shared" si="24"/>
        <v>14890.16214</v>
      </c>
      <c r="I459" s="73">
        <f t="shared" si="25"/>
        <v>5.314407579917695E-4</v>
      </c>
      <c r="J459" s="73">
        <f t="shared" si="26"/>
        <v>4.7034157800309785E-4</v>
      </c>
      <c r="K459" s="76">
        <f t="shared" si="27"/>
        <v>6.3772890959012344E-3</v>
      </c>
    </row>
    <row r="460" spans="2:11">
      <c r="B460" s="124" t="str">
        <f>'JCN-R3 SP 500 MRP 1'!B460</f>
        <v>Copart Inc</v>
      </c>
      <c r="C460" s="125" t="str">
        <f>'JCN-R3 SP 500 MRP 1'!C460</f>
        <v>CPRT</v>
      </c>
      <c r="D460" s="121">
        <f>'JCN-R3 SP 500 MRP 1'!D460</f>
        <v>476.59300000000002</v>
      </c>
      <c r="E460" s="121">
        <f>'JCN-R3 SP 500 MRP 1'!E460</f>
        <v>75.209999999999994</v>
      </c>
      <c r="F460" s="126" t="str">
        <f>'JCN-R3 SP 500 MRP 1'!F460</f>
        <v>n/a</v>
      </c>
      <c r="G460" s="123">
        <f>'JCN-R3 SP 500 MRP 1'!G460</f>
        <v>7</v>
      </c>
      <c r="H460" s="123">
        <f t="shared" si="24"/>
        <v>35844.559529999999</v>
      </c>
      <c r="I460" s="73">
        <f t="shared" si="25"/>
        <v>1.2793184995166416E-3</v>
      </c>
      <c r="J460" s="73" t="str">
        <f t="shared" si="26"/>
        <v/>
      </c>
      <c r="K460" s="76">
        <f t="shared" si="27"/>
        <v>8.9552294966164913E-3</v>
      </c>
    </row>
    <row r="461" spans="2:11">
      <c r="B461" s="124" t="str">
        <f>'JCN-R3 SP 500 MRP 1'!B461</f>
        <v>VICI Properties Inc</v>
      </c>
      <c r="C461" s="125" t="str">
        <f>'JCN-R3 SP 500 MRP 1'!C461</f>
        <v>VICI</v>
      </c>
      <c r="D461" s="121">
        <f>'JCN-R3 SP 500 MRP 1'!D461</f>
        <v>1004.205</v>
      </c>
      <c r="E461" s="121">
        <f>'JCN-R3 SP 500 MRP 1'!E461</f>
        <v>32.619999999999997</v>
      </c>
      <c r="F461" s="126">
        <f>'JCN-R3 SP 500 MRP 1'!F461</f>
        <v>4.7823421213979156</v>
      </c>
      <c r="G461" s="123">
        <f>'JCN-R3 SP 500 MRP 1'!G461</f>
        <v>7</v>
      </c>
      <c r="H461" s="123">
        <f t="shared" si="24"/>
        <v>32757.167099999999</v>
      </c>
      <c r="I461" s="73">
        <f t="shared" si="25"/>
        <v>1.1691272096038476E-3</v>
      </c>
      <c r="J461" s="73">
        <f t="shared" si="26"/>
        <v>5.5911662997608896E-3</v>
      </c>
      <c r="K461" s="76">
        <f t="shared" si="27"/>
        <v>8.1838904672269334E-3</v>
      </c>
    </row>
    <row r="462" spans="2:11">
      <c r="B462" s="124" t="str">
        <f>'JCN-R3 SP 500 MRP 1'!B462</f>
        <v>Albemarle Corp</v>
      </c>
      <c r="C462" s="125" t="str">
        <f>'JCN-R3 SP 500 MRP 1'!C462</f>
        <v>ALB</v>
      </c>
      <c r="D462" s="121">
        <f>'JCN-R3 SP 500 MRP 1'!D462</f>
        <v>117.29900000000001</v>
      </c>
      <c r="E462" s="121">
        <f>'JCN-R3 SP 500 MRP 1'!E462</f>
        <v>221.04</v>
      </c>
      <c r="F462" s="126">
        <f>'JCN-R3 SP 500 MRP 1'!F462</f>
        <v>0.72385088671733633</v>
      </c>
      <c r="G462" s="123">
        <f>'JCN-R3 SP 500 MRP 1'!G462</f>
        <v>21.5</v>
      </c>
      <c r="H462" s="123" t="str">
        <f t="shared" si="24"/>
        <v>Excl.</v>
      </c>
      <c r="I462" s="73" t="str">
        <f t="shared" si="25"/>
        <v>Excl.</v>
      </c>
      <c r="J462" s="73" t="str">
        <f t="shared" si="26"/>
        <v/>
      </c>
      <c r="K462" s="76" t="str">
        <f t="shared" si="27"/>
        <v/>
      </c>
    </row>
    <row r="463" spans="2:11">
      <c r="B463" s="124" t="str">
        <f>'JCN-R3 SP 500 MRP 1'!B463</f>
        <v>Fortinet Inc</v>
      </c>
      <c r="C463" s="125" t="str">
        <f>'JCN-R3 SP 500 MRP 1'!C463</f>
        <v>FTNT</v>
      </c>
      <c r="D463" s="121">
        <f>'JCN-R3 SP 500 MRP 1'!D463</f>
        <v>784.06600000000003</v>
      </c>
      <c r="E463" s="121">
        <f>'JCN-R3 SP 500 MRP 1'!E463</f>
        <v>66.459999999999994</v>
      </c>
      <c r="F463" s="126" t="str">
        <f>'JCN-R3 SP 500 MRP 1'!F463</f>
        <v>n/a</v>
      </c>
      <c r="G463" s="123">
        <f>'JCN-R3 SP 500 MRP 1'!G463</f>
        <v>21.5</v>
      </c>
      <c r="H463" s="123" t="str">
        <f t="shared" si="24"/>
        <v>Excl.</v>
      </c>
      <c r="I463" s="73" t="str">
        <f t="shared" si="25"/>
        <v>Excl.</v>
      </c>
      <c r="J463" s="73" t="str">
        <f t="shared" si="26"/>
        <v/>
      </c>
      <c r="K463" s="76" t="str">
        <f t="shared" si="27"/>
        <v/>
      </c>
    </row>
    <row r="464" spans="2:11">
      <c r="B464" s="124" t="str">
        <f>'JCN-R3 SP 500 MRP 1'!B464</f>
        <v>Moderna Inc</v>
      </c>
      <c r="C464" s="125" t="str">
        <f>'JCN-R3 SP 500 MRP 1'!C464</f>
        <v>MRNA</v>
      </c>
      <c r="D464" s="121">
        <f>'JCN-R3 SP 500 MRP 1'!D464</f>
        <v>385.678</v>
      </c>
      <c r="E464" s="121">
        <f>'JCN-R3 SP 500 MRP 1'!E464</f>
        <v>153.58000000000001</v>
      </c>
      <c r="F464" s="126" t="str">
        <f>'JCN-R3 SP 500 MRP 1'!F464</f>
        <v>n/a</v>
      </c>
      <c r="G464" s="123">
        <f>'JCN-R3 SP 500 MRP 1'!G464</f>
        <v>-2.5</v>
      </c>
      <c r="H464" s="123" t="str">
        <f t="shared" si="24"/>
        <v>Excl.</v>
      </c>
      <c r="I464" s="73" t="str">
        <f t="shared" si="25"/>
        <v>Excl.</v>
      </c>
      <c r="J464" s="73" t="str">
        <f t="shared" si="26"/>
        <v/>
      </c>
      <c r="K464" s="76" t="str">
        <f t="shared" si="27"/>
        <v/>
      </c>
    </row>
    <row r="465" spans="2:11">
      <c r="B465" s="124" t="str">
        <f>'JCN-R3 SP 500 MRP 1'!B465</f>
        <v>Essex Property Trust Inc</v>
      </c>
      <c r="C465" s="125" t="str">
        <f>'JCN-R3 SP 500 MRP 1'!C465</f>
        <v>ESS</v>
      </c>
      <c r="D465" s="121">
        <f>'JCN-R3 SP 500 MRP 1'!D465</f>
        <v>64.463999999999999</v>
      </c>
      <c r="E465" s="121">
        <f>'JCN-R3 SP 500 MRP 1'!E465</f>
        <v>209.14</v>
      </c>
      <c r="F465" s="126">
        <f>'JCN-R3 SP 500 MRP 1'!F465</f>
        <v>4.4180931433489539</v>
      </c>
      <c r="G465" s="123">
        <f>'JCN-R3 SP 500 MRP 1'!G465</f>
        <v>-3</v>
      </c>
      <c r="H465" s="123" t="str">
        <f t="shared" si="24"/>
        <v>Excl.</v>
      </c>
      <c r="I465" s="73" t="str">
        <f t="shared" si="25"/>
        <v>Excl.</v>
      </c>
      <c r="J465" s="73" t="str">
        <f t="shared" si="26"/>
        <v/>
      </c>
      <c r="K465" s="76" t="str">
        <f t="shared" si="27"/>
        <v/>
      </c>
    </row>
    <row r="466" spans="2:11">
      <c r="B466" s="124" t="str">
        <f>'JCN-R3 SP 500 MRP 1'!B466</f>
        <v>CoStar Group Inc</v>
      </c>
      <c r="C466" s="125" t="str">
        <f>'JCN-R3 SP 500 MRP 1'!C466</f>
        <v>CSGP</v>
      </c>
      <c r="D466" s="121">
        <f>'JCN-R3 SP 500 MRP 1'!D466</f>
        <v>406.77199999999999</v>
      </c>
      <c r="E466" s="121">
        <f>'JCN-R3 SP 500 MRP 1'!E466</f>
        <v>68.849999999999994</v>
      </c>
      <c r="F466" s="126" t="str">
        <f>'JCN-R3 SP 500 MRP 1'!F466</f>
        <v>n/a</v>
      </c>
      <c r="G466" s="123">
        <f>'JCN-R3 SP 500 MRP 1'!G466</f>
        <v>13</v>
      </c>
      <c r="H466" s="123">
        <f t="shared" si="24"/>
        <v>28006.252199999995</v>
      </c>
      <c r="I466" s="73">
        <f t="shared" si="25"/>
        <v>9.9956358820929938E-4</v>
      </c>
      <c r="J466" s="73" t="str">
        <f t="shared" si="26"/>
        <v/>
      </c>
      <c r="K466" s="76">
        <f t="shared" si="27"/>
        <v>1.2994326646720893E-2</v>
      </c>
    </row>
    <row r="467" spans="2:11">
      <c r="B467" s="124" t="str">
        <f>'JCN-R3 SP 500 MRP 1'!B467</f>
        <v>Realty Income Corp</v>
      </c>
      <c r="C467" s="125" t="str">
        <f>'JCN-R3 SP 500 MRP 1'!C467</f>
        <v>O</v>
      </c>
      <c r="D467" s="121">
        <f>'JCN-R3 SP 500 MRP 1'!D467</f>
        <v>660.52099999999996</v>
      </c>
      <c r="E467" s="121">
        <f>'JCN-R3 SP 500 MRP 1'!E467</f>
        <v>63.32</v>
      </c>
      <c r="F467" s="126">
        <f>'JCN-R3 SP 500 MRP 1'!F467</f>
        <v>4.8325963360707522</v>
      </c>
      <c r="G467" s="123">
        <f>'JCN-R3 SP 500 MRP 1'!G467</f>
        <v>5.5</v>
      </c>
      <c r="H467" s="123">
        <f t="shared" si="24"/>
        <v>41824.189719999995</v>
      </c>
      <c r="I467" s="73">
        <f t="shared" si="25"/>
        <v>1.4927358666887137E-3</v>
      </c>
      <c r="J467" s="73">
        <f t="shared" si="26"/>
        <v>7.213789880081276E-3</v>
      </c>
      <c r="K467" s="76">
        <f t="shared" si="27"/>
        <v>8.2100472667879249E-3</v>
      </c>
    </row>
    <row r="468" spans="2:11">
      <c r="B468" s="124" t="str">
        <f>'JCN-R3 SP 500 MRP 1'!B468</f>
        <v>Westrock Co</v>
      </c>
      <c r="C468" s="125" t="str">
        <f>'JCN-R3 SP 500 MRP 1'!C468</f>
        <v>WRK</v>
      </c>
      <c r="D468" s="121">
        <f>'JCN-R3 SP 500 MRP 1'!D468</f>
        <v>254.65199999999999</v>
      </c>
      <c r="E468" s="121">
        <f>'JCN-R3 SP 500 MRP 1'!E468</f>
        <v>30.47</v>
      </c>
      <c r="F468" s="126">
        <f>'JCN-R3 SP 500 MRP 1'!F468</f>
        <v>3.6101083032490981</v>
      </c>
      <c r="G468" s="123">
        <f>'JCN-R3 SP 500 MRP 1'!G468</f>
        <v>10</v>
      </c>
      <c r="H468" s="123">
        <f t="shared" ref="H468:H522" si="28">IF(ISNUMBER(E468),IF(OR(G468="",G468&lt;0,G468&gt;20),"Excl.",D468*E468),"Excl.")</f>
        <v>7759.246439999999</v>
      </c>
      <c r="I468" s="73">
        <f t="shared" si="25"/>
        <v>2.7693317042137584E-4</v>
      </c>
      <c r="J468" s="73">
        <f t="shared" si="26"/>
        <v>9.9975873798330652E-4</v>
      </c>
      <c r="K468" s="76">
        <f t="shared" si="27"/>
        <v>2.7693317042137584E-3</v>
      </c>
    </row>
    <row r="469" spans="2:11">
      <c r="B469" s="124" t="str">
        <f>'JCN-R3 SP 500 MRP 1'!B469</f>
        <v>Westinghouse Air Brake Technologies Corp</v>
      </c>
      <c r="C469" s="125" t="str">
        <f>'JCN-R3 SP 500 MRP 1'!C469</f>
        <v>WAB</v>
      </c>
      <c r="D469" s="121">
        <f>'JCN-R3 SP 500 MRP 1'!D469</f>
        <v>180.352</v>
      </c>
      <c r="E469" s="121">
        <f>'JCN-R3 SP 500 MRP 1'!E469</f>
        <v>101.06</v>
      </c>
      <c r="F469" s="126">
        <f>'JCN-R3 SP 500 MRP 1'!F469</f>
        <v>0.67286760340391849</v>
      </c>
      <c r="G469" s="123">
        <f>'JCN-R3 SP 500 MRP 1'!G469</f>
        <v>9.5</v>
      </c>
      <c r="H469" s="123">
        <f t="shared" si="28"/>
        <v>18226.37312</v>
      </c>
      <c r="I469" s="73">
        <f t="shared" ref="I469:I522" si="29">IF(H469="Excl.","Excl.",H469/(SUM($H$20:$H$522)))</f>
        <v>6.5051256361494617E-4</v>
      </c>
      <c r="J469" s="73">
        <f t="shared" ref="J469:J522" si="30">IFERROR(I469*F469, "")</f>
        <v>4.3770882966372789E-4</v>
      </c>
      <c r="K469" s="76">
        <f t="shared" ref="K469:K522" si="31">IFERROR(I469*G469, "")</f>
        <v>6.1798693543419891E-3</v>
      </c>
    </row>
    <row r="470" spans="2:11">
      <c r="B470" s="124" t="str">
        <f>'JCN-R3 SP 500 MRP 1'!B470</f>
        <v>Pool Corp</v>
      </c>
      <c r="C470" s="125" t="str">
        <f>'JCN-R3 SP 500 MRP 1'!C470</f>
        <v>POOL</v>
      </c>
      <c r="D470" s="121">
        <f>'JCN-R3 SP 500 MRP 1'!D470</f>
        <v>39.100999999999999</v>
      </c>
      <c r="E470" s="121">
        <f>'JCN-R3 SP 500 MRP 1'!E470</f>
        <v>342.44</v>
      </c>
      <c r="F470" s="126">
        <f>'JCN-R3 SP 500 MRP 1'!F470</f>
        <v>1.1680878402055834</v>
      </c>
      <c r="G470" s="123">
        <f>'JCN-R3 SP 500 MRP 1'!G470</f>
        <v>14</v>
      </c>
      <c r="H470" s="123">
        <f t="shared" si="28"/>
        <v>13389.746439999999</v>
      </c>
      <c r="I470" s="73">
        <f t="shared" si="29"/>
        <v>4.7788982621455842E-4</v>
      </c>
      <c r="J470" s="73">
        <f t="shared" si="30"/>
        <v>5.5821729495918518E-4</v>
      </c>
      <c r="K470" s="76">
        <f t="shared" si="31"/>
        <v>6.6904575670038175E-3</v>
      </c>
    </row>
    <row r="471" spans="2:11">
      <c r="B471" s="124" t="str">
        <f>'JCN-R3 SP 500 MRP 1'!B471</f>
        <v>Western Digital Corp</v>
      </c>
      <c r="C471" s="125" t="str">
        <f>'JCN-R3 SP 500 MRP 1'!C471</f>
        <v>WDC</v>
      </c>
      <c r="D471" s="121">
        <f>'JCN-R3 SP 500 MRP 1'!D471</f>
        <v>319.322</v>
      </c>
      <c r="E471" s="121">
        <f>'JCN-R3 SP 500 MRP 1'!E471</f>
        <v>37.67</v>
      </c>
      <c r="F471" s="126" t="str">
        <f>'JCN-R3 SP 500 MRP 1'!F471</f>
        <v>n/a</v>
      </c>
      <c r="G471" s="123">
        <f>'JCN-R3 SP 500 MRP 1'!G471</f>
        <v>4</v>
      </c>
      <c r="H471" s="123">
        <f t="shared" si="28"/>
        <v>12028.85974</v>
      </c>
      <c r="I471" s="73">
        <f t="shared" si="29"/>
        <v>4.2931878631660621E-4</v>
      </c>
      <c r="J471" s="73" t="str">
        <f t="shared" si="30"/>
        <v/>
      </c>
      <c r="K471" s="76">
        <f t="shared" si="31"/>
        <v>1.7172751452664249E-3</v>
      </c>
    </row>
    <row r="472" spans="2:11">
      <c r="B472" s="124" t="str">
        <f>'JCN-R3 SP 500 MRP 1'!B472</f>
        <v>PepsiCo Inc</v>
      </c>
      <c r="C472" s="125" t="str">
        <f>'JCN-R3 SP 500 MRP 1'!C472</f>
        <v>PEP</v>
      </c>
      <c r="D472" s="121">
        <f>'JCN-R3 SP 500 MRP 1'!D472</f>
        <v>1377.3150000000001</v>
      </c>
      <c r="E472" s="121">
        <f>'JCN-R3 SP 500 MRP 1'!E472</f>
        <v>182.3</v>
      </c>
      <c r="F472" s="126">
        <f>'JCN-R3 SP 500 MRP 1'!F472</f>
        <v>2.5233132199670867</v>
      </c>
      <c r="G472" s="123">
        <f>'JCN-R3 SP 500 MRP 1'!G472</f>
        <v>6.5</v>
      </c>
      <c r="H472" s="123">
        <f t="shared" si="28"/>
        <v>251084.52450000003</v>
      </c>
      <c r="I472" s="73">
        <f t="shared" si="29"/>
        <v>8.9613899946614714E-3</v>
      </c>
      <c r="J472" s="73">
        <f t="shared" si="30"/>
        <v>2.261239384281007E-2</v>
      </c>
      <c r="K472" s="76">
        <f t="shared" si="31"/>
        <v>5.8249034965299568E-2</v>
      </c>
    </row>
    <row r="473" spans="2:11">
      <c r="B473" s="124" t="str">
        <f>'JCN-R3 SP 500 MRP 1'!B473</f>
        <v>Diamondback Energy Inc</v>
      </c>
      <c r="C473" s="125" t="str">
        <f>'JCN-R3 SP 500 MRP 1'!C473</f>
        <v>FANG</v>
      </c>
      <c r="D473" s="121">
        <f>'JCN-R3 SP 500 MRP 1'!D473</f>
        <v>183.59</v>
      </c>
      <c r="E473" s="121">
        <f>'JCN-R3 SP 500 MRP 1'!E473</f>
        <v>135.16999999999999</v>
      </c>
      <c r="F473" s="126">
        <f>'JCN-R3 SP 500 MRP 1'!F473</f>
        <v>8.7297477250869289</v>
      </c>
      <c r="G473" s="123" t="str">
        <f>'JCN-R3 SP 500 MRP 1'!G473</f>
        <v/>
      </c>
      <c r="H473" s="123" t="str">
        <f t="shared" si="28"/>
        <v>Excl.</v>
      </c>
      <c r="I473" s="73" t="str">
        <f t="shared" si="29"/>
        <v>Excl.</v>
      </c>
      <c r="J473" s="73" t="str">
        <f t="shared" si="30"/>
        <v/>
      </c>
      <c r="K473" s="76" t="str">
        <f t="shared" si="31"/>
        <v/>
      </c>
    </row>
    <row r="474" spans="2:11">
      <c r="B474" s="124" t="str">
        <f>'JCN-R3 SP 500 MRP 1'!B474</f>
        <v>ServiceNow Inc</v>
      </c>
      <c r="C474" s="125" t="str">
        <f>'JCN-R3 SP 500 MRP 1'!C474</f>
        <v>NOW</v>
      </c>
      <c r="D474" s="121">
        <f>'JCN-R3 SP 500 MRP 1'!D474</f>
        <v>203</v>
      </c>
      <c r="E474" s="121">
        <f>'JCN-R3 SP 500 MRP 1'!E474</f>
        <v>464.72</v>
      </c>
      <c r="F474" s="126" t="str">
        <f>'JCN-R3 SP 500 MRP 1'!F474</f>
        <v>n/a</v>
      </c>
      <c r="G474" s="123">
        <f>'JCN-R3 SP 500 MRP 1'!G474</f>
        <v>45.5</v>
      </c>
      <c r="H474" s="123" t="str">
        <f t="shared" si="28"/>
        <v>Excl.</v>
      </c>
      <c r="I474" s="73" t="str">
        <f t="shared" si="29"/>
        <v>Excl.</v>
      </c>
      <c r="J474" s="73" t="str">
        <f t="shared" si="30"/>
        <v/>
      </c>
      <c r="K474" s="76" t="str">
        <f t="shared" si="31"/>
        <v/>
      </c>
    </row>
    <row r="475" spans="2:11">
      <c r="B475" s="124" t="str">
        <f>'JCN-R3 SP 500 MRP 1'!B475</f>
        <v>Church &amp; Dwight Co Inc</v>
      </c>
      <c r="C475" s="125" t="str">
        <f>'JCN-R3 SP 500 MRP 1'!C475</f>
        <v>CHD</v>
      </c>
      <c r="D475" s="121">
        <f>'JCN-R3 SP 500 MRP 1'!D475</f>
        <v>244.041</v>
      </c>
      <c r="E475" s="121">
        <f>'JCN-R3 SP 500 MRP 1'!E475</f>
        <v>88.41</v>
      </c>
      <c r="F475" s="126">
        <f>'JCN-R3 SP 500 MRP 1'!F475</f>
        <v>1.232892206763941</v>
      </c>
      <c r="G475" s="123">
        <f>'JCN-R3 SP 500 MRP 1'!G475</f>
        <v>6</v>
      </c>
      <c r="H475" s="123">
        <f t="shared" si="28"/>
        <v>21575.664809999998</v>
      </c>
      <c r="I475" s="73">
        <f t="shared" si="29"/>
        <v>7.7005122932816811E-4</v>
      </c>
      <c r="J475" s="73">
        <f t="shared" si="30"/>
        <v>9.4939015944769077E-4</v>
      </c>
      <c r="K475" s="76">
        <f t="shared" si="31"/>
        <v>4.6203073759690082E-3</v>
      </c>
    </row>
    <row r="476" spans="2:11">
      <c r="B476" s="124" t="str">
        <f>'JCN-R3 SP 500 MRP 1'!B476</f>
        <v>Federal Realty Investment Trust</v>
      </c>
      <c r="C476" s="125" t="str">
        <f>'JCN-R3 SP 500 MRP 1'!C476</f>
        <v>FRT</v>
      </c>
      <c r="D476" s="121">
        <f>'JCN-R3 SP 500 MRP 1'!D476</f>
        <v>81.352999999999994</v>
      </c>
      <c r="E476" s="121">
        <f>'JCN-R3 SP 500 MRP 1'!E476</f>
        <v>98.83</v>
      </c>
      <c r="F476" s="126">
        <f>'JCN-R3 SP 500 MRP 1'!F476</f>
        <v>4.3711423656784385</v>
      </c>
      <c r="G476" s="123">
        <f>'JCN-R3 SP 500 MRP 1'!G476</f>
        <v>2.5</v>
      </c>
      <c r="H476" s="123">
        <f t="shared" si="28"/>
        <v>8040.1169899999995</v>
      </c>
      <c r="I476" s="73">
        <f t="shared" si="29"/>
        <v>2.8695764541272512E-4</v>
      </c>
      <c r="J476" s="73">
        <f t="shared" si="30"/>
        <v>1.2543327210188938E-3</v>
      </c>
      <c r="K476" s="76">
        <f t="shared" si="31"/>
        <v>7.1739411353181274E-4</v>
      </c>
    </row>
    <row r="477" spans="2:11">
      <c r="B477" s="124" t="str">
        <f>'JCN-R3 SP 500 MRP 1'!B477</f>
        <v>MGM Resorts International</v>
      </c>
      <c r="C477" s="125" t="str">
        <f>'JCN-R3 SP 500 MRP 1'!C477</f>
        <v>MGM</v>
      </c>
      <c r="D477" s="121">
        <f>'JCN-R3 SP 500 MRP 1'!D477</f>
        <v>372.892</v>
      </c>
      <c r="E477" s="121">
        <f>'JCN-R3 SP 500 MRP 1'!E477</f>
        <v>44.42</v>
      </c>
      <c r="F477" s="126" t="str">
        <f>'JCN-R3 SP 500 MRP 1'!F477</f>
        <v>n/a</v>
      </c>
      <c r="G477" s="123">
        <f>'JCN-R3 SP 500 MRP 1'!G477</f>
        <v>25</v>
      </c>
      <c r="H477" s="123" t="str">
        <f t="shared" si="28"/>
        <v>Excl.</v>
      </c>
      <c r="I477" s="73" t="str">
        <f t="shared" si="29"/>
        <v>Excl.</v>
      </c>
      <c r="J477" s="73" t="str">
        <f t="shared" si="30"/>
        <v/>
      </c>
      <c r="K477" s="76" t="str">
        <f t="shared" si="31"/>
        <v/>
      </c>
    </row>
    <row r="478" spans="2:11">
      <c r="B478" s="124" t="str">
        <f>'JCN-R3 SP 500 MRP 1'!B478</f>
        <v>American Electric Power Co Inc</v>
      </c>
      <c r="C478" s="125" t="str">
        <f>'JCN-R3 SP 500 MRP 1'!C478</f>
        <v>AEP</v>
      </c>
      <c r="D478" s="121">
        <f>'JCN-R3 SP 500 MRP 1'!D478</f>
        <v>514.40700000000004</v>
      </c>
      <c r="E478" s="121">
        <f>'JCN-R3 SP 500 MRP 1'!E478</f>
        <v>90.99</v>
      </c>
      <c r="F478" s="126">
        <f>'JCN-R3 SP 500 MRP 1'!F478</f>
        <v>3.6487526101769427</v>
      </c>
      <c r="G478" s="123">
        <f>'JCN-R3 SP 500 MRP 1'!G478</f>
        <v>6</v>
      </c>
      <c r="H478" s="123">
        <f t="shared" si="28"/>
        <v>46805.892930000002</v>
      </c>
      <c r="I478" s="73">
        <f t="shared" si="29"/>
        <v>1.6705364913642779E-3</v>
      </c>
      <c r="J478" s="73">
        <f t="shared" si="30"/>
        <v>6.0953743832612402E-3</v>
      </c>
      <c r="K478" s="76">
        <f t="shared" si="31"/>
        <v>1.0023218948185668E-2</v>
      </c>
    </row>
    <row r="479" spans="2:11">
      <c r="B479" s="124" t="str">
        <f>'JCN-R3 SP 500 MRP 1'!B479</f>
        <v>SolarEdge Technologies Inc</v>
      </c>
      <c r="C479" s="125" t="str">
        <f>'JCN-R3 SP 500 MRP 1'!C479</f>
        <v>SEDG</v>
      </c>
      <c r="D479" s="121">
        <f>'JCN-R3 SP 500 MRP 1'!D479</f>
        <v>56.146999999999998</v>
      </c>
      <c r="E479" s="121">
        <f>'JCN-R3 SP 500 MRP 1'!E479</f>
        <v>303.95</v>
      </c>
      <c r="F479" s="126" t="str">
        <f>'JCN-R3 SP 500 MRP 1'!F479</f>
        <v>n/a</v>
      </c>
      <c r="G479" s="123">
        <f>'JCN-R3 SP 500 MRP 1'!G479</f>
        <v>27</v>
      </c>
      <c r="H479" s="123" t="str">
        <f t="shared" si="28"/>
        <v>Excl.</v>
      </c>
      <c r="I479" s="73" t="str">
        <f t="shared" si="29"/>
        <v>Excl.</v>
      </c>
      <c r="J479" s="73" t="str">
        <f t="shared" si="30"/>
        <v/>
      </c>
      <c r="K479" s="76" t="str">
        <f t="shared" si="31"/>
        <v/>
      </c>
    </row>
    <row r="480" spans="2:11">
      <c r="B480" s="124" t="str">
        <f>'JCN-R3 SP 500 MRP 1'!B480</f>
        <v>Invitation Homes Inc</v>
      </c>
      <c r="C480" s="125" t="str">
        <f>'JCN-R3 SP 500 MRP 1'!C480</f>
        <v>INVH</v>
      </c>
      <c r="D480" s="121">
        <f>'JCN-R3 SP 500 MRP 1'!D480</f>
        <v>611.41099999999994</v>
      </c>
      <c r="E480" s="121">
        <f>'JCN-R3 SP 500 MRP 1'!E480</f>
        <v>31.23</v>
      </c>
      <c r="F480" s="126">
        <f>'JCN-R3 SP 500 MRP 1'!F480</f>
        <v>3.3301312840217743</v>
      </c>
      <c r="G480" s="123" t="str">
        <f>'JCN-R3 SP 500 MRP 1'!G480</f>
        <v/>
      </c>
      <c r="H480" s="123" t="str">
        <f t="shared" si="28"/>
        <v>Excl.</v>
      </c>
      <c r="I480" s="73" t="str">
        <f t="shared" si="29"/>
        <v>Excl.</v>
      </c>
      <c r="J480" s="73" t="str">
        <f t="shared" si="30"/>
        <v/>
      </c>
      <c r="K480" s="76" t="str">
        <f t="shared" si="31"/>
        <v/>
      </c>
    </row>
    <row r="481" spans="2:11">
      <c r="B481" s="124" t="str">
        <f>'JCN-R3 SP 500 MRP 1'!B481</f>
        <v>PTC Inc</v>
      </c>
      <c r="C481" s="125" t="str">
        <f>'JCN-R3 SP 500 MRP 1'!C481</f>
        <v>PTC</v>
      </c>
      <c r="D481" s="121">
        <f>'JCN-R3 SP 500 MRP 1'!D481</f>
        <v>118.26300000000001</v>
      </c>
      <c r="E481" s="121">
        <f>'JCN-R3 SP 500 MRP 1'!E481</f>
        <v>128.22999999999999</v>
      </c>
      <c r="F481" s="126" t="str">
        <f>'JCN-R3 SP 500 MRP 1'!F481</f>
        <v>n/a</v>
      </c>
      <c r="G481" s="123">
        <f>'JCN-R3 SP 500 MRP 1'!G481</f>
        <v>29</v>
      </c>
      <c r="H481" s="123" t="str">
        <f t="shared" si="28"/>
        <v>Excl.</v>
      </c>
      <c r="I481" s="73" t="str">
        <f t="shared" si="29"/>
        <v>Excl.</v>
      </c>
      <c r="J481" s="73" t="str">
        <f t="shared" si="30"/>
        <v/>
      </c>
      <c r="K481" s="76" t="str">
        <f t="shared" si="31"/>
        <v/>
      </c>
    </row>
    <row r="482" spans="2:11">
      <c r="B482" s="124" t="str">
        <f>'JCN-R3 SP 500 MRP 1'!B482</f>
        <v>JB Hunt Transport Services Inc</v>
      </c>
      <c r="C482" s="125" t="str">
        <f>'JCN-R3 SP 500 MRP 1'!C482</f>
        <v>JBHT</v>
      </c>
      <c r="D482" s="121">
        <f>'JCN-R3 SP 500 MRP 1'!D482</f>
        <v>103.77</v>
      </c>
      <c r="E482" s="121">
        <f>'JCN-R3 SP 500 MRP 1'!E482</f>
        <v>175.46</v>
      </c>
      <c r="F482" s="126">
        <f>'JCN-R3 SP 500 MRP 1'!F482</f>
        <v>0.95748318705117974</v>
      </c>
      <c r="G482" s="123">
        <f>'JCN-R3 SP 500 MRP 1'!G482</f>
        <v>10</v>
      </c>
      <c r="H482" s="123">
        <f t="shared" si="28"/>
        <v>18207.484199999999</v>
      </c>
      <c r="I482" s="73">
        <f t="shared" si="29"/>
        <v>6.4983840426946265E-4</v>
      </c>
      <c r="J482" s="73">
        <f t="shared" si="30"/>
        <v>6.222093463881781E-4</v>
      </c>
      <c r="K482" s="76">
        <f t="shared" si="31"/>
        <v>6.4983840426946268E-3</v>
      </c>
    </row>
    <row r="483" spans="2:11">
      <c r="B483" s="124" t="str">
        <f>'JCN-R3 SP 500 MRP 1'!B483</f>
        <v>Lam Research Corp</v>
      </c>
      <c r="C483" s="125" t="str">
        <f>'JCN-R3 SP 500 MRP 1'!C483</f>
        <v>LRCX</v>
      </c>
      <c r="D483" s="121">
        <f>'JCN-R3 SP 500 MRP 1'!D483</f>
        <v>134.93600000000001</v>
      </c>
      <c r="E483" s="121">
        <f>'JCN-R3 SP 500 MRP 1'!E483</f>
        <v>530.12</v>
      </c>
      <c r="F483" s="126">
        <f>'JCN-R3 SP 500 MRP 1'!F483</f>
        <v>1.3015920923564477</v>
      </c>
      <c r="G483" s="123">
        <f>'JCN-R3 SP 500 MRP 1'!G483</f>
        <v>14</v>
      </c>
      <c r="H483" s="123">
        <f t="shared" si="28"/>
        <v>71532.272320000004</v>
      </c>
      <c r="I483" s="73">
        <f t="shared" si="29"/>
        <v>2.5530390243698499E-3</v>
      </c>
      <c r="J483" s="73">
        <f t="shared" si="30"/>
        <v>3.3230154055972167E-3</v>
      </c>
      <c r="K483" s="76">
        <f t="shared" si="31"/>
        <v>3.5742546341177898E-2</v>
      </c>
    </row>
    <row r="484" spans="2:11">
      <c r="B484" s="124" t="str">
        <f>'JCN-R3 SP 500 MRP 1'!B484</f>
        <v>Mohawk Industries Inc</v>
      </c>
      <c r="C484" s="125" t="str">
        <f>'JCN-R3 SP 500 MRP 1'!C484</f>
        <v>MHK</v>
      </c>
      <c r="D484" s="121">
        <f>'JCN-R3 SP 500 MRP 1'!D484</f>
        <v>63.54</v>
      </c>
      <c r="E484" s="121">
        <f>'JCN-R3 SP 500 MRP 1'!E484</f>
        <v>100.22</v>
      </c>
      <c r="F484" s="126" t="str">
        <f>'JCN-R3 SP 500 MRP 1'!F484</f>
        <v>n/a</v>
      </c>
      <c r="G484" s="123">
        <f>'JCN-R3 SP 500 MRP 1'!G484</f>
        <v>10</v>
      </c>
      <c r="H484" s="123">
        <f t="shared" si="28"/>
        <v>6367.9787999999999</v>
      </c>
      <c r="I484" s="73">
        <f t="shared" si="29"/>
        <v>2.2727781259388751E-4</v>
      </c>
      <c r="J484" s="73" t="str">
        <f t="shared" si="30"/>
        <v/>
      </c>
      <c r="K484" s="76">
        <f t="shared" si="31"/>
        <v>2.2727781259388753E-3</v>
      </c>
    </row>
    <row r="485" spans="2:11">
      <c r="B485" s="124" t="str">
        <f>'JCN-R3 SP 500 MRP 1'!B485</f>
        <v>GE HealthCare Technologies Inc</v>
      </c>
      <c r="C485" s="125" t="str">
        <f>'JCN-R3 SP 500 MRP 1'!C485</f>
        <v>GEHC</v>
      </c>
      <c r="D485" s="121">
        <f>'JCN-R3 SP 500 MRP 1'!D485</f>
        <v>453.92599999999999</v>
      </c>
      <c r="E485" s="121">
        <f>'JCN-R3 SP 500 MRP 1'!E485</f>
        <v>82.03</v>
      </c>
      <c r="F485" s="126" t="str">
        <f>'JCN-R3 SP 500 MRP 1'!F485</f>
        <v>n/a</v>
      </c>
      <c r="G485" s="123" t="str">
        <f>'JCN-R3 SP 500 MRP 1'!G485</f>
        <v/>
      </c>
      <c r="H485" s="123" t="str">
        <f t="shared" si="28"/>
        <v>Excl.</v>
      </c>
      <c r="I485" s="73" t="str">
        <f t="shared" si="29"/>
        <v>Excl.</v>
      </c>
      <c r="J485" s="73" t="str">
        <f t="shared" si="30"/>
        <v/>
      </c>
      <c r="K485" s="76" t="str">
        <f t="shared" si="31"/>
        <v/>
      </c>
    </row>
    <row r="486" spans="2:11">
      <c r="B486" s="124" t="str">
        <f>'JCN-R3 SP 500 MRP 1'!B486</f>
        <v>Pentair PLC</v>
      </c>
      <c r="C486" s="125" t="str">
        <f>'JCN-R3 SP 500 MRP 1'!C486</f>
        <v>PNR</v>
      </c>
      <c r="D486" s="121">
        <f>'JCN-R3 SP 500 MRP 1'!D486</f>
        <v>164.94</v>
      </c>
      <c r="E486" s="121">
        <f>'JCN-R3 SP 500 MRP 1'!E486</f>
        <v>55.27</v>
      </c>
      <c r="F486" s="126">
        <f>'JCN-R3 SP 500 MRP 1'!F486</f>
        <v>1.5921838248597793</v>
      </c>
      <c r="G486" s="123">
        <f>'JCN-R3 SP 500 MRP 1'!G486</f>
        <v>12</v>
      </c>
      <c r="H486" s="123">
        <f t="shared" si="28"/>
        <v>9116.2338</v>
      </c>
      <c r="I486" s="73">
        <f t="shared" si="29"/>
        <v>3.2536504002784414E-4</v>
      </c>
      <c r="J486" s="73">
        <f t="shared" si="30"/>
        <v>5.1804095390718804E-4</v>
      </c>
      <c r="K486" s="76">
        <f t="shared" si="31"/>
        <v>3.9043804803341299E-3</v>
      </c>
    </row>
    <row r="487" spans="2:11">
      <c r="B487" s="124" t="str">
        <f>'JCN-R3 SP 500 MRP 1'!B487</f>
        <v>Vertex Pharmaceuticals Inc</v>
      </c>
      <c r="C487" s="125" t="str">
        <f>'JCN-R3 SP 500 MRP 1'!C487</f>
        <v>VRTX</v>
      </c>
      <c r="D487" s="121">
        <f>'JCN-R3 SP 500 MRP 1'!D487</f>
        <v>257.09100000000001</v>
      </c>
      <c r="E487" s="121">
        <f>'JCN-R3 SP 500 MRP 1'!E487</f>
        <v>315.07</v>
      </c>
      <c r="F487" s="126" t="str">
        <f>'JCN-R3 SP 500 MRP 1'!F487</f>
        <v>n/a</v>
      </c>
      <c r="G487" s="123">
        <f>'JCN-R3 SP 500 MRP 1'!G487</f>
        <v>13.5</v>
      </c>
      <c r="H487" s="123">
        <f t="shared" si="28"/>
        <v>81001.661370000002</v>
      </c>
      <c r="I487" s="73">
        <f t="shared" si="29"/>
        <v>2.8910084331066552E-3</v>
      </c>
      <c r="J487" s="73" t="str">
        <f t="shared" si="30"/>
        <v/>
      </c>
      <c r="K487" s="76">
        <f t="shared" si="31"/>
        <v>3.9028613846939841E-2</v>
      </c>
    </row>
    <row r="488" spans="2:11">
      <c r="B488" s="124" t="str">
        <f>'JCN-R3 SP 500 MRP 1'!B488</f>
        <v>Amcor PLC</v>
      </c>
      <c r="C488" s="125" t="str">
        <f>'JCN-R3 SP 500 MRP 1'!C488</f>
        <v>AMCR</v>
      </c>
      <c r="D488" s="121">
        <f>'JCN-R3 SP 500 MRP 1'!D488</f>
        <v>1485.78</v>
      </c>
      <c r="E488" s="121">
        <f>'JCN-R3 SP 500 MRP 1'!E488</f>
        <v>11.38</v>
      </c>
      <c r="F488" s="126">
        <f>'JCN-R3 SP 500 MRP 1'!F488</f>
        <v>4.3057996485061505</v>
      </c>
      <c r="G488" s="123">
        <f>'JCN-R3 SP 500 MRP 1'!G488</f>
        <v>14.5</v>
      </c>
      <c r="H488" s="123">
        <f t="shared" si="28"/>
        <v>16908.1764</v>
      </c>
      <c r="I488" s="73">
        <f t="shared" si="29"/>
        <v>6.0346516027088399E-4</v>
      </c>
      <c r="J488" s="73">
        <f t="shared" si="30"/>
        <v>2.5984000749800801E-3</v>
      </c>
      <c r="K488" s="76">
        <f t="shared" si="31"/>
        <v>8.7502448239278174E-3</v>
      </c>
    </row>
    <row r="489" spans="2:11">
      <c r="B489" s="124" t="str">
        <f>'JCN-R3 SP 500 MRP 1'!B489</f>
        <v>Meta Platforms Inc</v>
      </c>
      <c r="C489" s="149" t="str">
        <f>'JCN-R3 SP 500 MRP 1'!C489</f>
        <v>META</v>
      </c>
      <c r="D489" s="126">
        <f>'JCN-R3 SP 500 MRP 1'!D489</f>
        <v>2225.7629999999999</v>
      </c>
      <c r="E489" s="121">
        <f>'JCN-R3 SP 500 MRP 1'!E489</f>
        <v>211.94</v>
      </c>
      <c r="F489" s="126" t="str">
        <f>'JCN-R3 SP 500 MRP 1'!F489</f>
        <v>n/a</v>
      </c>
      <c r="G489" s="123">
        <f>'JCN-R3 SP 500 MRP 1'!G489</f>
        <v>11</v>
      </c>
      <c r="H489" s="123">
        <f t="shared" si="28"/>
        <v>471728.21021999995</v>
      </c>
      <c r="I489" s="73">
        <f t="shared" si="29"/>
        <v>1.6836324228596853E-2</v>
      </c>
      <c r="J489" s="73" t="str">
        <f t="shared" si="30"/>
        <v/>
      </c>
      <c r="K489" s="76">
        <f t="shared" si="31"/>
        <v>0.18519956651456537</v>
      </c>
    </row>
    <row r="490" spans="2:11">
      <c r="B490" s="124" t="str">
        <f>'JCN-R3 SP 500 MRP 1'!B490</f>
        <v>T-Mobile US Inc</v>
      </c>
      <c r="C490" s="125" t="str">
        <f>'JCN-R3 SP 500 MRP 1'!C490</f>
        <v>TMUS</v>
      </c>
      <c r="D490" s="121">
        <f>'JCN-R3 SP 500 MRP 1'!D490</f>
        <v>1219.383</v>
      </c>
      <c r="E490" s="121">
        <f>'JCN-R3 SP 500 MRP 1'!E490</f>
        <v>144.84</v>
      </c>
      <c r="F490" s="126" t="str">
        <f>'JCN-R3 SP 500 MRP 1'!F490</f>
        <v>n/a</v>
      </c>
      <c r="G490" s="123">
        <f>'JCN-R3 SP 500 MRP 1'!G490</f>
        <v>16</v>
      </c>
      <c r="H490" s="123">
        <f t="shared" si="28"/>
        <v>176615.43372</v>
      </c>
      <c r="I490" s="73">
        <f t="shared" si="29"/>
        <v>6.3035337753012495E-3</v>
      </c>
      <c r="J490" s="73" t="str">
        <f t="shared" si="30"/>
        <v/>
      </c>
      <c r="K490" s="76">
        <f t="shared" si="31"/>
        <v>0.10085654040481999</v>
      </c>
    </row>
    <row r="491" spans="2:11">
      <c r="B491" s="124" t="str">
        <f>'JCN-R3 SP 500 MRP 1'!B491</f>
        <v>United Rentals Inc</v>
      </c>
      <c r="C491" s="125" t="str">
        <f>'JCN-R3 SP 500 MRP 1'!C491</f>
        <v>URI</v>
      </c>
      <c r="D491" s="121">
        <f>'JCN-R3 SP 500 MRP 1'!D491</f>
        <v>69.36</v>
      </c>
      <c r="E491" s="121">
        <f>'JCN-R3 SP 500 MRP 1'!E491</f>
        <v>395.76</v>
      </c>
      <c r="F491" s="126">
        <f>'JCN-R3 SP 500 MRP 1'!F491</f>
        <v>1.4958560743885183</v>
      </c>
      <c r="G491" s="123">
        <f>'JCN-R3 SP 500 MRP 1'!G491</f>
        <v>18</v>
      </c>
      <c r="H491" s="123">
        <f t="shared" si="28"/>
        <v>27449.9136</v>
      </c>
      <c r="I491" s="73">
        <f t="shared" si="29"/>
        <v>9.79707457395933E-4</v>
      </c>
      <c r="J491" s="73">
        <f t="shared" si="30"/>
        <v>1.4655013512694368E-3</v>
      </c>
      <c r="K491" s="76">
        <f t="shared" si="31"/>
        <v>1.7634734233126795E-2</v>
      </c>
    </row>
    <row r="492" spans="2:11">
      <c r="B492" s="124" t="str">
        <f>'JCN-R3 SP 500 MRP 1'!B492</f>
        <v>Honeywell International Inc</v>
      </c>
      <c r="C492" s="125" t="str">
        <f>'JCN-R3 SP 500 MRP 1'!C492</f>
        <v>HON</v>
      </c>
      <c r="D492" s="121">
        <f>'JCN-R3 SP 500 MRP 1'!D492</f>
        <v>668.14</v>
      </c>
      <c r="E492" s="121">
        <f>'JCN-R3 SP 500 MRP 1'!E492</f>
        <v>191.12</v>
      </c>
      <c r="F492" s="126">
        <f>'JCN-R3 SP 500 MRP 1'!F492</f>
        <v>2.1557136877354539</v>
      </c>
      <c r="G492" s="123">
        <f>'JCN-R3 SP 500 MRP 1'!G492</f>
        <v>12</v>
      </c>
      <c r="H492" s="123">
        <f t="shared" si="28"/>
        <v>127694.91680000001</v>
      </c>
      <c r="I492" s="73">
        <f t="shared" si="29"/>
        <v>4.5575248098599919E-3</v>
      </c>
      <c r="J492" s="73">
        <f t="shared" si="30"/>
        <v>9.824718614809106E-3</v>
      </c>
      <c r="K492" s="76">
        <f t="shared" si="31"/>
        <v>5.4690297718319902E-2</v>
      </c>
    </row>
    <row r="493" spans="2:11">
      <c r="B493" s="124" t="str">
        <f>'JCN-R3 SP 500 MRP 1'!B493</f>
        <v>Alexandria Real Estate Equities Inc</v>
      </c>
      <c r="C493" s="125" t="str">
        <f>'JCN-R3 SP 500 MRP 1'!C493</f>
        <v>ARE</v>
      </c>
      <c r="D493" s="121">
        <f>'JCN-R3 SP 500 MRP 1'!D493</f>
        <v>173.08699999999999</v>
      </c>
      <c r="E493" s="121">
        <f>'JCN-R3 SP 500 MRP 1'!E493</f>
        <v>125.59</v>
      </c>
      <c r="F493" s="126">
        <f>'JCN-R3 SP 500 MRP 1'!F493</f>
        <v>3.8538100167210763</v>
      </c>
      <c r="G493" s="123">
        <f>'JCN-R3 SP 500 MRP 1'!G493</f>
        <v>11</v>
      </c>
      <c r="H493" s="123">
        <f t="shared" si="28"/>
        <v>21737.996329999998</v>
      </c>
      <c r="I493" s="73">
        <f t="shared" si="29"/>
        <v>7.7584495979420563E-4</v>
      </c>
      <c r="J493" s="73">
        <f t="shared" si="30"/>
        <v>2.9899590774774701E-3</v>
      </c>
      <c r="K493" s="76">
        <f t="shared" si="31"/>
        <v>8.5342945577362612E-3</v>
      </c>
    </row>
    <row r="494" spans="2:11">
      <c r="B494" s="124" t="str">
        <f>'JCN-R3 SP 500 MRP 1'!B494</f>
        <v>Delta Air Lines Inc</v>
      </c>
      <c r="C494" s="125" t="str">
        <f>'JCN-R3 SP 500 MRP 1'!C494</f>
        <v>DAL</v>
      </c>
      <c r="D494" s="121">
        <f>'JCN-R3 SP 500 MRP 1'!D494</f>
        <v>641.23900000000003</v>
      </c>
      <c r="E494" s="121">
        <f>'JCN-R3 SP 500 MRP 1'!E494</f>
        <v>34.92</v>
      </c>
      <c r="F494" s="126" t="str">
        <f>'JCN-R3 SP 500 MRP 1'!F494</f>
        <v>n/a</v>
      </c>
      <c r="G494" s="123" t="str">
        <f>'JCN-R3 SP 500 MRP 1'!G494</f>
        <v/>
      </c>
      <c r="H494" s="123" t="str">
        <f t="shared" si="28"/>
        <v>Excl.</v>
      </c>
      <c r="I494" s="73" t="str">
        <f t="shared" si="29"/>
        <v>Excl.</v>
      </c>
      <c r="J494" s="73" t="str">
        <f t="shared" si="30"/>
        <v/>
      </c>
      <c r="K494" s="76" t="str">
        <f t="shared" si="31"/>
        <v/>
      </c>
    </row>
    <row r="495" spans="2:11">
      <c r="B495" s="124" t="str">
        <f>'JCN-R3 SP 500 MRP 1'!B495</f>
        <v>Seagate Technology Holdings PLC</v>
      </c>
      <c r="C495" s="125" t="str">
        <f>'JCN-R3 SP 500 MRP 1'!C495</f>
        <v>STX</v>
      </c>
      <c r="D495" s="121">
        <f>'JCN-R3 SP 500 MRP 1'!D495</f>
        <v>206.48400000000001</v>
      </c>
      <c r="E495" s="121">
        <f>'JCN-R3 SP 500 MRP 1'!E495</f>
        <v>66.12</v>
      </c>
      <c r="F495" s="126">
        <f>'JCN-R3 SP 500 MRP 1'!F495</f>
        <v>4.2347247428917116</v>
      </c>
      <c r="G495" s="123">
        <f>'JCN-R3 SP 500 MRP 1'!G495</f>
        <v>12</v>
      </c>
      <c r="H495" s="123">
        <f t="shared" si="28"/>
        <v>13652.722080000001</v>
      </c>
      <c r="I495" s="73">
        <f t="shared" si="29"/>
        <v>4.8727561880304473E-4</v>
      </c>
      <c r="J495" s="73">
        <f t="shared" si="30"/>
        <v>2.0634781195531231E-3</v>
      </c>
      <c r="K495" s="76">
        <f t="shared" si="31"/>
        <v>5.8473074256365368E-3</v>
      </c>
    </row>
    <row r="496" spans="2:11">
      <c r="B496" s="124" t="str">
        <f>'JCN-R3 SP 500 MRP 1'!B496</f>
        <v>United Airlines Holdings Inc</v>
      </c>
      <c r="C496" s="125" t="str">
        <f>'JCN-R3 SP 500 MRP 1'!C496</f>
        <v>UAL</v>
      </c>
      <c r="D496" s="121">
        <f>'JCN-R3 SP 500 MRP 1'!D496</f>
        <v>326.72899999999998</v>
      </c>
      <c r="E496" s="121">
        <f>'JCN-R3 SP 500 MRP 1'!E496</f>
        <v>44.25</v>
      </c>
      <c r="F496" s="126" t="str">
        <f>'JCN-R3 SP 500 MRP 1'!F496</f>
        <v>n/a</v>
      </c>
      <c r="G496" s="123" t="str">
        <f>'JCN-R3 SP 500 MRP 1'!G496</f>
        <v/>
      </c>
      <c r="H496" s="123" t="str">
        <f t="shared" si="28"/>
        <v>Excl.</v>
      </c>
      <c r="I496" s="73" t="str">
        <f t="shared" si="29"/>
        <v>Excl.</v>
      </c>
      <c r="J496" s="73" t="str">
        <f t="shared" si="30"/>
        <v/>
      </c>
      <c r="K496" s="76" t="str">
        <f t="shared" si="31"/>
        <v/>
      </c>
    </row>
    <row r="497" spans="2:11">
      <c r="B497" s="124" t="str">
        <f>'JCN-R3 SP 500 MRP 1'!B497</f>
        <v>News Corp</v>
      </c>
      <c r="C497" s="125" t="str">
        <f>'JCN-R3 SP 500 MRP 1'!C497</f>
        <v>NWS</v>
      </c>
      <c r="D497" s="121">
        <f>'JCN-R3 SP 500 MRP 1'!D497</f>
        <v>193.24299999999999</v>
      </c>
      <c r="E497" s="121">
        <f>'JCN-R3 SP 500 MRP 1'!E497</f>
        <v>17.43</v>
      </c>
      <c r="F497" s="126">
        <f>'JCN-R3 SP 500 MRP 1'!F497</f>
        <v>1.1474469305794608</v>
      </c>
      <c r="G497" s="123" t="str">
        <f>'JCN-R3 SP 500 MRP 1'!G497</f>
        <v/>
      </c>
      <c r="H497" s="123" t="str">
        <f t="shared" si="28"/>
        <v>Excl.</v>
      </c>
      <c r="I497" s="73" t="str">
        <f t="shared" si="29"/>
        <v>Excl.</v>
      </c>
      <c r="J497" s="73" t="str">
        <f t="shared" si="30"/>
        <v/>
      </c>
      <c r="K497" s="76" t="str">
        <f t="shared" si="31"/>
        <v/>
      </c>
    </row>
    <row r="498" spans="2:11">
      <c r="B498" s="124" t="str">
        <f>'JCN-R3 SP 500 MRP 1'!B498</f>
        <v>Centene Corp</v>
      </c>
      <c r="C498" s="125" t="str">
        <f>'JCN-R3 SP 500 MRP 1'!C498</f>
        <v>CNC</v>
      </c>
      <c r="D498" s="121">
        <f>'JCN-R3 SP 500 MRP 1'!D498</f>
        <v>550.70000000000005</v>
      </c>
      <c r="E498" s="121">
        <f>'JCN-R3 SP 500 MRP 1'!E498</f>
        <v>63.21</v>
      </c>
      <c r="F498" s="126" t="str">
        <f>'JCN-R3 SP 500 MRP 1'!F498</f>
        <v>n/a</v>
      </c>
      <c r="G498" s="123">
        <f>'JCN-R3 SP 500 MRP 1'!G498</f>
        <v>9</v>
      </c>
      <c r="H498" s="123">
        <f t="shared" si="28"/>
        <v>34809.747000000003</v>
      </c>
      <c r="I498" s="73">
        <f t="shared" si="29"/>
        <v>1.2423852848107218E-3</v>
      </c>
      <c r="J498" s="73" t="str">
        <f t="shared" si="30"/>
        <v/>
      </c>
      <c r="K498" s="76">
        <f t="shared" si="31"/>
        <v>1.1181467563296497E-2</v>
      </c>
    </row>
    <row r="499" spans="2:11">
      <c r="B499" s="124" t="str">
        <f>'JCN-R3 SP 500 MRP 1'!B499</f>
        <v>Martin Marietta Materials Inc</v>
      </c>
      <c r="C499" s="125" t="str">
        <f>'JCN-R3 SP 500 MRP 1'!C499</f>
        <v>MLM</v>
      </c>
      <c r="D499" s="121">
        <f>'JCN-R3 SP 500 MRP 1'!D499</f>
        <v>62.103999999999999</v>
      </c>
      <c r="E499" s="121">
        <f>'JCN-R3 SP 500 MRP 1'!E499</f>
        <v>355.06</v>
      </c>
      <c r="F499" s="126">
        <f>'JCN-R3 SP 500 MRP 1'!F499</f>
        <v>0.74353630372331436</v>
      </c>
      <c r="G499" s="123">
        <f>'JCN-R3 SP 500 MRP 1'!G499</f>
        <v>4.5</v>
      </c>
      <c r="H499" s="123">
        <f t="shared" si="28"/>
        <v>22050.646239999998</v>
      </c>
      <c r="I499" s="73">
        <f t="shared" si="29"/>
        <v>7.8700366334586878E-4</v>
      </c>
      <c r="J499" s="73">
        <f t="shared" si="30"/>
        <v>5.8516579486089489E-4</v>
      </c>
      <c r="K499" s="76">
        <f t="shared" si="31"/>
        <v>3.5415164850564097E-3</v>
      </c>
    </row>
    <row r="500" spans="2:11">
      <c r="B500" s="124" t="str">
        <f>'JCN-R3 SP 500 MRP 1'!B500</f>
        <v>Teradyne Inc</v>
      </c>
      <c r="C500" s="125" t="str">
        <f>'JCN-R3 SP 500 MRP 1'!C500</f>
        <v>TER</v>
      </c>
      <c r="D500" s="126">
        <f>'JCN-R3 SP 500 MRP 1'!D500</f>
        <v>156.048</v>
      </c>
      <c r="E500" s="126">
        <f>'JCN-R3 SP 500 MRP 1'!E500</f>
        <v>107.51</v>
      </c>
      <c r="F500" s="126">
        <f>'JCN-R3 SP 500 MRP 1'!F500</f>
        <v>0.40926425448795456</v>
      </c>
      <c r="G500" s="123">
        <f>'JCN-R3 SP 500 MRP 1'!G500</f>
        <v>19</v>
      </c>
      <c r="H500" s="123">
        <f t="shared" si="28"/>
        <v>16776.72048</v>
      </c>
      <c r="I500" s="73">
        <f t="shared" si="29"/>
        <v>5.9877340251093087E-4</v>
      </c>
      <c r="J500" s="73">
        <f t="shared" si="30"/>
        <v>2.4505655018585207E-4</v>
      </c>
      <c r="K500" s="76">
        <f t="shared" si="31"/>
        <v>1.1376694647707686E-2</v>
      </c>
    </row>
    <row r="501" spans="2:11">
      <c r="B501" s="124" t="str">
        <f>'JCN-R3 SP 500 MRP 1'!B501</f>
        <v>PayPal Holdings Inc</v>
      </c>
      <c r="C501" s="125" t="str">
        <f>'JCN-R3 SP 500 MRP 1'!C501</f>
        <v>PYPL</v>
      </c>
      <c r="D501" s="121">
        <f>'JCN-R3 SP 500 MRP 1'!D501</f>
        <v>1131.373</v>
      </c>
      <c r="E501" s="121">
        <f>'JCN-R3 SP 500 MRP 1'!E501</f>
        <v>75.94</v>
      </c>
      <c r="F501" s="126" t="str">
        <f>'JCN-R3 SP 500 MRP 1'!F501</f>
        <v>n/a</v>
      </c>
      <c r="G501" s="123">
        <f>'JCN-R3 SP 500 MRP 1'!G501</f>
        <v>12</v>
      </c>
      <c r="H501" s="123">
        <f t="shared" si="28"/>
        <v>85916.465620000003</v>
      </c>
      <c r="I501" s="73">
        <f t="shared" si="29"/>
        <v>3.0664213850573026E-3</v>
      </c>
      <c r="J501" s="73" t="str">
        <f t="shared" si="30"/>
        <v/>
      </c>
      <c r="K501" s="76">
        <f t="shared" si="31"/>
        <v>3.6797056620687635E-2</v>
      </c>
    </row>
    <row r="502" spans="2:11">
      <c r="B502" s="124" t="str">
        <f>'JCN-R3 SP 500 MRP 1'!B502</f>
        <v>Tesla Inc</v>
      </c>
      <c r="C502" s="125" t="str">
        <f>'JCN-R3 SP 500 MRP 1'!C502</f>
        <v>TSLA</v>
      </c>
      <c r="D502" s="121">
        <f>'JCN-R3 SP 500 MRP 1'!D502</f>
        <v>3164.1030000000001</v>
      </c>
      <c r="E502" s="121">
        <f>'JCN-R3 SP 500 MRP 1'!E502</f>
        <v>207.46</v>
      </c>
      <c r="F502" s="126" t="str">
        <f>'JCN-R3 SP 500 MRP 1'!F502</f>
        <v>n/a</v>
      </c>
      <c r="G502" s="123">
        <f>'JCN-R3 SP 500 MRP 1'!G502</f>
        <v>21.5</v>
      </c>
      <c r="H502" s="123" t="str">
        <f t="shared" si="28"/>
        <v>Excl.</v>
      </c>
      <c r="I502" s="73" t="str">
        <f t="shared" si="29"/>
        <v>Excl.</v>
      </c>
      <c r="J502" s="73" t="str">
        <f t="shared" si="30"/>
        <v/>
      </c>
      <c r="K502" s="76" t="str">
        <f t="shared" si="31"/>
        <v/>
      </c>
    </row>
    <row r="503" spans="2:11">
      <c r="B503" s="124" t="str">
        <f>'JCN-R3 SP 500 MRP 1'!B503</f>
        <v>Arch Capital Group Ltd</v>
      </c>
      <c r="C503" s="125" t="str">
        <f>'JCN-R3 SP 500 MRP 1'!C503</f>
        <v>ACGL</v>
      </c>
      <c r="D503" s="121">
        <f>'JCN-R3 SP 500 MRP 1'!D503</f>
        <v>371.197</v>
      </c>
      <c r="E503" s="121">
        <f>'JCN-R3 SP 500 MRP 1'!E503</f>
        <v>67.87</v>
      </c>
      <c r="F503" s="126" t="str">
        <f>'JCN-R3 SP 500 MRP 1'!F503</f>
        <v>n/a</v>
      </c>
      <c r="G503" s="123">
        <f>'JCN-R3 SP 500 MRP 1'!G503</f>
        <v>21.5</v>
      </c>
      <c r="H503" s="123" t="str">
        <f t="shared" si="28"/>
        <v>Excl.</v>
      </c>
      <c r="I503" s="73" t="str">
        <f t="shared" si="29"/>
        <v>Excl.</v>
      </c>
      <c r="J503" s="73" t="str">
        <f t="shared" si="30"/>
        <v/>
      </c>
      <c r="K503" s="76" t="str">
        <f t="shared" si="31"/>
        <v/>
      </c>
    </row>
    <row r="504" spans="2:11">
      <c r="B504" s="124" t="str">
        <f>'JCN-R3 SP 500 MRP 1'!B504</f>
        <v>DISH Network Corp</v>
      </c>
      <c r="C504" s="125" t="str">
        <f>'JCN-R3 SP 500 MRP 1'!C504</f>
        <v>DISH</v>
      </c>
      <c r="D504" s="121">
        <f>'JCN-R3 SP 500 MRP 1'!D504</f>
        <v>292.71699999999998</v>
      </c>
      <c r="E504" s="121">
        <f>'JCN-R3 SP 500 MRP 1'!E504</f>
        <v>9.33</v>
      </c>
      <c r="F504" s="126" t="str">
        <f>'JCN-R3 SP 500 MRP 1'!F504</f>
        <v>n/a</v>
      </c>
      <c r="G504" s="123">
        <f>'JCN-R3 SP 500 MRP 1'!G504</f>
        <v>-4</v>
      </c>
      <c r="H504" s="123" t="str">
        <f t="shared" si="28"/>
        <v>Excl.</v>
      </c>
      <c r="I504" s="73" t="str">
        <f t="shared" si="29"/>
        <v>Excl.</v>
      </c>
      <c r="J504" s="73" t="str">
        <f t="shared" si="30"/>
        <v/>
      </c>
      <c r="K504" s="76" t="str">
        <f t="shared" si="31"/>
        <v/>
      </c>
    </row>
    <row r="505" spans="2:11">
      <c r="B505" s="124" t="str">
        <f>'JCN-R3 SP 500 MRP 1'!B505</f>
        <v>Dow Inc</v>
      </c>
      <c r="C505" s="125" t="str">
        <f>'JCN-R3 SP 500 MRP 1'!C505</f>
        <v>DOW</v>
      </c>
      <c r="D505" s="121">
        <f>'JCN-R3 SP 500 MRP 1'!D505</f>
        <v>707.98900000000003</v>
      </c>
      <c r="E505" s="121">
        <f>'JCN-R3 SP 500 MRP 1'!E505</f>
        <v>54.82</v>
      </c>
      <c r="F505" s="126">
        <f>'JCN-R3 SP 500 MRP 1'!F505</f>
        <v>5.1076249543962051</v>
      </c>
      <c r="G505" s="123">
        <f>'JCN-R3 SP 500 MRP 1'!G505</f>
        <v>8.5</v>
      </c>
      <c r="H505" s="123">
        <f t="shared" si="28"/>
        <v>38811.956980000003</v>
      </c>
      <c r="I505" s="73">
        <f t="shared" si="29"/>
        <v>1.3852270809856441E-3</v>
      </c>
      <c r="J505" s="73">
        <f t="shared" si="30"/>
        <v>7.0752204063476891E-3</v>
      </c>
      <c r="K505" s="76">
        <f t="shared" si="31"/>
        <v>1.1774430188377975E-2</v>
      </c>
    </row>
    <row r="506" spans="2:11">
      <c r="B506" s="124" t="str">
        <f>'JCN-R3 SP 500 MRP 1'!B506</f>
        <v>Everest Re Group Ltd</v>
      </c>
      <c r="C506" s="125" t="str">
        <f>'JCN-R3 SP 500 MRP 1'!C506</f>
        <v>RE</v>
      </c>
      <c r="D506" s="121">
        <f>'JCN-R3 SP 500 MRP 1'!D506</f>
        <v>39.156999999999996</v>
      </c>
      <c r="E506" s="121">
        <f>'JCN-R3 SP 500 MRP 1'!E506</f>
        <v>358.02</v>
      </c>
      <c r="F506" s="126">
        <f>'JCN-R3 SP 500 MRP 1'!F506</f>
        <v>1.843472431707726</v>
      </c>
      <c r="G506" s="123">
        <f>'JCN-R3 SP 500 MRP 1'!G506</f>
        <v>9.5</v>
      </c>
      <c r="H506" s="123">
        <f t="shared" si="28"/>
        <v>14018.989139999998</v>
      </c>
      <c r="I506" s="73">
        <f t="shared" si="29"/>
        <v>5.0034795758375702E-4</v>
      </c>
      <c r="J506" s="73">
        <f t="shared" si="30"/>
        <v>9.2237766606692269E-4</v>
      </c>
      <c r="K506" s="76">
        <f t="shared" si="31"/>
        <v>4.7533055970456917E-3</v>
      </c>
    </row>
    <row r="507" spans="2:11">
      <c r="B507" s="124" t="str">
        <f>'JCN-R3 SP 500 MRP 1'!B507</f>
        <v>Teledyne Technologies Inc</v>
      </c>
      <c r="C507" s="125" t="str">
        <f>'JCN-R3 SP 500 MRP 1'!C507</f>
        <v>TDY</v>
      </c>
      <c r="D507" s="126">
        <f>'JCN-R3 SP 500 MRP 1'!D507</f>
        <v>46.994999999999997</v>
      </c>
      <c r="E507" s="126">
        <f>'JCN-R3 SP 500 MRP 1'!E507</f>
        <v>447.36</v>
      </c>
      <c r="F507" s="126" t="str">
        <f>'JCN-R3 SP 500 MRP 1'!F507</f>
        <v>n/a</v>
      </c>
      <c r="G507" s="123">
        <f>'JCN-R3 SP 500 MRP 1'!G507</f>
        <v>9.5</v>
      </c>
      <c r="H507" s="123">
        <f t="shared" si="28"/>
        <v>21023.683199999999</v>
      </c>
      <c r="I507" s="73">
        <f t="shared" si="29"/>
        <v>7.5035060266891293E-4</v>
      </c>
      <c r="J507" s="73" t="str">
        <f t="shared" si="30"/>
        <v/>
      </c>
      <c r="K507" s="76">
        <f t="shared" si="31"/>
        <v>7.1283307253546726E-3</v>
      </c>
    </row>
    <row r="508" spans="2:11">
      <c r="B508" s="124" t="str">
        <f>'JCN-R3 SP 500 MRP 1'!B508</f>
        <v>News Corp</v>
      </c>
      <c r="C508" s="125" t="str">
        <f>'JCN-R3 SP 500 MRP 1'!C508</f>
        <v>NWSA</v>
      </c>
      <c r="D508" s="121">
        <f>'JCN-R3 SP 500 MRP 1'!D508</f>
        <v>382.363</v>
      </c>
      <c r="E508" s="121">
        <f>'JCN-R3 SP 500 MRP 1'!E508</f>
        <v>17.27</v>
      </c>
      <c r="F508" s="126">
        <f>'JCN-R3 SP 500 MRP 1'!F508</f>
        <v>1.1580775911986105</v>
      </c>
      <c r="G508" s="123" t="str">
        <f>'JCN-R3 SP 500 MRP 1'!G508</f>
        <v/>
      </c>
      <c r="H508" s="123" t="str">
        <f t="shared" si="28"/>
        <v>Excl.</v>
      </c>
      <c r="I508" s="73" t="str">
        <f t="shared" si="29"/>
        <v>Excl.</v>
      </c>
      <c r="J508" s="73" t="str">
        <f t="shared" si="30"/>
        <v/>
      </c>
      <c r="K508" s="76" t="str">
        <f t="shared" si="31"/>
        <v/>
      </c>
    </row>
    <row r="509" spans="2:11">
      <c r="B509" s="124" t="str">
        <f>'JCN-R3 SP 500 MRP 1'!B509</f>
        <v>Exelon Corp</v>
      </c>
      <c r="C509" s="125" t="str">
        <f>'JCN-R3 SP 500 MRP 1'!C509</f>
        <v>EXC</v>
      </c>
      <c r="D509" s="121">
        <f>'JCN-R3 SP 500 MRP 1'!D509</f>
        <v>994.29899999999998</v>
      </c>
      <c r="E509" s="121">
        <f>'JCN-R3 SP 500 MRP 1'!E509</f>
        <v>41.89</v>
      </c>
      <c r="F509" s="126">
        <f>'JCN-R3 SP 500 MRP 1'!F509</f>
        <v>3.4375746001432317</v>
      </c>
      <c r="G509" s="123" t="str">
        <f>'JCN-R3 SP 500 MRP 1'!G509</f>
        <v/>
      </c>
      <c r="H509" s="123" t="str">
        <f t="shared" si="28"/>
        <v>Excl.</v>
      </c>
      <c r="I509" s="73" t="str">
        <f t="shared" si="29"/>
        <v>Excl.</v>
      </c>
      <c r="J509" s="73" t="str">
        <f t="shared" si="30"/>
        <v/>
      </c>
      <c r="K509" s="76" t="str">
        <f t="shared" si="31"/>
        <v/>
      </c>
    </row>
    <row r="510" spans="2:11">
      <c r="B510" s="124" t="str">
        <f>'JCN-R3 SP 500 MRP 1'!B510</f>
        <v>Global Payments Inc</v>
      </c>
      <c r="C510" s="125" t="str">
        <f>'JCN-R3 SP 500 MRP 1'!C510</f>
        <v>GPN</v>
      </c>
      <c r="D510" s="121">
        <f>'JCN-R3 SP 500 MRP 1'!D510</f>
        <v>263.78399999999999</v>
      </c>
      <c r="E510" s="121">
        <f>'JCN-R3 SP 500 MRP 1'!E510</f>
        <v>105.24</v>
      </c>
      <c r="F510" s="126">
        <f>'JCN-R3 SP 500 MRP 1'!F510</f>
        <v>0.95020904599011791</v>
      </c>
      <c r="G510" s="123">
        <f>'JCN-R3 SP 500 MRP 1'!G510</f>
        <v>17</v>
      </c>
      <c r="H510" s="123">
        <f t="shared" si="28"/>
        <v>27760.628159999997</v>
      </c>
      <c r="I510" s="73">
        <f t="shared" si="29"/>
        <v>9.9079708689310889E-4</v>
      </c>
      <c r="J510" s="73">
        <f t="shared" si="30"/>
        <v>9.4146435470648894E-4</v>
      </c>
      <c r="K510" s="76">
        <f t="shared" si="31"/>
        <v>1.6843550477182851E-2</v>
      </c>
    </row>
    <row r="511" spans="2:11">
      <c r="B511" s="124" t="str">
        <f>'JCN-R3 SP 500 MRP 1'!B511</f>
        <v>Crown Castle Inc</v>
      </c>
      <c r="C511" s="125" t="str">
        <f>'JCN-R3 SP 500 MRP 1'!C511</f>
        <v>CCI</v>
      </c>
      <c r="D511" s="121">
        <f>'JCN-R3 SP 500 MRP 1'!D511</f>
        <v>433.66899999999998</v>
      </c>
      <c r="E511" s="121">
        <f>'JCN-R3 SP 500 MRP 1'!E511</f>
        <v>133.84</v>
      </c>
      <c r="F511" s="126">
        <f>'JCN-R3 SP 500 MRP 1'!F511</f>
        <v>4.6772265391512251</v>
      </c>
      <c r="G511" s="123">
        <f>'JCN-R3 SP 500 MRP 1'!G511</f>
        <v>13.5</v>
      </c>
      <c r="H511" s="123">
        <f t="shared" si="28"/>
        <v>58042.258959999999</v>
      </c>
      <c r="I511" s="73">
        <f t="shared" si="29"/>
        <v>2.0715705985762337E-3</v>
      </c>
      <c r="J511" s="73">
        <f t="shared" si="30"/>
        <v>9.6892049813861493E-3</v>
      </c>
      <c r="K511" s="76">
        <f t="shared" si="31"/>
        <v>2.7966203080779156E-2</v>
      </c>
    </row>
    <row r="512" spans="2:11">
      <c r="B512" s="124" t="str">
        <f>'JCN-R3 SP 500 MRP 1'!B512</f>
        <v>Aptiv PLC</v>
      </c>
      <c r="C512" s="125" t="str">
        <f>'JCN-R3 SP 500 MRP 1'!C512</f>
        <v>APTV</v>
      </c>
      <c r="D512" s="121">
        <f>'JCN-R3 SP 500 MRP 1'!D512</f>
        <v>270.95</v>
      </c>
      <c r="E512" s="121">
        <f>'JCN-R3 SP 500 MRP 1'!E512</f>
        <v>112.19</v>
      </c>
      <c r="F512" s="126" t="str">
        <f>'JCN-R3 SP 500 MRP 1'!F512</f>
        <v>n/a</v>
      </c>
      <c r="G512" s="123">
        <f>'JCN-R3 SP 500 MRP 1'!G512</f>
        <v>30</v>
      </c>
      <c r="H512" s="123" t="str">
        <f t="shared" si="28"/>
        <v>Excl.</v>
      </c>
      <c r="I512" s="73" t="str">
        <f t="shared" si="29"/>
        <v>Excl.</v>
      </c>
      <c r="J512" s="73" t="str">
        <f t="shared" si="30"/>
        <v/>
      </c>
      <c r="K512" s="76" t="str">
        <f t="shared" si="31"/>
        <v/>
      </c>
    </row>
    <row r="513" spans="2:11">
      <c r="B513" s="124" t="str">
        <f>'JCN-R3 SP 500 MRP 1'!B513</f>
        <v>Advance Auto Parts Inc</v>
      </c>
      <c r="C513" s="125" t="str">
        <f>'JCN-R3 SP 500 MRP 1'!C513</f>
        <v>AAP</v>
      </c>
      <c r="D513" s="121">
        <f>'JCN-R3 SP 500 MRP 1'!D513</f>
        <v>59.274000000000001</v>
      </c>
      <c r="E513" s="121">
        <f>'JCN-R3 SP 500 MRP 1'!E513</f>
        <v>121.61</v>
      </c>
      <c r="F513" s="126">
        <f>'JCN-R3 SP 500 MRP 1'!F513</f>
        <v>4.9338047857906426</v>
      </c>
      <c r="G513" s="123">
        <f>'JCN-R3 SP 500 MRP 1'!G513</f>
        <v>12</v>
      </c>
      <c r="H513" s="123">
        <f t="shared" si="28"/>
        <v>7208.3111399999998</v>
      </c>
      <c r="I513" s="73">
        <f t="shared" si="29"/>
        <v>2.5726988732992511E-4</v>
      </c>
      <c r="J513" s="73">
        <f t="shared" si="30"/>
        <v>1.2693194013482039E-3</v>
      </c>
      <c r="K513" s="76">
        <f t="shared" si="31"/>
        <v>3.0872386479591013E-3</v>
      </c>
    </row>
    <row r="514" spans="2:11">
      <c r="B514" s="124" t="str">
        <f>'JCN-R3 SP 500 MRP 1'!B514</f>
        <v>Align Technology Inc</v>
      </c>
      <c r="C514" s="125" t="str">
        <f>'JCN-R3 SP 500 MRP 1'!C514</f>
        <v>ALGN</v>
      </c>
      <c r="D514" s="121">
        <f>'JCN-R3 SP 500 MRP 1'!D514</f>
        <v>76.739000000000004</v>
      </c>
      <c r="E514" s="121">
        <f>'JCN-R3 SP 500 MRP 1'!E514</f>
        <v>334.14</v>
      </c>
      <c r="F514" s="126" t="str">
        <f>'JCN-R3 SP 500 MRP 1'!F514</f>
        <v>n/a</v>
      </c>
      <c r="G514" s="123">
        <f>'JCN-R3 SP 500 MRP 1'!G514</f>
        <v>17</v>
      </c>
      <c r="H514" s="123">
        <f t="shared" si="28"/>
        <v>25641.569459999999</v>
      </c>
      <c r="I514" s="73">
        <f t="shared" si="29"/>
        <v>9.1516633477847461E-4</v>
      </c>
      <c r="J514" s="73" t="str">
        <f t="shared" si="30"/>
        <v/>
      </c>
      <c r="K514" s="76">
        <f t="shared" si="31"/>
        <v>1.5557827691234068E-2</v>
      </c>
    </row>
    <row r="515" spans="2:11">
      <c r="B515" s="124" t="str">
        <f>'JCN-R3 SP 500 MRP 1'!B515</f>
        <v>Illumina Inc</v>
      </c>
      <c r="C515" s="125" t="str">
        <f>'JCN-R3 SP 500 MRP 1'!C515</f>
        <v>ILMN</v>
      </c>
      <c r="D515" s="121">
        <f>'JCN-R3 SP 500 MRP 1'!D515</f>
        <v>158</v>
      </c>
      <c r="E515" s="121">
        <f>'JCN-R3 SP 500 MRP 1'!E515</f>
        <v>232.55</v>
      </c>
      <c r="F515" s="126" t="str">
        <f>'JCN-R3 SP 500 MRP 1'!F515</f>
        <v>n/a</v>
      </c>
      <c r="G515" s="123">
        <f>'JCN-R3 SP 500 MRP 1'!G515</f>
        <v>6.5</v>
      </c>
      <c r="H515" s="123">
        <f t="shared" si="28"/>
        <v>36742.9</v>
      </c>
      <c r="I515" s="73">
        <f t="shared" si="29"/>
        <v>1.3113809267637558E-3</v>
      </c>
      <c r="J515" s="73" t="str">
        <f t="shared" si="30"/>
        <v/>
      </c>
      <c r="K515" s="76">
        <f t="shared" si="31"/>
        <v>8.5239760239644129E-3</v>
      </c>
    </row>
    <row r="516" spans="2:11">
      <c r="B516" s="124" t="str">
        <f>'JCN-R3 SP 500 MRP 1'!B516</f>
        <v>Targa Resources Corp</v>
      </c>
      <c r="C516" s="125" t="str">
        <f>'JCN-R3 SP 500 MRP 1'!C516</f>
        <v>TRGP</v>
      </c>
      <c r="D516" s="121">
        <f>'JCN-R3 SP 500 MRP 1'!D516</f>
        <v>226.27600000000001</v>
      </c>
      <c r="E516" s="121">
        <f>'JCN-R3 SP 500 MRP 1'!E516</f>
        <v>72.95</v>
      </c>
      <c r="F516" s="126">
        <f>'JCN-R3 SP 500 MRP 1'!F516</f>
        <v>1.9191226867717612</v>
      </c>
      <c r="G516" s="123" t="str">
        <f>'JCN-R3 SP 500 MRP 1'!G516</f>
        <v/>
      </c>
      <c r="H516" s="123" t="str">
        <f t="shared" si="28"/>
        <v>Excl.</v>
      </c>
      <c r="I516" s="73" t="str">
        <f t="shared" si="29"/>
        <v>Excl.</v>
      </c>
      <c r="J516" s="73" t="str">
        <f t="shared" si="30"/>
        <v/>
      </c>
      <c r="K516" s="76" t="str">
        <f t="shared" si="31"/>
        <v/>
      </c>
    </row>
    <row r="517" spans="2:11">
      <c r="B517" s="124" t="str">
        <f>'JCN-R3 SP 500 MRP 1'!B517</f>
        <v>LKQ Corp</v>
      </c>
      <c r="C517" s="125" t="str">
        <f>'JCN-R3 SP 500 MRP 1'!C517</f>
        <v>LKQ</v>
      </c>
      <c r="D517" s="121">
        <f>'JCN-R3 SP 500 MRP 1'!D517</f>
        <v>267.29000000000002</v>
      </c>
      <c r="E517" s="121">
        <f>'JCN-R3 SP 500 MRP 1'!E517</f>
        <v>56.76</v>
      </c>
      <c r="F517" s="126">
        <f>'JCN-R3 SP 500 MRP 1'!F517</f>
        <v>1.9379844961240313</v>
      </c>
      <c r="G517" s="123">
        <f>'JCN-R3 SP 500 MRP 1'!G517</f>
        <v>13</v>
      </c>
      <c r="H517" s="123">
        <f t="shared" si="28"/>
        <v>15171.3804</v>
      </c>
      <c r="I517" s="73">
        <f t="shared" si="29"/>
        <v>5.4147764300687968E-4</v>
      </c>
      <c r="J517" s="73">
        <f t="shared" si="30"/>
        <v>1.0493752771451158E-3</v>
      </c>
      <c r="K517" s="76">
        <f t="shared" si="31"/>
        <v>7.0392093590894355E-3</v>
      </c>
    </row>
    <row r="518" spans="2:11">
      <c r="B518" s="124" t="str">
        <f>'JCN-R3 SP 500 MRP 1'!B518</f>
        <v>Zoetis Inc</v>
      </c>
      <c r="C518" s="125" t="str">
        <f>'JCN-R3 SP 500 MRP 1'!C518</f>
        <v>ZTS</v>
      </c>
      <c r="D518" s="121">
        <f>'JCN-R3 SP 500 MRP 1'!D518</f>
        <v>462.94499999999999</v>
      </c>
      <c r="E518" s="121">
        <f>'JCN-R3 SP 500 MRP 1'!E518</f>
        <v>166.44</v>
      </c>
      <c r="F518" s="126">
        <f>'JCN-R3 SP 500 MRP 1'!F518</f>
        <v>0.90122566690699346</v>
      </c>
      <c r="G518" s="123">
        <f>'JCN-R3 SP 500 MRP 1'!G518</f>
        <v>9</v>
      </c>
      <c r="H518" s="123">
        <f t="shared" si="28"/>
        <v>77052.565799999997</v>
      </c>
      <c r="I518" s="73">
        <f t="shared" si="29"/>
        <v>2.7500623290031344E-3</v>
      </c>
      <c r="J518" s="73">
        <f t="shared" si="30"/>
        <v>2.4784267564916494E-3</v>
      </c>
      <c r="K518" s="76">
        <f t="shared" si="31"/>
        <v>2.475056096102821E-2</v>
      </c>
    </row>
    <row r="519" spans="2:11">
      <c r="B519" s="124" t="str">
        <f>'JCN-R3 SP 500 MRP 1'!B519</f>
        <v>Equinix Inc</v>
      </c>
      <c r="C519" s="125" t="str">
        <f>'JCN-R3 SP 500 MRP 1'!C519</f>
        <v>EQIX</v>
      </c>
      <c r="D519" s="121">
        <f>'JCN-R3 SP 500 MRP 1'!D519</f>
        <v>92.745000000000005</v>
      </c>
      <c r="E519" s="121">
        <f>'JCN-R3 SP 500 MRP 1'!E519</f>
        <v>721.04</v>
      </c>
      <c r="F519" s="126">
        <f>'JCN-R3 SP 500 MRP 1'!F519</f>
        <v>1.8917119715965829</v>
      </c>
      <c r="G519" s="123">
        <f>'JCN-R3 SP 500 MRP 1'!G519</f>
        <v>15</v>
      </c>
      <c r="H519" s="123">
        <f t="shared" si="28"/>
        <v>66872.854800000001</v>
      </c>
      <c r="I519" s="73">
        <f t="shared" si="29"/>
        <v>2.3867410112691722E-3</v>
      </c>
      <c r="J519" s="73">
        <f t="shared" si="30"/>
        <v>4.5150265441184275E-3</v>
      </c>
      <c r="K519" s="76">
        <f t="shared" si="31"/>
        <v>3.5801115169037584E-2</v>
      </c>
    </row>
    <row r="520" spans="2:11">
      <c r="B520" s="127" t="str">
        <f>'JCN-R3 SP 500 MRP 1'!B520</f>
        <v>Digital Realty Trust Inc</v>
      </c>
      <c r="C520" s="128" t="str">
        <f>'JCN-R3 SP 500 MRP 1'!C520</f>
        <v>DLR</v>
      </c>
      <c r="D520" s="121">
        <f>'JCN-R3 SP 500 MRP 1'!D520</f>
        <v>291.29599999999999</v>
      </c>
      <c r="E520" s="121">
        <f>'JCN-R3 SP 500 MRP 1'!E520</f>
        <v>98.31</v>
      </c>
      <c r="F520" s="129">
        <f>'JCN-R3 SP 500 MRP 1'!F520</f>
        <v>4.9638897365476549</v>
      </c>
      <c r="G520" s="123">
        <f>'JCN-R3 SP 500 MRP 1'!G520</f>
        <v>-1</v>
      </c>
      <c r="H520" s="123" t="str">
        <f t="shared" si="28"/>
        <v>Excl.</v>
      </c>
      <c r="I520" s="73" t="str">
        <f t="shared" si="29"/>
        <v>Excl.</v>
      </c>
      <c r="J520" s="73" t="str">
        <f t="shared" si="30"/>
        <v/>
      </c>
      <c r="K520" s="77" t="str">
        <f t="shared" si="31"/>
        <v/>
      </c>
    </row>
    <row r="521" spans="2:11">
      <c r="B521" s="127" t="str">
        <f>'JCN-R3 SP 500 MRP 1'!B521</f>
        <v>Molina Healthcare Inc</v>
      </c>
      <c r="C521" s="128" t="str">
        <f>'JCN-R3 SP 500 MRP 1'!C521</f>
        <v>MOH</v>
      </c>
      <c r="D521" s="121">
        <f>'JCN-R3 SP 500 MRP 1'!D521</f>
        <v>58.268999999999998</v>
      </c>
      <c r="E521" s="121">
        <f>'JCN-R3 SP 500 MRP 1'!E521</f>
        <v>267.49</v>
      </c>
      <c r="F521" s="129" t="str">
        <f>'JCN-R3 SP 500 MRP 1'!F521</f>
        <v>n/a</v>
      </c>
      <c r="G521" s="123">
        <f>'JCN-R3 SP 500 MRP 1'!G521</f>
        <v>12.5</v>
      </c>
      <c r="H521" s="123">
        <f t="shared" si="28"/>
        <v>15586.374809999999</v>
      </c>
      <c r="I521" s="73">
        <f t="shared" si="29"/>
        <v>5.5628909648462851E-4</v>
      </c>
      <c r="J521" s="73" t="str">
        <f t="shared" si="30"/>
        <v/>
      </c>
      <c r="K521" s="77">
        <f t="shared" si="31"/>
        <v>6.9536137060578563E-3</v>
      </c>
    </row>
    <row r="522" spans="2:11" ht="13" thickBot="1">
      <c r="B522" s="130" t="str">
        <f>'JCN-R3 SP 500 MRP 1'!B522</f>
        <v>Las Vegas Sands Corp</v>
      </c>
      <c r="C522" s="131" t="str">
        <f>'JCN-R3 SP 500 MRP 1'!C522</f>
        <v>LVS</v>
      </c>
      <c r="D522" s="132">
        <f>'JCN-R3 SP 500 MRP 1'!D522</f>
        <v>764.27300000000002</v>
      </c>
      <c r="E522" s="132">
        <f>'JCN-R3 SP 500 MRP 1'!E522</f>
        <v>57.45</v>
      </c>
      <c r="F522" s="132" t="str">
        <f>'JCN-R3 SP 500 MRP 1'!F522</f>
        <v>n/a</v>
      </c>
      <c r="G522" s="123" t="str">
        <f>'JCN-R3 SP 500 MRP 1'!G522</f>
        <v/>
      </c>
      <c r="H522" s="123" t="str">
        <f t="shared" si="28"/>
        <v>Excl.</v>
      </c>
      <c r="I522" s="78" t="str">
        <f t="shared" si="29"/>
        <v>Excl.</v>
      </c>
      <c r="J522" s="73" t="str">
        <f t="shared" si="30"/>
        <v/>
      </c>
      <c r="K522" s="77" t="str">
        <f t="shared" si="31"/>
        <v/>
      </c>
    </row>
  </sheetData>
  <mergeCells count="1">
    <mergeCell ref="B2:K2"/>
  </mergeCells>
  <printOptions horizontalCentered="1"/>
  <pageMargins left="0.7" right="0.7" top="0.75" bottom="0.75" header="0.3" footer="0.3"/>
  <pageSetup scale="58" firstPageNumber="7" fitToHeight="6" orientation="portrait" useFirstPageNumber="1" r:id="rId1"/>
  <headerFooter scaleWithDoc="0">
    <oddHeader>&amp;RRebuttal Attachment JCN-R3
Page &amp;P of 12</oddHeader>
  </headerFooter>
  <rowBreaks count="1" manualBreakCount="1">
    <brk id="4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C2:U90"/>
  <sheetViews>
    <sheetView view="pageBreakPreview" topLeftCell="A16" zoomScale="85" zoomScaleNormal="100" zoomScaleSheetLayoutView="85" workbookViewId="0"/>
  </sheetViews>
  <sheetFormatPr defaultRowHeight="12.5"/>
  <cols>
    <col min="2" max="2" width="1.81640625" customWidth="1"/>
    <col min="3" max="3" width="35" customWidth="1"/>
    <col min="4" max="4" width="10.26953125" style="15" customWidth="1"/>
    <col min="5" max="9" width="10.26953125" customWidth="1"/>
    <col min="10" max="11" width="1.81640625" customWidth="1"/>
    <col min="12" max="12" width="35" customWidth="1"/>
    <col min="13" max="13" width="10.26953125" style="15" customWidth="1"/>
    <col min="14" max="18" width="10.26953125" customWidth="1"/>
    <col min="19" max="19" width="1.81640625" customWidth="1"/>
    <col min="20" max="20" width="9.81640625" customWidth="1"/>
    <col min="21" max="23" width="9"/>
  </cols>
  <sheetData>
    <row r="2" spans="3:21">
      <c r="C2" s="211" t="s">
        <v>1031</v>
      </c>
      <c r="D2" s="211"/>
      <c r="E2" s="211"/>
      <c r="F2" s="211"/>
      <c r="G2" s="211"/>
      <c r="H2" s="211"/>
      <c r="I2" s="211"/>
      <c r="L2" s="211" t="s">
        <v>1032</v>
      </c>
      <c r="M2" s="211"/>
      <c r="N2" s="211"/>
      <c r="O2" s="211"/>
      <c r="P2" s="211"/>
      <c r="Q2" s="211"/>
      <c r="R2" s="211"/>
    </row>
    <row r="3" spans="3:21">
      <c r="C3" s="212" t="s">
        <v>1251</v>
      </c>
      <c r="D3" s="212"/>
      <c r="E3" s="212"/>
      <c r="F3" s="212"/>
      <c r="G3" s="212"/>
      <c r="H3" s="212"/>
      <c r="I3" s="212"/>
      <c r="L3" s="212" t="s">
        <v>1251</v>
      </c>
      <c r="M3" s="212"/>
      <c r="N3" s="212"/>
      <c r="O3" s="212"/>
      <c r="P3" s="212"/>
      <c r="Q3" s="212"/>
      <c r="R3" s="212"/>
    </row>
    <row r="4" spans="3:21">
      <c r="C4" s="211" t="s">
        <v>1033</v>
      </c>
      <c r="D4" s="211"/>
      <c r="E4" s="211"/>
      <c r="F4" s="211"/>
      <c r="G4" s="211"/>
      <c r="H4" s="211"/>
      <c r="I4" s="211"/>
      <c r="L4" s="211" t="s">
        <v>1033</v>
      </c>
      <c r="M4" s="211"/>
      <c r="N4" s="211"/>
      <c r="O4" s="211"/>
      <c r="P4" s="211"/>
      <c r="Q4" s="211"/>
      <c r="R4" s="211"/>
    </row>
    <row r="5" spans="3:21">
      <c r="C5" s="83"/>
      <c r="D5" s="84"/>
      <c r="E5" s="83"/>
      <c r="F5" s="83"/>
      <c r="G5" s="83"/>
      <c r="H5" s="83"/>
      <c r="I5" s="83"/>
      <c r="L5" s="83"/>
      <c r="M5" s="84"/>
      <c r="N5" s="83"/>
      <c r="O5" s="83"/>
      <c r="P5" s="83"/>
      <c r="Q5" s="83"/>
      <c r="R5" s="83"/>
    </row>
    <row r="6" spans="3:21" ht="13" thickBot="1">
      <c r="C6" s="83"/>
      <c r="D6" s="84"/>
      <c r="E6" s="84" t="s">
        <v>4</v>
      </c>
      <c r="F6" s="84" t="s">
        <v>5</v>
      </c>
      <c r="G6" s="84" t="s">
        <v>6</v>
      </c>
      <c r="H6" s="84" t="s">
        <v>7</v>
      </c>
      <c r="I6" s="84" t="s">
        <v>8</v>
      </c>
      <c r="L6" s="83"/>
      <c r="M6" s="84"/>
      <c r="N6" s="84" t="str">
        <f>E6</f>
        <v>[1]</v>
      </c>
      <c r="O6" s="84" t="str">
        <f>F6</f>
        <v>[2]</v>
      </c>
      <c r="P6" s="84" t="str">
        <f>G6</f>
        <v>[3]</v>
      </c>
      <c r="Q6" s="84" t="str">
        <f>H6</f>
        <v>[4]</v>
      </c>
      <c r="R6" s="84" t="str">
        <f>I6</f>
        <v>[5]</v>
      </c>
    </row>
    <row r="7" spans="3:21" ht="75">
      <c r="C7" s="109" t="s">
        <v>2</v>
      </c>
      <c r="D7" s="109" t="s">
        <v>14</v>
      </c>
      <c r="E7" s="110" t="s">
        <v>1045</v>
      </c>
      <c r="F7" s="110" t="s">
        <v>1034</v>
      </c>
      <c r="G7" s="110" t="s">
        <v>1035</v>
      </c>
      <c r="H7" s="110" t="s">
        <v>1036</v>
      </c>
      <c r="I7" s="110" t="s">
        <v>1037</v>
      </c>
      <c r="L7" s="109" t="s">
        <v>2</v>
      </c>
      <c r="M7" s="109" t="s">
        <v>14</v>
      </c>
      <c r="N7" s="110" t="str">
        <f>E7</f>
        <v>Current 30-year Treasury bond yield (30-day average)</v>
      </c>
      <c r="O7" s="110" t="str">
        <f t="shared" ref="O7" si="0">F7</f>
        <v>Beta (β)</v>
      </c>
      <c r="P7" s="110" t="str">
        <f t="shared" ref="P7" si="1">G7</f>
        <v>Market Return (Rm)</v>
      </c>
      <c r="Q7" s="110" t="str">
        <f t="shared" ref="Q7" si="2">H7</f>
        <v>Market Risk Premium (Rm − Rf)</v>
      </c>
      <c r="R7" s="110" t="str">
        <f t="shared" ref="R7" si="3">I7</f>
        <v>ROE (K)</v>
      </c>
    </row>
    <row r="8" spans="3:21">
      <c r="C8" s="83"/>
      <c r="D8" s="84"/>
      <c r="E8" s="85"/>
      <c r="F8" s="85"/>
      <c r="G8" s="85"/>
      <c r="H8" s="85"/>
      <c r="I8" s="85"/>
      <c r="L8" s="83"/>
      <c r="M8" s="84"/>
      <c r="N8" s="85"/>
      <c r="O8" s="85"/>
      <c r="P8" s="85"/>
      <c r="Q8" s="85"/>
      <c r="R8" s="85"/>
    </row>
    <row r="9" spans="3:21">
      <c r="C9" s="9" t="s">
        <v>15</v>
      </c>
      <c r="D9" s="1" t="s">
        <v>16</v>
      </c>
      <c r="E9" s="86">
        <v>3.8066666666666672E-2</v>
      </c>
      <c r="F9" s="87">
        <v>0.9</v>
      </c>
      <c r="G9" s="62">
        <f>AVERAGE('JCN-R3 SP 500 MRP 1'!C8)</f>
        <v>0.14667761923845285</v>
      </c>
      <c r="H9" s="62">
        <f t="shared" ref="H9:H22" si="4">(G9-E9)</f>
        <v>0.10861095257178618</v>
      </c>
      <c r="I9" s="62">
        <f t="shared" ref="I9:I22" si="5">IFERROR(H9*F9+E9, "")</f>
        <v>0.13581652398127425</v>
      </c>
      <c r="J9" s="62"/>
      <c r="K9" s="62"/>
      <c r="L9" s="9" t="s">
        <v>15</v>
      </c>
      <c r="M9" s="1" t="s">
        <v>16</v>
      </c>
      <c r="N9" s="86">
        <f>E9</f>
        <v>3.8066666666666672E-2</v>
      </c>
      <c r="O9" s="87">
        <v>0.83098215651544938</v>
      </c>
      <c r="P9" s="62">
        <f>G9</f>
        <v>0.14667761923845285</v>
      </c>
      <c r="Q9" s="62">
        <f t="shared" ref="Q9:Q22" si="6">(P9-N9)</f>
        <v>0.10861095257178618</v>
      </c>
      <c r="R9" s="62">
        <f t="shared" ref="R9:R22" si="7">IFERROR(Q9*O9+N9, "")</f>
        <v>0.12832043025596676</v>
      </c>
      <c r="U9" s="92"/>
    </row>
    <row r="10" spans="3:21">
      <c r="C10" s="9" t="s">
        <v>17</v>
      </c>
      <c r="D10" s="1" t="s">
        <v>18</v>
      </c>
      <c r="E10" s="88">
        <v>3.8066666666666672E-2</v>
      </c>
      <c r="F10" s="87">
        <v>0.85</v>
      </c>
      <c r="G10" s="62">
        <f>G9</f>
        <v>0.14667761923845285</v>
      </c>
      <c r="H10" s="62">
        <f t="shared" si="4"/>
        <v>0.10861095257178618</v>
      </c>
      <c r="I10" s="62">
        <f t="shared" si="5"/>
        <v>0.13038597635268492</v>
      </c>
      <c r="J10" s="62"/>
      <c r="K10" s="62"/>
      <c r="L10" s="9" t="s">
        <v>17</v>
      </c>
      <c r="M10" s="1" t="s">
        <v>18</v>
      </c>
      <c r="N10" s="88">
        <f>N9</f>
        <v>3.8066666666666672E-2</v>
      </c>
      <c r="O10" s="87">
        <v>0.79782855514762441</v>
      </c>
      <c r="P10" s="62">
        <f t="shared" ref="P10:P22" si="8">G10</f>
        <v>0.14667761923845285</v>
      </c>
      <c r="Q10" s="62">
        <f t="shared" si="6"/>
        <v>0.10861095257178618</v>
      </c>
      <c r="R10" s="62">
        <f t="shared" si="7"/>
        <v>0.12471958603022201</v>
      </c>
    </row>
    <row r="11" spans="3:21">
      <c r="C11" s="9" t="s">
        <v>19</v>
      </c>
      <c r="D11" s="1" t="s">
        <v>20</v>
      </c>
      <c r="E11" s="88">
        <v>3.8066666666666672E-2</v>
      </c>
      <c r="F11" s="87">
        <v>0.85</v>
      </c>
      <c r="G11" s="62">
        <f t="shared" ref="G11:G22" si="9">G10</f>
        <v>0.14667761923845285</v>
      </c>
      <c r="H11" s="62">
        <f t="shared" si="4"/>
        <v>0.10861095257178618</v>
      </c>
      <c r="I11" s="62">
        <f t="shared" si="5"/>
        <v>0.13038597635268492</v>
      </c>
      <c r="J11" s="62"/>
      <c r="K11" s="62"/>
      <c r="L11" s="9" t="s">
        <v>19</v>
      </c>
      <c r="M11" s="1" t="s">
        <v>20</v>
      </c>
      <c r="N11" s="88">
        <f t="shared" ref="N11:N22" si="10">N10</f>
        <v>3.8066666666666672E-2</v>
      </c>
      <c r="O11" s="87">
        <v>0.76376266560429218</v>
      </c>
      <c r="P11" s="62">
        <f t="shared" si="8"/>
        <v>0.14667761923845285</v>
      </c>
      <c r="Q11" s="62">
        <f t="shared" si="6"/>
        <v>0.10861095257178618</v>
      </c>
      <c r="R11" s="62">
        <f t="shared" si="7"/>
        <v>0.12101965731671543</v>
      </c>
    </row>
    <row r="12" spans="3:21">
      <c r="C12" s="9" t="s">
        <v>21</v>
      </c>
      <c r="D12" s="1" t="s">
        <v>22</v>
      </c>
      <c r="E12" s="88">
        <v>3.8066666666666672E-2</v>
      </c>
      <c r="F12" s="87">
        <v>0.75</v>
      </c>
      <c r="G12" s="62">
        <f t="shared" si="9"/>
        <v>0.14667761923845285</v>
      </c>
      <c r="H12" s="62">
        <f t="shared" si="4"/>
        <v>0.10861095257178618</v>
      </c>
      <c r="I12" s="62">
        <f t="shared" si="5"/>
        <v>0.1195248810955063</v>
      </c>
      <c r="J12" s="62"/>
      <c r="K12" s="62"/>
      <c r="L12" s="9" t="s">
        <v>21</v>
      </c>
      <c r="M12" s="1" t="s">
        <v>22</v>
      </c>
      <c r="N12" s="88">
        <f t="shared" si="10"/>
        <v>3.8066666666666672E-2</v>
      </c>
      <c r="O12" s="87">
        <v>0.76381346534599037</v>
      </c>
      <c r="P12" s="62">
        <f t="shared" si="8"/>
        <v>0.14667761923845285</v>
      </c>
      <c r="Q12" s="62">
        <f t="shared" si="6"/>
        <v>0.10861095257178618</v>
      </c>
      <c r="R12" s="62">
        <f t="shared" si="7"/>
        <v>0.12102517472505167</v>
      </c>
    </row>
    <row r="13" spans="3:21">
      <c r="C13" s="9" t="s">
        <v>24</v>
      </c>
      <c r="D13" s="1" t="s">
        <v>25</v>
      </c>
      <c r="E13" s="88">
        <v>3.8066666666666672E-2</v>
      </c>
      <c r="F13" s="87">
        <v>0.95</v>
      </c>
      <c r="G13" s="62">
        <f t="shared" si="9"/>
        <v>0.14667761923845285</v>
      </c>
      <c r="H13" s="62">
        <f t="shared" si="4"/>
        <v>0.10861095257178618</v>
      </c>
      <c r="I13" s="62">
        <f t="shared" si="5"/>
        <v>0.14124707160986355</v>
      </c>
      <c r="J13" s="62"/>
      <c r="K13" s="62"/>
      <c r="L13" s="9" t="s">
        <v>24</v>
      </c>
      <c r="M13" s="1" t="s">
        <v>25</v>
      </c>
      <c r="N13" s="88">
        <f t="shared" si="10"/>
        <v>3.8066666666666672E-2</v>
      </c>
      <c r="O13" s="87">
        <v>0.84371245151522101</v>
      </c>
      <c r="P13" s="62">
        <f t="shared" si="8"/>
        <v>0.14667761923845285</v>
      </c>
      <c r="Q13" s="62">
        <f t="shared" si="6"/>
        <v>0.10861095257178618</v>
      </c>
      <c r="R13" s="62">
        <f t="shared" si="7"/>
        <v>0.1297030797224118</v>
      </c>
    </row>
    <row r="14" spans="3:21">
      <c r="C14" s="9" t="s">
        <v>26</v>
      </c>
      <c r="D14" s="1" t="s">
        <v>27</v>
      </c>
      <c r="E14" s="88">
        <v>3.8066666666666672E-2</v>
      </c>
      <c r="F14" s="87">
        <v>0.95</v>
      </c>
      <c r="G14" s="62">
        <f t="shared" si="9"/>
        <v>0.14667761923845285</v>
      </c>
      <c r="H14" s="62">
        <f t="shared" si="4"/>
        <v>0.10861095257178618</v>
      </c>
      <c r="I14" s="62">
        <f t="shared" si="5"/>
        <v>0.14124707160986355</v>
      </c>
      <c r="J14" s="62"/>
      <c r="K14" s="62"/>
      <c r="L14" s="9" t="s">
        <v>26</v>
      </c>
      <c r="M14" s="1" t="s">
        <v>27</v>
      </c>
      <c r="N14" s="88">
        <f t="shared" si="10"/>
        <v>3.8066666666666672E-2</v>
      </c>
      <c r="O14" s="87">
        <v>0.85477825082738523</v>
      </c>
      <c r="P14" s="62">
        <f t="shared" si="8"/>
        <v>0.14667761923845285</v>
      </c>
      <c r="Q14" s="62">
        <f t="shared" si="6"/>
        <v>0.10861095257178618</v>
      </c>
      <c r="R14" s="62">
        <f t="shared" si="7"/>
        <v>0.13090494672667416</v>
      </c>
    </row>
    <row r="15" spans="3:21">
      <c r="C15" s="9" t="s">
        <v>1038</v>
      </c>
      <c r="D15" s="1" t="s">
        <v>29</v>
      </c>
      <c r="E15" s="88">
        <v>3.8066666666666672E-2</v>
      </c>
      <c r="F15" s="87">
        <v>0.9</v>
      </c>
      <c r="G15" s="62">
        <f t="shared" si="9"/>
        <v>0.14667761923845285</v>
      </c>
      <c r="H15" s="62">
        <f t="shared" si="4"/>
        <v>0.10861095257178618</v>
      </c>
      <c r="I15" s="62">
        <f t="shared" si="5"/>
        <v>0.13581652398127425</v>
      </c>
      <c r="J15" s="62"/>
      <c r="K15" s="62"/>
      <c r="L15" s="9" t="s">
        <v>1038</v>
      </c>
      <c r="M15" s="1" t="s">
        <v>29</v>
      </c>
      <c r="N15" s="88">
        <f t="shared" si="10"/>
        <v>3.8066666666666672E-2</v>
      </c>
      <c r="O15" s="87">
        <v>0.78787965527233794</v>
      </c>
      <c r="P15" s="62">
        <f t="shared" si="8"/>
        <v>0.14667761923845285</v>
      </c>
      <c r="Q15" s="62">
        <f t="shared" si="6"/>
        <v>0.10861095257178618</v>
      </c>
      <c r="R15" s="62">
        <f t="shared" si="7"/>
        <v>0.12363902653772582</v>
      </c>
    </row>
    <row r="16" spans="3:21">
      <c r="C16" s="9" t="s">
        <v>30</v>
      </c>
      <c r="D16" s="1" t="s">
        <v>31</v>
      </c>
      <c r="E16" s="88">
        <v>3.8066666666666672E-2</v>
      </c>
      <c r="F16" s="87">
        <v>0.85</v>
      </c>
      <c r="G16" s="62">
        <f t="shared" si="9"/>
        <v>0.14667761923845285</v>
      </c>
      <c r="H16" s="62">
        <f t="shared" si="4"/>
        <v>0.10861095257178618</v>
      </c>
      <c r="I16" s="62">
        <f t="shared" si="5"/>
        <v>0.13038597635268492</v>
      </c>
      <c r="J16" s="62"/>
      <c r="K16" s="62"/>
      <c r="L16" s="9" t="s">
        <v>30</v>
      </c>
      <c r="M16" s="1" t="s">
        <v>31</v>
      </c>
      <c r="N16" s="88">
        <f t="shared" si="10"/>
        <v>3.8066666666666672E-2</v>
      </c>
      <c r="O16" s="87">
        <v>0.71510152899559176</v>
      </c>
      <c r="P16" s="62">
        <f t="shared" si="8"/>
        <v>0.14667761923845285</v>
      </c>
      <c r="Q16" s="62">
        <f t="shared" si="6"/>
        <v>0.10861095257178618</v>
      </c>
      <c r="R16" s="62">
        <f t="shared" si="7"/>
        <v>0.11573452491641867</v>
      </c>
    </row>
    <row r="17" spans="3:21">
      <c r="C17" s="9" t="s">
        <v>32</v>
      </c>
      <c r="D17" s="1" t="s">
        <v>33</v>
      </c>
      <c r="E17" s="88">
        <v>3.8066666666666672E-2</v>
      </c>
      <c r="F17" s="87">
        <v>0.8</v>
      </c>
      <c r="G17" s="62">
        <f t="shared" si="9"/>
        <v>0.14667761923845285</v>
      </c>
      <c r="H17" s="62">
        <f t="shared" si="4"/>
        <v>0.10861095257178618</v>
      </c>
      <c r="I17" s="62">
        <f t="shared" si="5"/>
        <v>0.12495542872409562</v>
      </c>
      <c r="J17" s="62"/>
      <c r="K17" s="62"/>
      <c r="L17" s="9" t="s">
        <v>32</v>
      </c>
      <c r="M17" s="1" t="s">
        <v>33</v>
      </c>
      <c r="N17" s="88">
        <f t="shared" si="10"/>
        <v>3.8066666666666672E-2</v>
      </c>
      <c r="O17" s="87">
        <v>0.80152876674825557</v>
      </c>
      <c r="P17" s="62">
        <f t="shared" si="8"/>
        <v>0.14667761923845285</v>
      </c>
      <c r="Q17" s="62">
        <f t="shared" si="6"/>
        <v>0.10861095257178618</v>
      </c>
      <c r="R17" s="62">
        <f t="shared" si="7"/>
        <v>0.12512146953688372</v>
      </c>
    </row>
    <row r="18" spans="3:21">
      <c r="C18" s="9" t="s">
        <v>57</v>
      </c>
      <c r="D18" s="1" t="s">
        <v>34</v>
      </c>
      <c r="E18" s="88">
        <v>3.8066666666666672E-2</v>
      </c>
      <c r="F18" s="87">
        <v>0.95</v>
      </c>
      <c r="G18" s="62">
        <f t="shared" si="9"/>
        <v>0.14667761923845285</v>
      </c>
      <c r="H18" s="62">
        <f t="shared" si="4"/>
        <v>0.10861095257178618</v>
      </c>
      <c r="I18" s="62">
        <f t="shared" si="5"/>
        <v>0.14124707160986355</v>
      </c>
      <c r="J18" s="62"/>
      <c r="K18" s="62"/>
      <c r="L18" s="9" t="s">
        <v>57</v>
      </c>
      <c r="M18" s="1" t="s">
        <v>34</v>
      </c>
      <c r="N18" s="88">
        <f t="shared" si="10"/>
        <v>3.8066666666666672E-2</v>
      </c>
      <c r="O18" s="87">
        <v>0.82023045905606662</v>
      </c>
      <c r="P18" s="62">
        <f t="shared" si="8"/>
        <v>0.14667761923845285</v>
      </c>
      <c r="Q18" s="62">
        <f t="shared" si="6"/>
        <v>0.10861095257178618</v>
      </c>
      <c r="R18" s="62">
        <f t="shared" si="7"/>
        <v>0.12715267815313952</v>
      </c>
    </row>
    <row r="19" spans="3:21">
      <c r="C19" s="9" t="s">
        <v>1039</v>
      </c>
      <c r="D19" s="1" t="s">
        <v>36</v>
      </c>
      <c r="E19" s="88">
        <v>3.8066666666666672E-2</v>
      </c>
      <c r="F19" s="87">
        <v>1</v>
      </c>
      <c r="G19" s="62">
        <f t="shared" si="9"/>
        <v>0.14667761923845285</v>
      </c>
      <c r="H19" s="62">
        <f t="shared" si="4"/>
        <v>0.10861095257178618</v>
      </c>
      <c r="I19" s="62">
        <f t="shared" si="5"/>
        <v>0.14667761923845285</v>
      </c>
      <c r="J19" s="62"/>
      <c r="K19" s="62"/>
      <c r="L19" s="9" t="s">
        <v>1039</v>
      </c>
      <c r="M19" s="1" t="s">
        <v>36</v>
      </c>
      <c r="N19" s="88">
        <f t="shared" si="10"/>
        <v>3.8066666666666672E-2</v>
      </c>
      <c r="O19" s="87">
        <v>0.92036116887629893</v>
      </c>
      <c r="P19" s="62">
        <f t="shared" si="8"/>
        <v>0.14667761923845285</v>
      </c>
      <c r="Q19" s="62">
        <f t="shared" si="6"/>
        <v>0.10861095257178618</v>
      </c>
      <c r="R19" s="62">
        <f t="shared" si="7"/>
        <v>0.13802796992840408</v>
      </c>
    </row>
    <row r="20" spans="3:21">
      <c r="C20" s="9" t="s">
        <v>37</v>
      </c>
      <c r="D20" s="1" t="s">
        <v>38</v>
      </c>
      <c r="E20" s="88">
        <v>3.8066666666666672E-2</v>
      </c>
      <c r="F20" s="87">
        <v>0.85</v>
      </c>
      <c r="G20" s="62">
        <f t="shared" si="9"/>
        <v>0.14667761923845285</v>
      </c>
      <c r="H20" s="62">
        <f t="shared" si="4"/>
        <v>0.10861095257178618</v>
      </c>
      <c r="I20" s="62">
        <f t="shared" si="5"/>
        <v>0.13038597635268492</v>
      </c>
      <c r="J20" s="62"/>
      <c r="K20" s="62"/>
      <c r="L20" s="9" t="s">
        <v>37</v>
      </c>
      <c r="M20" s="1" t="s">
        <v>38</v>
      </c>
      <c r="N20" s="88">
        <f t="shared" si="10"/>
        <v>3.8066666666666672E-2</v>
      </c>
      <c r="O20" s="87">
        <v>0.78835163346786996</v>
      </c>
      <c r="P20" s="62">
        <f t="shared" si="8"/>
        <v>0.14667761923845285</v>
      </c>
      <c r="Q20" s="62">
        <f t="shared" si="6"/>
        <v>0.10861095257178618</v>
      </c>
      <c r="R20" s="62">
        <f t="shared" si="7"/>
        <v>0.12369028853913566</v>
      </c>
    </row>
    <row r="21" spans="3:21">
      <c r="C21" s="9" t="s">
        <v>1212</v>
      </c>
      <c r="D21" s="1" t="s">
        <v>467</v>
      </c>
      <c r="E21" s="88">
        <v>3.8066666666666672E-2</v>
      </c>
      <c r="F21" s="87">
        <v>0.9</v>
      </c>
      <c r="G21" s="62">
        <f t="shared" si="9"/>
        <v>0.14667761923845285</v>
      </c>
      <c r="H21" s="62">
        <f t="shared" si="4"/>
        <v>0.10861095257178618</v>
      </c>
      <c r="I21" s="62">
        <f t="shared" si="5"/>
        <v>0.13581652398127425</v>
      </c>
      <c r="J21" s="62"/>
      <c r="K21" s="62"/>
      <c r="L21" s="9" t="s">
        <v>1212</v>
      </c>
      <c r="M21" s="1" t="s">
        <v>467</v>
      </c>
      <c r="N21" s="88">
        <f t="shared" si="10"/>
        <v>3.8066666666666672E-2</v>
      </c>
      <c r="O21" s="87">
        <v>0.77838866099221371</v>
      </c>
      <c r="P21" s="62">
        <f t="shared" ref="P21" si="11">G21</f>
        <v>0.14667761923845285</v>
      </c>
      <c r="Q21" s="62">
        <f t="shared" ref="Q21" si="12">(P21-N21)</f>
        <v>0.10861095257178618</v>
      </c>
      <c r="R21" s="62">
        <f t="shared" ref="R21" si="13">IFERROR(Q21*O21+N21, "")</f>
        <v>0.12260820060810815</v>
      </c>
    </row>
    <row r="22" spans="3:21">
      <c r="C22" s="93" t="s">
        <v>39</v>
      </c>
      <c r="D22" s="111" t="s">
        <v>40</v>
      </c>
      <c r="E22" s="98">
        <v>3.8066666666666672E-2</v>
      </c>
      <c r="F22" s="112">
        <v>0.8</v>
      </c>
      <c r="G22" s="97">
        <f t="shared" si="9"/>
        <v>0.14667761923845285</v>
      </c>
      <c r="H22" s="97">
        <f t="shared" si="4"/>
        <v>0.10861095257178618</v>
      </c>
      <c r="I22" s="97">
        <f t="shared" si="5"/>
        <v>0.12495542872409562</v>
      </c>
      <c r="J22" s="62"/>
      <c r="K22" s="62"/>
      <c r="L22" s="93" t="s">
        <v>39</v>
      </c>
      <c r="M22" s="111" t="s">
        <v>40</v>
      </c>
      <c r="N22" s="98">
        <f t="shared" si="10"/>
        <v>3.8066666666666672E-2</v>
      </c>
      <c r="O22" s="112">
        <v>0.74906704460890505</v>
      </c>
      <c r="P22" s="97">
        <f t="shared" si="8"/>
        <v>0.14667761923845285</v>
      </c>
      <c r="Q22" s="97">
        <f t="shared" si="6"/>
        <v>0.10861095257178618</v>
      </c>
      <c r="R22" s="97">
        <f t="shared" si="7"/>
        <v>0.11942355192177251</v>
      </c>
    </row>
    <row r="23" spans="3:21">
      <c r="C23" s="9" t="s">
        <v>1040</v>
      </c>
      <c r="D23" s="1"/>
      <c r="E23" s="62"/>
      <c r="F23" s="61">
        <f>AVERAGE(F9:F22)</f>
        <v>0.87857142857142867</v>
      </c>
      <c r="G23" s="62"/>
      <c r="H23" s="62"/>
      <c r="I23" s="62">
        <f>AVERAGE(I9:I22)</f>
        <v>0.13348914642616455</v>
      </c>
      <c r="L23" s="9" t="s">
        <v>1040</v>
      </c>
      <c r="M23" s="1"/>
      <c r="N23" s="62"/>
      <c r="O23" s="64">
        <f>AVERAGE(O9:O22)</f>
        <v>0.80112760449810738</v>
      </c>
      <c r="P23" s="62"/>
      <c r="Q23" s="62"/>
      <c r="R23" s="62">
        <f>AVERAGE(R9:R22)</f>
        <v>0.12507789892275931</v>
      </c>
      <c r="U23" s="92">
        <f>AVERAGE(I23,R23)</f>
        <v>0.12928352267446191</v>
      </c>
    </row>
    <row r="24" spans="3:21">
      <c r="C24" s="9"/>
      <c r="D24" s="1"/>
      <c r="E24" s="62"/>
      <c r="F24" s="61"/>
      <c r="G24" s="62"/>
      <c r="H24" s="89"/>
      <c r="I24" s="62"/>
      <c r="O24" s="61"/>
    </row>
    <row r="25" spans="3:21">
      <c r="C25" s="93" t="s">
        <v>41</v>
      </c>
      <c r="D25" s="1"/>
      <c r="E25" s="62"/>
      <c r="F25" s="61"/>
      <c r="G25" s="62"/>
      <c r="H25" s="89"/>
      <c r="I25" s="62"/>
      <c r="L25" s="93" t="s">
        <v>41</v>
      </c>
    </row>
    <row r="26" spans="3:21">
      <c r="C26" s="9" t="s">
        <v>1293</v>
      </c>
      <c r="D26" s="1"/>
      <c r="E26" s="62"/>
      <c r="F26" s="61"/>
      <c r="G26" s="62"/>
      <c r="H26" s="89"/>
      <c r="I26" s="62"/>
      <c r="L26" s="9" t="str">
        <f>C26</f>
        <v>[1] Bloomberg Professional as of March 31, 2023</v>
      </c>
    </row>
    <row r="27" spans="3:21">
      <c r="C27" s="9" t="s">
        <v>1287</v>
      </c>
      <c r="D27" s="1"/>
      <c r="E27" s="62"/>
      <c r="F27" s="61"/>
      <c r="G27" s="62"/>
      <c r="H27" s="89"/>
      <c r="I27" s="62"/>
      <c r="L27" s="9" t="s">
        <v>1294</v>
      </c>
    </row>
    <row r="28" spans="3:21">
      <c r="C28" s="9" t="s">
        <v>1301</v>
      </c>
      <c r="D28" s="1"/>
      <c r="E28" s="62"/>
      <c r="F28" s="61"/>
      <c r="G28" s="62"/>
      <c r="H28" s="89"/>
      <c r="I28" s="62"/>
      <c r="L28" s="9" t="str">
        <f>C28</f>
        <v>[3] Source: Average expected market return calculated in Rebuttal Attachment JCN-R3, page 1</v>
      </c>
    </row>
    <row r="29" spans="3:21">
      <c r="C29" s="9" t="s">
        <v>1041</v>
      </c>
      <c r="D29" s="1"/>
      <c r="E29" s="62"/>
      <c r="F29" s="61"/>
      <c r="G29" s="62"/>
      <c r="H29" s="89"/>
      <c r="I29" s="62"/>
      <c r="L29" s="9" t="str">
        <f t="shared" ref="L29:L30" si="14">C29</f>
        <v>[4] Equals [3] - [1]</v>
      </c>
    </row>
    <row r="30" spans="3:21">
      <c r="C30" s="9" t="s">
        <v>1042</v>
      </c>
      <c r="D30" s="1"/>
      <c r="E30" s="62"/>
      <c r="F30" s="61"/>
      <c r="G30" s="62"/>
      <c r="H30" s="89"/>
      <c r="I30" s="62"/>
      <c r="L30" s="9" t="str">
        <f t="shared" si="14"/>
        <v>[5] Equals [1] + [2] x [4]</v>
      </c>
    </row>
    <row r="31" spans="3:21">
      <c r="C31" s="9"/>
      <c r="D31" s="1"/>
      <c r="E31" s="62"/>
      <c r="F31" s="61"/>
      <c r="G31" s="62"/>
      <c r="H31" s="89"/>
      <c r="I31" s="62"/>
    </row>
    <row r="32" spans="3:21">
      <c r="C32" s="211" t="s">
        <v>1043</v>
      </c>
      <c r="D32" s="211"/>
      <c r="E32" s="211"/>
      <c r="F32" s="211"/>
      <c r="G32" s="211"/>
      <c r="H32" s="211"/>
      <c r="I32" s="211"/>
      <c r="L32" s="211" t="s">
        <v>1044</v>
      </c>
      <c r="M32" s="211"/>
      <c r="N32" s="211"/>
      <c r="O32" s="211"/>
      <c r="P32" s="211"/>
      <c r="Q32" s="211"/>
      <c r="R32" s="211"/>
    </row>
    <row r="33" spans="3:18">
      <c r="C33" s="212" t="s">
        <v>1251</v>
      </c>
      <c r="D33" s="212"/>
      <c r="E33" s="212"/>
      <c r="F33" s="212"/>
      <c r="G33" s="212"/>
      <c r="H33" s="212"/>
      <c r="I33" s="212"/>
      <c r="L33" s="212" t="s">
        <v>1251</v>
      </c>
      <c r="M33" s="212"/>
      <c r="N33" s="212"/>
      <c r="O33" s="212"/>
      <c r="P33" s="212"/>
      <c r="Q33" s="212"/>
      <c r="R33" s="212"/>
    </row>
    <row r="34" spans="3:18">
      <c r="C34" s="211" t="s">
        <v>1033</v>
      </c>
      <c r="D34" s="211"/>
      <c r="E34" s="211"/>
      <c r="F34" s="211"/>
      <c r="G34" s="211"/>
      <c r="H34" s="211"/>
      <c r="I34" s="211"/>
      <c r="L34" s="211" t="s">
        <v>1033</v>
      </c>
      <c r="M34" s="211"/>
      <c r="N34" s="211"/>
      <c r="O34" s="211"/>
      <c r="P34" s="211"/>
      <c r="Q34" s="211"/>
      <c r="R34" s="211"/>
    </row>
    <row r="35" spans="3:18">
      <c r="C35" s="83"/>
      <c r="D35" s="84"/>
      <c r="E35" s="83"/>
      <c r="F35" s="83"/>
      <c r="G35" s="83"/>
      <c r="H35" s="83"/>
      <c r="I35" s="83"/>
      <c r="L35" s="83"/>
      <c r="M35" s="84"/>
      <c r="N35" s="83"/>
      <c r="O35" s="83"/>
      <c r="P35" s="83"/>
      <c r="Q35" s="83"/>
      <c r="R35" s="83"/>
    </row>
    <row r="36" spans="3:18" ht="13" thickBot="1">
      <c r="C36" s="83"/>
      <c r="D36" s="84"/>
      <c r="E36" s="84" t="s">
        <v>4</v>
      </c>
      <c r="F36" s="84" t="s">
        <v>5</v>
      </c>
      <c r="G36" s="84" t="s">
        <v>6</v>
      </c>
      <c r="H36" s="84" t="s">
        <v>7</v>
      </c>
      <c r="I36" s="84" t="s">
        <v>8</v>
      </c>
      <c r="L36" s="83"/>
      <c r="M36" s="84"/>
      <c r="N36" s="84" t="str">
        <f>E36</f>
        <v>[1]</v>
      </c>
      <c r="O36" s="84" t="str">
        <f t="shared" ref="O36:O37" si="15">F36</f>
        <v>[2]</v>
      </c>
      <c r="P36" s="84" t="str">
        <f t="shared" ref="P36:P37" si="16">G36</f>
        <v>[3]</v>
      </c>
      <c r="Q36" s="84" t="str">
        <f t="shared" ref="Q36:Q37" si="17">H36</f>
        <v>[4]</v>
      </c>
      <c r="R36" s="84" t="str">
        <f t="shared" ref="R36:R37" si="18">I36</f>
        <v>[5]</v>
      </c>
    </row>
    <row r="37" spans="3:18" ht="100">
      <c r="C37" s="109" t="s">
        <v>2</v>
      </c>
      <c r="D37" s="109" t="s">
        <v>14</v>
      </c>
      <c r="E37" s="174" t="s">
        <v>1291</v>
      </c>
      <c r="F37" s="110" t="s">
        <v>1034</v>
      </c>
      <c r="G37" s="110" t="s">
        <v>1035</v>
      </c>
      <c r="H37" s="110" t="s">
        <v>1036</v>
      </c>
      <c r="I37" s="110" t="s">
        <v>1037</v>
      </c>
      <c r="L37" s="109" t="s">
        <v>2</v>
      </c>
      <c r="M37" s="109" t="s">
        <v>14</v>
      </c>
      <c r="N37" s="110" t="str">
        <f>E37</f>
        <v>Near-term projected 30-year U.S. Treasury bond yield (Q2 2023 - Q2 2024)</v>
      </c>
      <c r="O37" s="110" t="str">
        <f t="shared" si="15"/>
        <v>Beta (β)</v>
      </c>
      <c r="P37" s="110" t="str">
        <f t="shared" si="16"/>
        <v>Market Return (Rm)</v>
      </c>
      <c r="Q37" s="110" t="str">
        <f t="shared" si="17"/>
        <v>Market Risk Premium (Rm − Rf)</v>
      </c>
      <c r="R37" s="110" t="str">
        <f t="shared" si="18"/>
        <v>ROE (K)</v>
      </c>
    </row>
    <row r="38" spans="3:18">
      <c r="C38" s="83"/>
      <c r="D38" s="84"/>
      <c r="E38" s="85"/>
      <c r="F38" s="85"/>
      <c r="G38" s="85"/>
      <c r="H38" s="85"/>
      <c r="I38" s="85"/>
      <c r="L38" s="83"/>
      <c r="M38" s="84"/>
      <c r="N38" s="85"/>
      <c r="O38" s="85"/>
      <c r="P38" s="85"/>
      <c r="Q38" s="85"/>
      <c r="R38" s="85"/>
    </row>
    <row r="39" spans="3:18">
      <c r="C39" s="9" t="s">
        <v>15</v>
      </c>
      <c r="D39" s="1" t="s">
        <v>16</v>
      </c>
      <c r="E39" s="86">
        <v>3.78E-2</v>
      </c>
      <c r="F39" s="87">
        <v>0.9</v>
      </c>
      <c r="G39" s="62">
        <f t="shared" ref="G39:G52" si="19">G9</f>
        <v>0.14667761923845285</v>
      </c>
      <c r="H39" s="62">
        <f t="shared" ref="H39:H52" si="20">(G39-E39)</f>
        <v>0.10887761923845285</v>
      </c>
      <c r="I39" s="62">
        <f t="shared" ref="I39:I52" si="21">IFERROR(H39*F39+E39, "")</f>
        <v>0.13578985731460758</v>
      </c>
      <c r="J39" s="62"/>
      <c r="K39" s="62"/>
      <c r="L39" s="9" t="s">
        <v>15</v>
      </c>
      <c r="M39" s="1" t="s">
        <v>16</v>
      </c>
      <c r="N39" s="86">
        <f>E39</f>
        <v>3.78E-2</v>
      </c>
      <c r="O39" s="87">
        <f t="shared" ref="O39:O52" si="22">O9</f>
        <v>0.83098215651544938</v>
      </c>
      <c r="P39" s="62">
        <f>G39</f>
        <v>0.14667761923845285</v>
      </c>
      <c r="Q39" s="62">
        <f t="shared" ref="Q39:Q52" si="23">(P39-N39)</f>
        <v>0.10887761923845285</v>
      </c>
      <c r="R39" s="62">
        <f t="shared" ref="R39:R52" si="24">IFERROR(Q39*O39+N39, "")</f>
        <v>0.12827535883103752</v>
      </c>
    </row>
    <row r="40" spans="3:18">
      <c r="C40" s="9" t="s">
        <v>17</v>
      </c>
      <c r="D40" s="1" t="s">
        <v>18</v>
      </c>
      <c r="E40" s="88">
        <v>3.78E-2</v>
      </c>
      <c r="F40" s="87">
        <v>0.85</v>
      </c>
      <c r="G40" s="62">
        <f t="shared" si="19"/>
        <v>0.14667761923845285</v>
      </c>
      <c r="H40" s="62">
        <f t="shared" si="20"/>
        <v>0.10887761923845285</v>
      </c>
      <c r="I40" s="62">
        <f t="shared" si="21"/>
        <v>0.13034597635268491</v>
      </c>
      <c r="J40" s="62"/>
      <c r="K40" s="62"/>
      <c r="L40" s="9" t="s">
        <v>17</v>
      </c>
      <c r="M40" s="1" t="s">
        <v>18</v>
      </c>
      <c r="N40" s="88">
        <f>N39</f>
        <v>3.78E-2</v>
      </c>
      <c r="O40" s="87">
        <f t="shared" si="22"/>
        <v>0.79782855514762441</v>
      </c>
      <c r="P40" s="62">
        <f t="shared" ref="P40:P52" si="25">G40</f>
        <v>0.14667761923845285</v>
      </c>
      <c r="Q40" s="62">
        <f t="shared" si="23"/>
        <v>0.10887761923845285</v>
      </c>
      <c r="R40" s="62">
        <f t="shared" si="24"/>
        <v>0.12466567364492803</v>
      </c>
    </row>
    <row r="41" spans="3:18">
      <c r="C41" s="9" t="s">
        <v>19</v>
      </c>
      <c r="D41" s="1" t="s">
        <v>20</v>
      </c>
      <c r="E41" s="88">
        <v>3.78E-2</v>
      </c>
      <c r="F41" s="87">
        <v>0.85</v>
      </c>
      <c r="G41" s="62">
        <f t="shared" si="19"/>
        <v>0.14667761923845285</v>
      </c>
      <c r="H41" s="62">
        <f t="shared" si="20"/>
        <v>0.10887761923845285</v>
      </c>
      <c r="I41" s="62">
        <f t="shared" si="21"/>
        <v>0.13034597635268491</v>
      </c>
      <c r="J41" s="62"/>
      <c r="K41" s="62"/>
      <c r="L41" s="9" t="s">
        <v>19</v>
      </c>
      <c r="M41" s="1" t="s">
        <v>20</v>
      </c>
      <c r="N41" s="88">
        <f t="shared" ref="N41:N52" si="26">N40</f>
        <v>3.78E-2</v>
      </c>
      <c r="O41" s="87">
        <f t="shared" si="22"/>
        <v>0.76376266560429218</v>
      </c>
      <c r="P41" s="62">
        <f t="shared" si="25"/>
        <v>0.14667761923845285</v>
      </c>
      <c r="Q41" s="62">
        <f t="shared" si="23"/>
        <v>0.10887761923845285</v>
      </c>
      <c r="R41" s="62">
        <f t="shared" si="24"/>
        <v>0.12095666069420992</v>
      </c>
    </row>
    <row r="42" spans="3:18">
      <c r="C42" s="9" t="s">
        <v>21</v>
      </c>
      <c r="D42" s="1" t="s">
        <v>22</v>
      </c>
      <c r="E42" s="88">
        <v>3.78E-2</v>
      </c>
      <c r="F42" s="87">
        <v>0.75</v>
      </c>
      <c r="G42" s="62">
        <f t="shared" si="19"/>
        <v>0.14667761923845285</v>
      </c>
      <c r="H42" s="62">
        <f t="shared" si="20"/>
        <v>0.10887761923845285</v>
      </c>
      <c r="I42" s="62">
        <f t="shared" si="21"/>
        <v>0.11945821442883964</v>
      </c>
      <c r="J42" s="62"/>
      <c r="K42" s="62"/>
      <c r="L42" s="9" t="s">
        <v>21</v>
      </c>
      <c r="M42" s="1" t="s">
        <v>22</v>
      </c>
      <c r="N42" s="88">
        <f t="shared" si="26"/>
        <v>3.78E-2</v>
      </c>
      <c r="O42" s="87">
        <f t="shared" si="22"/>
        <v>0.76381346534599037</v>
      </c>
      <c r="P42" s="62">
        <f t="shared" si="25"/>
        <v>0.14667761923845285</v>
      </c>
      <c r="Q42" s="62">
        <f t="shared" si="23"/>
        <v>0.10887761923845285</v>
      </c>
      <c r="R42" s="62">
        <f t="shared" si="24"/>
        <v>0.12096219164914394</v>
      </c>
    </row>
    <row r="43" spans="3:18">
      <c r="C43" s="9" t="s">
        <v>24</v>
      </c>
      <c r="D43" s="1" t="s">
        <v>25</v>
      </c>
      <c r="E43" s="88">
        <v>3.78E-2</v>
      </c>
      <c r="F43" s="87">
        <v>0.95</v>
      </c>
      <c r="G43" s="62">
        <f t="shared" si="19"/>
        <v>0.14667761923845285</v>
      </c>
      <c r="H43" s="62">
        <f t="shared" si="20"/>
        <v>0.10887761923845285</v>
      </c>
      <c r="I43" s="62">
        <f t="shared" si="21"/>
        <v>0.14123373827653019</v>
      </c>
      <c r="J43" s="62"/>
      <c r="K43" s="62"/>
      <c r="L43" s="9" t="s">
        <v>24</v>
      </c>
      <c r="M43" s="1" t="s">
        <v>25</v>
      </c>
      <c r="N43" s="88">
        <f t="shared" si="26"/>
        <v>3.78E-2</v>
      </c>
      <c r="O43" s="87">
        <f t="shared" si="22"/>
        <v>0.84371245151522101</v>
      </c>
      <c r="P43" s="62">
        <f t="shared" si="25"/>
        <v>0.14667761923845285</v>
      </c>
      <c r="Q43" s="62">
        <f t="shared" si="23"/>
        <v>0.10887761923845285</v>
      </c>
      <c r="R43" s="62">
        <f t="shared" si="24"/>
        <v>0.12966140304281584</v>
      </c>
    </row>
    <row r="44" spans="3:18">
      <c r="C44" s="9" t="s">
        <v>26</v>
      </c>
      <c r="D44" s="1" t="s">
        <v>27</v>
      </c>
      <c r="E44" s="88">
        <v>3.78E-2</v>
      </c>
      <c r="F44" s="87">
        <v>0.95</v>
      </c>
      <c r="G44" s="62">
        <f t="shared" si="19"/>
        <v>0.14667761923845285</v>
      </c>
      <c r="H44" s="62">
        <f t="shared" si="20"/>
        <v>0.10887761923845285</v>
      </c>
      <c r="I44" s="62">
        <f t="shared" si="21"/>
        <v>0.14123373827653019</v>
      </c>
      <c r="J44" s="62"/>
      <c r="K44" s="62"/>
      <c r="L44" s="9" t="s">
        <v>26</v>
      </c>
      <c r="M44" s="1" t="s">
        <v>27</v>
      </c>
      <c r="N44" s="88">
        <f t="shared" si="26"/>
        <v>3.78E-2</v>
      </c>
      <c r="O44" s="87">
        <f t="shared" si="22"/>
        <v>0.85477825082738523</v>
      </c>
      <c r="P44" s="62">
        <f t="shared" si="25"/>
        <v>0.14667761923845285</v>
      </c>
      <c r="Q44" s="62">
        <f t="shared" si="23"/>
        <v>0.10887761923845285</v>
      </c>
      <c r="R44" s="62">
        <f t="shared" si="24"/>
        <v>0.13086622092689479</v>
      </c>
    </row>
    <row r="45" spans="3:18">
      <c r="C45" s="9" t="s">
        <v>1038</v>
      </c>
      <c r="D45" s="1" t="s">
        <v>29</v>
      </c>
      <c r="E45" s="88">
        <v>3.78E-2</v>
      </c>
      <c r="F45" s="87">
        <v>0.9</v>
      </c>
      <c r="G45" s="62">
        <f t="shared" si="19"/>
        <v>0.14667761923845285</v>
      </c>
      <c r="H45" s="62">
        <f t="shared" si="20"/>
        <v>0.10887761923845285</v>
      </c>
      <c r="I45" s="62">
        <f t="shared" si="21"/>
        <v>0.13578985731460758</v>
      </c>
      <c r="J45" s="62"/>
      <c r="K45" s="62"/>
      <c r="L45" s="9" t="s">
        <v>1038</v>
      </c>
      <c r="M45" s="1" t="s">
        <v>29</v>
      </c>
      <c r="N45" s="88">
        <f t="shared" si="26"/>
        <v>3.78E-2</v>
      </c>
      <c r="O45" s="87">
        <f t="shared" si="22"/>
        <v>0.78787965527233794</v>
      </c>
      <c r="P45" s="62">
        <f t="shared" si="25"/>
        <v>0.14667761923845285</v>
      </c>
      <c r="Q45" s="62">
        <f t="shared" si="23"/>
        <v>0.10887761923845285</v>
      </c>
      <c r="R45" s="62">
        <f t="shared" si="24"/>
        <v>0.1235824611124651</v>
      </c>
    </row>
    <row r="46" spans="3:18">
      <c r="C46" s="9" t="s">
        <v>30</v>
      </c>
      <c r="D46" s="1" t="s">
        <v>31</v>
      </c>
      <c r="E46" s="88">
        <v>3.78E-2</v>
      </c>
      <c r="F46" s="87">
        <v>0.85</v>
      </c>
      <c r="G46" s="62">
        <f t="shared" si="19"/>
        <v>0.14667761923845285</v>
      </c>
      <c r="H46" s="62">
        <f t="shared" si="20"/>
        <v>0.10887761923845285</v>
      </c>
      <c r="I46" s="62">
        <f t="shared" si="21"/>
        <v>0.13034597635268491</v>
      </c>
      <c r="J46" s="62"/>
      <c r="K46" s="62"/>
      <c r="L46" s="9" t="s">
        <v>30</v>
      </c>
      <c r="M46" s="1" t="s">
        <v>31</v>
      </c>
      <c r="N46" s="88">
        <f t="shared" si="26"/>
        <v>3.78E-2</v>
      </c>
      <c r="O46" s="87">
        <f t="shared" si="22"/>
        <v>0.71510152899559176</v>
      </c>
      <c r="P46" s="62">
        <f t="shared" si="25"/>
        <v>0.14667761923845285</v>
      </c>
      <c r="Q46" s="62">
        <f t="shared" si="23"/>
        <v>0.10887761923845285</v>
      </c>
      <c r="R46" s="62">
        <f t="shared" si="24"/>
        <v>0.1156585519908175</v>
      </c>
    </row>
    <row r="47" spans="3:18">
      <c r="C47" s="9" t="s">
        <v>32</v>
      </c>
      <c r="D47" s="1" t="s">
        <v>33</v>
      </c>
      <c r="E47" s="88">
        <v>3.78E-2</v>
      </c>
      <c r="F47" s="87">
        <v>0.8</v>
      </c>
      <c r="G47" s="62">
        <f t="shared" si="19"/>
        <v>0.14667761923845285</v>
      </c>
      <c r="H47" s="62">
        <f t="shared" si="20"/>
        <v>0.10887761923845285</v>
      </c>
      <c r="I47" s="62">
        <f t="shared" si="21"/>
        <v>0.12490209539076229</v>
      </c>
      <c r="J47" s="62"/>
      <c r="K47" s="62"/>
      <c r="L47" s="9" t="s">
        <v>32</v>
      </c>
      <c r="M47" s="1" t="s">
        <v>33</v>
      </c>
      <c r="N47" s="88">
        <f t="shared" si="26"/>
        <v>3.78E-2</v>
      </c>
      <c r="O47" s="87">
        <f t="shared" si="22"/>
        <v>0.80152876674825557</v>
      </c>
      <c r="P47" s="62">
        <f t="shared" si="25"/>
        <v>0.14667761923845285</v>
      </c>
      <c r="Q47" s="62">
        <f t="shared" si="23"/>
        <v>0.10887761923845285</v>
      </c>
      <c r="R47" s="62">
        <f t="shared" si="24"/>
        <v>0.12506854387468325</v>
      </c>
    </row>
    <row r="48" spans="3:18">
      <c r="C48" s="9" t="s">
        <v>57</v>
      </c>
      <c r="D48" s="1" t="s">
        <v>34</v>
      </c>
      <c r="E48" s="88">
        <v>3.78E-2</v>
      </c>
      <c r="F48" s="87">
        <v>0.95</v>
      </c>
      <c r="G48" s="62">
        <f t="shared" si="19"/>
        <v>0.14667761923845285</v>
      </c>
      <c r="H48" s="62">
        <f t="shared" si="20"/>
        <v>0.10887761923845285</v>
      </c>
      <c r="I48" s="62">
        <f t="shared" si="21"/>
        <v>0.14123373827653019</v>
      </c>
      <c r="J48" s="62"/>
      <c r="K48" s="62"/>
      <c r="L48" s="9" t="s">
        <v>57</v>
      </c>
      <c r="M48" s="1" t="s">
        <v>34</v>
      </c>
      <c r="N48" s="88">
        <f t="shared" si="26"/>
        <v>3.78E-2</v>
      </c>
      <c r="O48" s="87">
        <f t="shared" si="22"/>
        <v>0.82023045905606662</v>
      </c>
      <c r="P48" s="62">
        <f t="shared" si="25"/>
        <v>0.14667761923845285</v>
      </c>
      <c r="Q48" s="62">
        <f t="shared" si="23"/>
        <v>0.10887761923845285</v>
      </c>
      <c r="R48" s="62">
        <f t="shared" si="24"/>
        <v>0.1271047396088878</v>
      </c>
    </row>
    <row r="49" spans="3:21">
      <c r="C49" s="9" t="s">
        <v>1039</v>
      </c>
      <c r="D49" s="1" t="s">
        <v>36</v>
      </c>
      <c r="E49" s="88">
        <v>3.78E-2</v>
      </c>
      <c r="F49" s="87">
        <v>1</v>
      </c>
      <c r="G49" s="62">
        <f t="shared" si="19"/>
        <v>0.14667761923845285</v>
      </c>
      <c r="H49" s="62">
        <f t="shared" si="20"/>
        <v>0.10887761923845285</v>
      </c>
      <c r="I49" s="62">
        <f t="shared" si="21"/>
        <v>0.14667761923845285</v>
      </c>
      <c r="J49" s="62"/>
      <c r="K49" s="62"/>
      <c r="L49" s="9" t="s">
        <v>1039</v>
      </c>
      <c r="M49" s="1" t="s">
        <v>36</v>
      </c>
      <c r="N49" s="88">
        <f t="shared" si="26"/>
        <v>3.78E-2</v>
      </c>
      <c r="O49" s="87">
        <f t="shared" si="22"/>
        <v>0.92036116887629893</v>
      </c>
      <c r="P49" s="62">
        <f t="shared" si="25"/>
        <v>0.14667761923845285</v>
      </c>
      <c r="Q49" s="62">
        <f t="shared" si="23"/>
        <v>0.10887761923845285</v>
      </c>
      <c r="R49" s="62">
        <f t="shared" si="24"/>
        <v>0.13800673290677107</v>
      </c>
    </row>
    <row r="50" spans="3:21">
      <c r="C50" s="9" t="s">
        <v>37</v>
      </c>
      <c r="D50" s="1" t="s">
        <v>38</v>
      </c>
      <c r="E50" s="88">
        <v>3.78E-2</v>
      </c>
      <c r="F50" s="87">
        <v>0.85</v>
      </c>
      <c r="G50" s="62">
        <f t="shared" si="19"/>
        <v>0.14667761923845285</v>
      </c>
      <c r="H50" s="62">
        <f t="shared" si="20"/>
        <v>0.10887761923845285</v>
      </c>
      <c r="I50" s="62">
        <f t="shared" si="21"/>
        <v>0.13034597635268491</v>
      </c>
      <c r="J50" s="62"/>
      <c r="K50" s="62"/>
      <c r="L50" s="9" t="s">
        <v>37</v>
      </c>
      <c r="M50" s="1" t="s">
        <v>38</v>
      </c>
      <c r="N50" s="88">
        <f t="shared" si="26"/>
        <v>3.78E-2</v>
      </c>
      <c r="O50" s="87">
        <f t="shared" si="22"/>
        <v>0.78835163346786996</v>
      </c>
      <c r="P50" s="62">
        <f t="shared" si="25"/>
        <v>0.14667761923845285</v>
      </c>
      <c r="Q50" s="62">
        <f t="shared" si="23"/>
        <v>0.10887761923845285</v>
      </c>
      <c r="R50" s="62">
        <f t="shared" si="24"/>
        <v>0.12363384897472708</v>
      </c>
    </row>
    <row r="51" spans="3:21">
      <c r="C51" s="9" t="s">
        <v>1212</v>
      </c>
      <c r="D51" s="1" t="s">
        <v>467</v>
      </c>
      <c r="E51" s="88">
        <v>3.78E-2</v>
      </c>
      <c r="F51" s="87">
        <v>0.9</v>
      </c>
      <c r="G51" s="62">
        <f t="shared" si="19"/>
        <v>0.14667761923845285</v>
      </c>
      <c r="H51" s="62">
        <f t="shared" ref="H51" si="27">(G51-E51)</f>
        <v>0.10887761923845285</v>
      </c>
      <c r="I51" s="62">
        <f t="shared" ref="I51" si="28">IFERROR(H51*F51+E51, "")</f>
        <v>0.13578985731460758</v>
      </c>
      <c r="J51" s="62"/>
      <c r="K51" s="62"/>
      <c r="L51" s="9" t="s">
        <v>1212</v>
      </c>
      <c r="M51" s="1" t="s">
        <v>467</v>
      </c>
      <c r="N51" s="88">
        <f t="shared" si="26"/>
        <v>3.78E-2</v>
      </c>
      <c r="O51" s="87">
        <f t="shared" si="22"/>
        <v>0.77838866099221371</v>
      </c>
      <c r="P51" s="62">
        <f t="shared" ref="P51" si="29">G51</f>
        <v>0.14667761923845285</v>
      </c>
      <c r="Q51" s="62">
        <f t="shared" ref="Q51" si="30">(P51-N51)</f>
        <v>0.10887761923845285</v>
      </c>
      <c r="R51" s="62">
        <f t="shared" ref="R51" si="31">IFERROR(Q51*O51+N51, "")</f>
        <v>0.1225491042510394</v>
      </c>
    </row>
    <row r="52" spans="3:21">
      <c r="C52" s="93" t="s">
        <v>39</v>
      </c>
      <c r="D52" s="111" t="s">
        <v>40</v>
      </c>
      <c r="E52" s="98">
        <v>3.78E-2</v>
      </c>
      <c r="F52" s="112">
        <v>0.8</v>
      </c>
      <c r="G52" s="97">
        <f t="shared" si="19"/>
        <v>0.14667761923845285</v>
      </c>
      <c r="H52" s="97">
        <f t="shared" si="20"/>
        <v>0.10887761923845285</v>
      </c>
      <c r="I52" s="97">
        <f t="shared" si="21"/>
        <v>0.12490209539076229</v>
      </c>
      <c r="J52" s="62"/>
      <c r="K52" s="62"/>
      <c r="L52" s="93" t="s">
        <v>39</v>
      </c>
      <c r="M52" s="111" t="s">
        <v>40</v>
      </c>
      <c r="N52" s="98">
        <f t="shared" si="26"/>
        <v>3.78E-2</v>
      </c>
      <c r="O52" s="112">
        <f t="shared" si="22"/>
        <v>0.74906704460890505</v>
      </c>
      <c r="P52" s="97">
        <f t="shared" si="25"/>
        <v>0.14667761923845285</v>
      </c>
      <c r="Q52" s="97">
        <f t="shared" si="23"/>
        <v>0.10887761923845285</v>
      </c>
      <c r="R52" s="97">
        <f t="shared" si="24"/>
        <v>0.11935663646700154</v>
      </c>
    </row>
    <row r="53" spans="3:21">
      <c r="C53" s="9" t="s">
        <v>1040</v>
      </c>
      <c r="D53" s="1"/>
      <c r="E53" s="62"/>
      <c r="F53" s="61">
        <f>AVERAGE(F39:F52)</f>
        <v>0.87857142857142867</v>
      </c>
      <c r="G53" s="62"/>
      <c r="H53" s="62"/>
      <c r="I53" s="62">
        <f>AVERAGE(I39:I52)</f>
        <v>0.13345676547378357</v>
      </c>
      <c r="L53" s="9" t="s">
        <v>1040</v>
      </c>
      <c r="M53" s="1"/>
      <c r="N53" s="62"/>
      <c r="O53" s="64">
        <f>AVERAGE(O39:O52)</f>
        <v>0.80112760449810738</v>
      </c>
      <c r="P53" s="62"/>
      <c r="Q53" s="62"/>
      <c r="R53" s="62">
        <f>AVERAGE(R39:R52)</f>
        <v>0.12502486628395876</v>
      </c>
      <c r="U53" s="92">
        <f>AVERAGE(I53,R53)</f>
        <v>0.12924081587887115</v>
      </c>
    </row>
    <row r="54" spans="3:21">
      <c r="C54" s="9"/>
      <c r="D54" s="1"/>
      <c r="E54" s="62"/>
      <c r="F54" s="61"/>
      <c r="G54" s="62"/>
      <c r="H54" s="89"/>
      <c r="I54" s="62"/>
    </row>
    <row r="55" spans="3:21">
      <c r="C55" s="93" t="s">
        <v>41</v>
      </c>
      <c r="D55" s="1"/>
      <c r="E55" s="62"/>
      <c r="F55" s="61"/>
      <c r="G55" s="62"/>
      <c r="H55" s="89"/>
      <c r="I55" s="62"/>
      <c r="L55" s="93" t="s">
        <v>41</v>
      </c>
    </row>
    <row r="56" spans="3:21">
      <c r="C56" s="9" t="s">
        <v>1290</v>
      </c>
      <c r="D56" s="1"/>
      <c r="E56" s="62"/>
      <c r="F56" s="61"/>
      <c r="G56" s="62"/>
      <c r="H56" s="89"/>
      <c r="I56" s="62"/>
      <c r="L56" s="9" t="str">
        <f>C56</f>
        <v>[1] Source:  Blue Chip Financial Forecasts, Vol. 42, No. 4, April 1, 2023 at 2</v>
      </c>
    </row>
    <row r="57" spans="3:21">
      <c r="C57" s="9" t="s">
        <v>1287</v>
      </c>
      <c r="D57" s="1"/>
      <c r="E57" s="62"/>
      <c r="F57" s="61"/>
      <c r="G57" s="62"/>
      <c r="H57" s="89"/>
      <c r="I57" s="62"/>
      <c r="L57" s="9" t="s">
        <v>1294</v>
      </c>
    </row>
    <row r="58" spans="3:21">
      <c r="C58" s="9" t="str">
        <f>C28</f>
        <v>[3] Source: Average expected market return calculated in Rebuttal Attachment JCN-R3, page 1</v>
      </c>
      <c r="D58" s="1"/>
      <c r="E58" s="62"/>
      <c r="F58" s="61"/>
      <c r="G58" s="62"/>
      <c r="H58" s="89"/>
      <c r="I58" s="62"/>
      <c r="L58" s="9" t="str">
        <f>C58</f>
        <v>[3] Source: Average expected market return calculated in Rebuttal Attachment JCN-R3, page 1</v>
      </c>
    </row>
    <row r="59" spans="3:21">
      <c r="C59" s="9" t="s">
        <v>1041</v>
      </c>
      <c r="D59" s="1"/>
      <c r="E59" s="62"/>
      <c r="F59" s="61"/>
      <c r="G59" s="62"/>
      <c r="H59" s="89"/>
      <c r="I59" s="62"/>
      <c r="L59" s="9" t="str">
        <f t="shared" ref="L59:L60" si="32">C59</f>
        <v>[4] Equals [3] - [1]</v>
      </c>
    </row>
    <row r="60" spans="3:21">
      <c r="C60" s="9" t="s">
        <v>1042</v>
      </c>
      <c r="D60" s="1"/>
      <c r="E60" s="62"/>
      <c r="F60" s="61"/>
      <c r="G60" s="62"/>
      <c r="H60" s="89"/>
      <c r="I60" s="62"/>
      <c r="L60" s="9" t="str">
        <f t="shared" si="32"/>
        <v>[5] Equals [1] + [2] x [4]</v>
      </c>
    </row>
    <row r="62" spans="3:21">
      <c r="C62" s="211" t="s">
        <v>1043</v>
      </c>
      <c r="D62" s="211"/>
      <c r="E62" s="211"/>
      <c r="F62" s="211"/>
      <c r="G62" s="211"/>
      <c r="H62" s="211"/>
      <c r="I62" s="211"/>
      <c r="L62" s="211" t="s">
        <v>1044</v>
      </c>
      <c r="M62" s="211"/>
      <c r="N62" s="211"/>
      <c r="O62" s="211"/>
      <c r="P62" s="211"/>
      <c r="Q62" s="211"/>
      <c r="R62" s="211"/>
    </row>
    <row r="63" spans="3:21">
      <c r="C63" s="212" t="s">
        <v>1251</v>
      </c>
      <c r="D63" s="212"/>
      <c r="E63" s="212"/>
      <c r="F63" s="212"/>
      <c r="G63" s="212"/>
      <c r="H63" s="212"/>
      <c r="I63" s="212"/>
      <c r="L63" s="212" t="s">
        <v>1251</v>
      </c>
      <c r="M63" s="212"/>
      <c r="N63" s="212"/>
      <c r="O63" s="212"/>
      <c r="P63" s="212"/>
      <c r="Q63" s="212"/>
      <c r="R63" s="212"/>
    </row>
    <row r="64" spans="3:21">
      <c r="C64" s="211" t="s">
        <v>1033</v>
      </c>
      <c r="D64" s="211"/>
      <c r="E64" s="211"/>
      <c r="F64" s="211"/>
      <c r="G64" s="211"/>
      <c r="H64" s="211"/>
      <c r="I64" s="211"/>
      <c r="L64" s="211" t="s">
        <v>1033</v>
      </c>
      <c r="M64" s="211"/>
      <c r="N64" s="211"/>
      <c r="O64" s="211"/>
      <c r="P64" s="211"/>
      <c r="Q64" s="211"/>
      <c r="R64" s="211"/>
    </row>
    <row r="65" spans="3:18">
      <c r="C65" s="83"/>
      <c r="D65" s="84"/>
      <c r="E65" s="83"/>
      <c r="F65" s="83"/>
      <c r="G65" s="83"/>
      <c r="H65" s="83"/>
      <c r="I65" s="83"/>
      <c r="L65" s="83"/>
      <c r="M65" s="84"/>
      <c r="N65" s="83"/>
      <c r="O65" s="83"/>
      <c r="P65" s="83"/>
      <c r="Q65" s="83"/>
      <c r="R65" s="83"/>
    </row>
    <row r="66" spans="3:18" ht="13" thickBot="1">
      <c r="C66" s="83"/>
      <c r="D66" s="84"/>
      <c r="E66" s="84" t="s">
        <v>4</v>
      </c>
      <c r="F66" s="84" t="s">
        <v>5</v>
      </c>
      <c r="G66" s="84" t="s">
        <v>6</v>
      </c>
      <c r="H66" s="84" t="s">
        <v>7</v>
      </c>
      <c r="I66" s="84" t="s">
        <v>8</v>
      </c>
      <c r="L66" s="83"/>
      <c r="M66" s="84"/>
      <c r="N66" s="84" t="str">
        <f>E66</f>
        <v>[1]</v>
      </c>
      <c r="O66" s="84" t="str">
        <f t="shared" ref="O66:O67" si="33">F66</f>
        <v>[2]</v>
      </c>
      <c r="P66" s="84" t="str">
        <f t="shared" ref="P66:P67" si="34">G66</f>
        <v>[3]</v>
      </c>
      <c r="Q66" s="84" t="str">
        <f t="shared" ref="Q66:Q67" si="35">H66</f>
        <v>[4]</v>
      </c>
      <c r="R66" s="84" t="str">
        <f t="shared" ref="R66:R67" si="36">I66</f>
        <v>[5]</v>
      </c>
    </row>
    <row r="67" spans="3:18" ht="87.5">
      <c r="C67" s="109" t="s">
        <v>2</v>
      </c>
      <c r="D67" s="109" t="s">
        <v>14</v>
      </c>
      <c r="E67" s="110" t="s">
        <v>1235</v>
      </c>
      <c r="F67" s="110" t="s">
        <v>1034</v>
      </c>
      <c r="G67" s="110" t="s">
        <v>1035</v>
      </c>
      <c r="H67" s="110" t="s">
        <v>1036</v>
      </c>
      <c r="I67" s="110" t="s">
        <v>1037</v>
      </c>
      <c r="L67" s="109" t="s">
        <v>2</v>
      </c>
      <c r="M67" s="109" t="s">
        <v>14</v>
      </c>
      <c r="N67" s="110" t="str">
        <f>E67</f>
        <v>Projected 30-year U.S. Treasury bond yield (2024 - 2028)</v>
      </c>
      <c r="O67" s="110" t="str">
        <f t="shared" si="33"/>
        <v>Beta (β)</v>
      </c>
      <c r="P67" s="110" t="str">
        <f t="shared" si="34"/>
        <v>Market Return (Rm)</v>
      </c>
      <c r="Q67" s="110" t="str">
        <f t="shared" si="35"/>
        <v>Market Risk Premium (Rm − Rf)</v>
      </c>
      <c r="R67" s="110" t="str">
        <f t="shared" si="36"/>
        <v>ROE (K)</v>
      </c>
    </row>
    <row r="68" spans="3:18">
      <c r="C68" s="83"/>
      <c r="D68" s="84"/>
      <c r="E68" s="85"/>
      <c r="F68" s="85"/>
      <c r="G68" s="85"/>
      <c r="H68" s="85"/>
      <c r="I68" s="85"/>
      <c r="L68" s="83"/>
      <c r="M68" s="84"/>
      <c r="N68" s="85"/>
      <c r="O68" s="85"/>
      <c r="P68" s="85"/>
      <c r="Q68" s="85"/>
      <c r="R68" s="85"/>
    </row>
    <row r="69" spans="3:18">
      <c r="C69" s="9" t="s">
        <v>15</v>
      </c>
      <c r="D69" s="1" t="s">
        <v>16</v>
      </c>
      <c r="E69" s="86">
        <v>3.9E-2</v>
      </c>
      <c r="F69" s="87">
        <v>0.9</v>
      </c>
      <c r="G69" s="62">
        <f t="shared" ref="G69:G82" si="37">G39</f>
        <v>0.14667761923845285</v>
      </c>
      <c r="H69" s="62">
        <f t="shared" ref="H69:H82" si="38">(G69-E69)</f>
        <v>0.10767761923845284</v>
      </c>
      <c r="I69" s="62">
        <f t="shared" ref="I69:I82" si="39">IFERROR(H69*F69+E69, "")</f>
        <v>0.13590985731460756</v>
      </c>
      <c r="J69" s="62"/>
      <c r="K69" s="62"/>
      <c r="L69" s="9" t="s">
        <v>15</v>
      </c>
      <c r="M69" s="1" t="s">
        <v>16</v>
      </c>
      <c r="N69" s="86">
        <f>E69</f>
        <v>3.9E-2</v>
      </c>
      <c r="O69" s="87">
        <f t="shared" ref="O69:O82" si="40">O39</f>
        <v>0.83098215651544938</v>
      </c>
      <c r="P69" s="62">
        <f>G69</f>
        <v>0.14667761923845285</v>
      </c>
      <c r="Q69" s="62">
        <f t="shared" ref="Q69:Q82" si="41">(P69-N69)</f>
        <v>0.10767761923845284</v>
      </c>
      <c r="R69" s="62">
        <f t="shared" ref="R69:R82" si="42">IFERROR(Q69*O69+N69, "")</f>
        <v>0.12847818024321897</v>
      </c>
    </row>
    <row r="70" spans="3:18">
      <c r="C70" s="9" t="s">
        <v>17</v>
      </c>
      <c r="D70" s="1" t="s">
        <v>18</v>
      </c>
      <c r="E70" s="88">
        <v>3.9E-2</v>
      </c>
      <c r="F70" s="87">
        <v>0.85</v>
      </c>
      <c r="G70" s="62">
        <f t="shared" si="37"/>
        <v>0.14667761923845285</v>
      </c>
      <c r="H70" s="62">
        <f t="shared" si="38"/>
        <v>0.10767761923845284</v>
      </c>
      <c r="I70" s="62">
        <f t="shared" si="39"/>
        <v>0.13052597635268492</v>
      </c>
      <c r="J70" s="62"/>
      <c r="K70" s="62"/>
      <c r="L70" s="9" t="s">
        <v>17</v>
      </c>
      <c r="M70" s="1" t="s">
        <v>18</v>
      </c>
      <c r="N70" s="88">
        <f>N69</f>
        <v>3.9E-2</v>
      </c>
      <c r="O70" s="87">
        <f t="shared" si="40"/>
        <v>0.79782855514762441</v>
      </c>
      <c r="P70" s="62">
        <f t="shared" ref="P70:P82" si="43">G70</f>
        <v>0.14667761923845285</v>
      </c>
      <c r="Q70" s="62">
        <f t="shared" si="41"/>
        <v>0.10767761923845284</v>
      </c>
      <c r="R70" s="62">
        <f t="shared" si="42"/>
        <v>0.12490827937875087</v>
      </c>
    </row>
    <row r="71" spans="3:18">
      <c r="C71" s="9" t="s">
        <v>19</v>
      </c>
      <c r="D71" s="1" t="s">
        <v>20</v>
      </c>
      <c r="E71" s="88">
        <v>3.9E-2</v>
      </c>
      <c r="F71" s="87">
        <v>0.85</v>
      </c>
      <c r="G71" s="62">
        <f t="shared" si="37"/>
        <v>0.14667761923845285</v>
      </c>
      <c r="H71" s="62">
        <f t="shared" si="38"/>
        <v>0.10767761923845284</v>
      </c>
      <c r="I71" s="62">
        <f t="shared" si="39"/>
        <v>0.13052597635268492</v>
      </c>
      <c r="J71" s="62"/>
      <c r="K71" s="62"/>
      <c r="L71" s="9" t="s">
        <v>19</v>
      </c>
      <c r="M71" s="1" t="s">
        <v>20</v>
      </c>
      <c r="N71" s="88">
        <f t="shared" ref="N71:N82" si="44">N70</f>
        <v>3.9E-2</v>
      </c>
      <c r="O71" s="87">
        <f t="shared" si="40"/>
        <v>0.76376266560429218</v>
      </c>
      <c r="P71" s="62">
        <f t="shared" si="43"/>
        <v>0.14667761923845285</v>
      </c>
      <c r="Q71" s="62">
        <f t="shared" si="41"/>
        <v>0.10767761923845284</v>
      </c>
      <c r="R71" s="62">
        <f t="shared" si="42"/>
        <v>0.12124014549548476</v>
      </c>
    </row>
    <row r="72" spans="3:18">
      <c r="C72" s="9" t="s">
        <v>21</v>
      </c>
      <c r="D72" s="1" t="s">
        <v>22</v>
      </c>
      <c r="E72" s="88">
        <v>3.9E-2</v>
      </c>
      <c r="F72" s="87">
        <v>0.75</v>
      </c>
      <c r="G72" s="62">
        <f t="shared" si="37"/>
        <v>0.14667761923845285</v>
      </c>
      <c r="H72" s="62">
        <f t="shared" si="38"/>
        <v>0.10767761923845284</v>
      </c>
      <c r="I72" s="62">
        <f t="shared" si="39"/>
        <v>0.11975821442883963</v>
      </c>
      <c r="J72" s="62"/>
      <c r="K72" s="62"/>
      <c r="L72" s="9" t="s">
        <v>21</v>
      </c>
      <c r="M72" s="1" t="s">
        <v>22</v>
      </c>
      <c r="N72" s="88">
        <f t="shared" si="44"/>
        <v>3.9E-2</v>
      </c>
      <c r="O72" s="87">
        <f t="shared" si="40"/>
        <v>0.76381346534599037</v>
      </c>
      <c r="P72" s="62">
        <f t="shared" si="43"/>
        <v>0.14667761923845285</v>
      </c>
      <c r="Q72" s="62">
        <f t="shared" si="41"/>
        <v>0.10767761923845284</v>
      </c>
      <c r="R72" s="62">
        <f t="shared" si="42"/>
        <v>0.12124561549072874</v>
      </c>
    </row>
    <row r="73" spans="3:18">
      <c r="C73" s="9" t="s">
        <v>24</v>
      </c>
      <c r="D73" s="1" t="s">
        <v>25</v>
      </c>
      <c r="E73" s="88">
        <v>3.9E-2</v>
      </c>
      <c r="F73" s="87">
        <v>0.95</v>
      </c>
      <c r="G73" s="62">
        <f t="shared" si="37"/>
        <v>0.14667761923845285</v>
      </c>
      <c r="H73" s="62">
        <f t="shared" si="38"/>
        <v>0.10767761923845284</v>
      </c>
      <c r="I73" s="62">
        <f t="shared" si="39"/>
        <v>0.14129373827653019</v>
      </c>
      <c r="J73" s="62"/>
      <c r="K73" s="62"/>
      <c r="L73" s="9" t="s">
        <v>24</v>
      </c>
      <c r="M73" s="1" t="s">
        <v>25</v>
      </c>
      <c r="N73" s="88">
        <f t="shared" si="44"/>
        <v>3.9E-2</v>
      </c>
      <c r="O73" s="87">
        <f t="shared" si="40"/>
        <v>0.84371245151522101</v>
      </c>
      <c r="P73" s="62">
        <f t="shared" si="43"/>
        <v>0.14667761923845285</v>
      </c>
      <c r="Q73" s="62">
        <f t="shared" si="41"/>
        <v>0.10767761923845284</v>
      </c>
      <c r="R73" s="62">
        <f t="shared" si="42"/>
        <v>0.12984894810099756</v>
      </c>
    </row>
    <row r="74" spans="3:18">
      <c r="C74" s="9" t="s">
        <v>26</v>
      </c>
      <c r="D74" s="1" t="s">
        <v>27</v>
      </c>
      <c r="E74" s="88">
        <v>3.9E-2</v>
      </c>
      <c r="F74" s="87">
        <v>0.95</v>
      </c>
      <c r="G74" s="62">
        <f t="shared" si="37"/>
        <v>0.14667761923845285</v>
      </c>
      <c r="H74" s="62">
        <f t="shared" si="38"/>
        <v>0.10767761923845284</v>
      </c>
      <c r="I74" s="62">
        <f t="shared" si="39"/>
        <v>0.14129373827653019</v>
      </c>
      <c r="J74" s="62"/>
      <c r="K74" s="62"/>
      <c r="L74" s="9" t="s">
        <v>26</v>
      </c>
      <c r="M74" s="1" t="s">
        <v>27</v>
      </c>
      <c r="N74" s="88">
        <f t="shared" si="44"/>
        <v>3.9E-2</v>
      </c>
      <c r="O74" s="87">
        <f t="shared" si="40"/>
        <v>0.85477825082738523</v>
      </c>
      <c r="P74" s="62">
        <f t="shared" si="43"/>
        <v>0.14667761923845285</v>
      </c>
      <c r="Q74" s="62">
        <f t="shared" si="41"/>
        <v>0.10767761923845284</v>
      </c>
      <c r="R74" s="62">
        <f t="shared" si="42"/>
        <v>0.13104048702590193</v>
      </c>
    </row>
    <row r="75" spans="3:18">
      <c r="C75" s="9" t="s">
        <v>1038</v>
      </c>
      <c r="D75" s="1" t="s">
        <v>29</v>
      </c>
      <c r="E75" s="88">
        <v>3.9E-2</v>
      </c>
      <c r="F75" s="87">
        <v>0.9</v>
      </c>
      <c r="G75" s="62">
        <f t="shared" si="37"/>
        <v>0.14667761923845285</v>
      </c>
      <c r="H75" s="62">
        <f t="shared" si="38"/>
        <v>0.10767761923845284</v>
      </c>
      <c r="I75" s="62">
        <f t="shared" si="39"/>
        <v>0.13590985731460756</v>
      </c>
      <c r="J75" s="62"/>
      <c r="K75" s="62"/>
      <c r="L75" s="9" t="s">
        <v>1038</v>
      </c>
      <c r="M75" s="1" t="s">
        <v>29</v>
      </c>
      <c r="N75" s="88">
        <f t="shared" si="44"/>
        <v>3.9E-2</v>
      </c>
      <c r="O75" s="87">
        <f t="shared" si="40"/>
        <v>0.78787965527233794</v>
      </c>
      <c r="P75" s="62">
        <f t="shared" si="43"/>
        <v>0.14667761923845285</v>
      </c>
      <c r="Q75" s="62">
        <f t="shared" si="41"/>
        <v>0.10767761923845284</v>
      </c>
      <c r="R75" s="62">
        <f t="shared" si="42"/>
        <v>0.1238370055261383</v>
      </c>
    </row>
    <row r="76" spans="3:18">
      <c r="C76" s="9" t="s">
        <v>30</v>
      </c>
      <c r="D76" s="1" t="s">
        <v>31</v>
      </c>
      <c r="E76" s="88">
        <v>3.9E-2</v>
      </c>
      <c r="F76" s="87">
        <v>0.85</v>
      </c>
      <c r="G76" s="62">
        <f t="shared" si="37"/>
        <v>0.14667761923845285</v>
      </c>
      <c r="H76" s="62">
        <f t="shared" si="38"/>
        <v>0.10767761923845284</v>
      </c>
      <c r="I76" s="62">
        <f t="shared" si="39"/>
        <v>0.13052597635268492</v>
      </c>
      <c r="J76" s="62"/>
      <c r="K76" s="62"/>
      <c r="L76" s="9" t="s">
        <v>30</v>
      </c>
      <c r="M76" s="1" t="s">
        <v>31</v>
      </c>
      <c r="N76" s="88">
        <f t="shared" si="44"/>
        <v>3.9E-2</v>
      </c>
      <c r="O76" s="87">
        <f t="shared" si="40"/>
        <v>0.71510152899559176</v>
      </c>
      <c r="P76" s="62">
        <f t="shared" si="43"/>
        <v>0.14667761923845285</v>
      </c>
      <c r="Q76" s="62">
        <f t="shared" si="41"/>
        <v>0.10767761923845284</v>
      </c>
      <c r="R76" s="62">
        <f t="shared" si="42"/>
        <v>0.11600043015602277</v>
      </c>
    </row>
    <row r="77" spans="3:18">
      <c r="C77" s="9" t="s">
        <v>32</v>
      </c>
      <c r="D77" s="1" t="s">
        <v>33</v>
      </c>
      <c r="E77" s="88">
        <v>3.9E-2</v>
      </c>
      <c r="F77" s="87">
        <v>0.8</v>
      </c>
      <c r="G77" s="62">
        <f t="shared" si="37"/>
        <v>0.14667761923845285</v>
      </c>
      <c r="H77" s="62">
        <f t="shared" si="38"/>
        <v>0.10767761923845284</v>
      </c>
      <c r="I77" s="62">
        <f t="shared" si="39"/>
        <v>0.12514209539076229</v>
      </c>
      <c r="J77" s="62"/>
      <c r="K77" s="62"/>
      <c r="L77" s="9" t="s">
        <v>32</v>
      </c>
      <c r="M77" s="1" t="s">
        <v>33</v>
      </c>
      <c r="N77" s="88">
        <f t="shared" si="44"/>
        <v>3.9E-2</v>
      </c>
      <c r="O77" s="87">
        <f t="shared" si="40"/>
        <v>0.80152876674825557</v>
      </c>
      <c r="P77" s="62">
        <f t="shared" si="43"/>
        <v>0.14667761923845285</v>
      </c>
      <c r="Q77" s="62">
        <f t="shared" si="41"/>
        <v>0.10767761923845284</v>
      </c>
      <c r="R77" s="62">
        <f t="shared" si="42"/>
        <v>0.12530670935458535</v>
      </c>
    </row>
    <row r="78" spans="3:18">
      <c r="C78" s="9" t="s">
        <v>57</v>
      </c>
      <c r="D78" s="1" t="s">
        <v>34</v>
      </c>
      <c r="E78" s="88">
        <v>3.9E-2</v>
      </c>
      <c r="F78" s="87">
        <v>0.95</v>
      </c>
      <c r="G78" s="62">
        <f t="shared" si="37"/>
        <v>0.14667761923845285</v>
      </c>
      <c r="H78" s="62">
        <f t="shared" si="38"/>
        <v>0.10767761923845284</v>
      </c>
      <c r="I78" s="62">
        <f t="shared" si="39"/>
        <v>0.14129373827653019</v>
      </c>
      <c r="J78" s="62"/>
      <c r="K78" s="62"/>
      <c r="L78" s="9" t="s">
        <v>57</v>
      </c>
      <c r="M78" s="1" t="s">
        <v>34</v>
      </c>
      <c r="N78" s="88">
        <f t="shared" si="44"/>
        <v>3.9E-2</v>
      </c>
      <c r="O78" s="87">
        <f t="shared" si="40"/>
        <v>0.82023045905606662</v>
      </c>
      <c r="P78" s="62">
        <f t="shared" si="43"/>
        <v>0.14667761923845285</v>
      </c>
      <c r="Q78" s="62">
        <f t="shared" si="41"/>
        <v>0.10767761923845284</v>
      </c>
      <c r="R78" s="62">
        <f t="shared" si="42"/>
        <v>0.12732046305802053</v>
      </c>
    </row>
    <row r="79" spans="3:18">
      <c r="C79" s="9" t="s">
        <v>1039</v>
      </c>
      <c r="D79" s="1" t="s">
        <v>36</v>
      </c>
      <c r="E79" s="88">
        <v>3.9E-2</v>
      </c>
      <c r="F79" s="87">
        <v>1</v>
      </c>
      <c r="G79" s="62">
        <f t="shared" si="37"/>
        <v>0.14667761923845285</v>
      </c>
      <c r="H79" s="62">
        <f t="shared" si="38"/>
        <v>0.10767761923845284</v>
      </c>
      <c r="I79" s="62">
        <f t="shared" si="39"/>
        <v>0.14667761923845285</v>
      </c>
      <c r="J79" s="62"/>
      <c r="K79" s="62"/>
      <c r="L79" s="9" t="s">
        <v>1039</v>
      </c>
      <c r="M79" s="1" t="s">
        <v>36</v>
      </c>
      <c r="N79" s="88">
        <f t="shared" si="44"/>
        <v>3.9E-2</v>
      </c>
      <c r="O79" s="87">
        <f t="shared" si="40"/>
        <v>0.92036116887629893</v>
      </c>
      <c r="P79" s="62">
        <f t="shared" si="43"/>
        <v>0.14667761923845285</v>
      </c>
      <c r="Q79" s="62">
        <f t="shared" si="41"/>
        <v>0.10767761923845284</v>
      </c>
      <c r="R79" s="62">
        <f t="shared" si="42"/>
        <v>0.13810229950411951</v>
      </c>
    </row>
    <row r="80" spans="3:18">
      <c r="C80" s="9" t="s">
        <v>37</v>
      </c>
      <c r="D80" s="1" t="s">
        <v>38</v>
      </c>
      <c r="E80" s="88">
        <v>3.9E-2</v>
      </c>
      <c r="F80" s="87">
        <v>0.85</v>
      </c>
      <c r="G80" s="62">
        <f t="shared" si="37"/>
        <v>0.14667761923845285</v>
      </c>
      <c r="H80" s="62">
        <f t="shared" si="38"/>
        <v>0.10767761923845284</v>
      </c>
      <c r="I80" s="62">
        <f t="shared" si="39"/>
        <v>0.13052597635268492</v>
      </c>
      <c r="J80" s="62"/>
      <c r="K80" s="62"/>
      <c r="L80" s="9" t="s">
        <v>37</v>
      </c>
      <c r="M80" s="1" t="s">
        <v>38</v>
      </c>
      <c r="N80" s="88">
        <f t="shared" si="44"/>
        <v>3.9E-2</v>
      </c>
      <c r="O80" s="87">
        <f t="shared" si="40"/>
        <v>0.78835163346786996</v>
      </c>
      <c r="P80" s="62">
        <f t="shared" si="43"/>
        <v>0.14667761923845285</v>
      </c>
      <c r="Q80" s="62">
        <f t="shared" si="41"/>
        <v>0.10767761923845284</v>
      </c>
      <c r="R80" s="62">
        <f t="shared" si="42"/>
        <v>0.12388782701456563</v>
      </c>
    </row>
    <row r="81" spans="3:21">
      <c r="C81" s="9" t="s">
        <v>1212</v>
      </c>
      <c r="D81" s="1" t="s">
        <v>467</v>
      </c>
      <c r="E81" s="88">
        <v>3.9E-2</v>
      </c>
      <c r="F81" s="87">
        <v>0.9</v>
      </c>
      <c r="G81" s="62">
        <f t="shared" si="37"/>
        <v>0.14667761923845285</v>
      </c>
      <c r="H81" s="62">
        <f t="shared" si="38"/>
        <v>0.10767761923845284</v>
      </c>
      <c r="I81" s="62">
        <f t="shared" si="39"/>
        <v>0.13590985731460756</v>
      </c>
      <c r="J81" s="62"/>
      <c r="K81" s="62"/>
      <c r="L81" s="9" t="s">
        <v>1212</v>
      </c>
      <c r="M81" s="1" t="s">
        <v>467</v>
      </c>
      <c r="N81" s="88">
        <f t="shared" si="44"/>
        <v>3.9E-2</v>
      </c>
      <c r="O81" s="87">
        <f t="shared" si="40"/>
        <v>0.77838866099221371</v>
      </c>
      <c r="P81" s="62">
        <f t="shared" si="43"/>
        <v>0.14667761923845285</v>
      </c>
      <c r="Q81" s="62">
        <f t="shared" si="41"/>
        <v>0.10767761923845284</v>
      </c>
      <c r="R81" s="62">
        <f t="shared" si="42"/>
        <v>0.12281503785784875</v>
      </c>
    </row>
    <row r="82" spans="3:21">
      <c r="C82" s="93" t="s">
        <v>39</v>
      </c>
      <c r="D82" s="111" t="s">
        <v>40</v>
      </c>
      <c r="E82" s="98">
        <v>3.9E-2</v>
      </c>
      <c r="F82" s="112">
        <v>0.8</v>
      </c>
      <c r="G82" s="97">
        <f t="shared" si="37"/>
        <v>0.14667761923845285</v>
      </c>
      <c r="H82" s="97">
        <f t="shared" si="38"/>
        <v>0.10767761923845284</v>
      </c>
      <c r="I82" s="97">
        <f t="shared" si="39"/>
        <v>0.12514209539076229</v>
      </c>
      <c r="J82" s="62"/>
      <c r="K82" s="62"/>
      <c r="L82" s="93" t="s">
        <v>39</v>
      </c>
      <c r="M82" s="111" t="s">
        <v>40</v>
      </c>
      <c r="N82" s="98">
        <f t="shared" si="44"/>
        <v>3.9E-2</v>
      </c>
      <c r="O82" s="112">
        <f t="shared" si="40"/>
        <v>0.74906704460890505</v>
      </c>
      <c r="P82" s="97">
        <f t="shared" si="43"/>
        <v>0.14667761923845285</v>
      </c>
      <c r="Q82" s="97">
        <f t="shared" si="41"/>
        <v>0.10767761923845284</v>
      </c>
      <c r="R82" s="97">
        <f t="shared" si="42"/>
        <v>0.11965775601347084</v>
      </c>
    </row>
    <row r="83" spans="3:21">
      <c r="C83" s="9" t="s">
        <v>1040</v>
      </c>
      <c r="D83" s="1"/>
      <c r="E83" s="62"/>
      <c r="F83" s="61">
        <f>AVERAGE(F69:F82)</f>
        <v>0.87857142857142867</v>
      </c>
      <c r="G83" s="62"/>
      <c r="H83" s="62"/>
      <c r="I83" s="62">
        <f>AVERAGE(I69:I82)</f>
        <v>0.13360247975949788</v>
      </c>
      <c r="L83" s="9" t="s">
        <v>1040</v>
      </c>
      <c r="M83" s="1"/>
      <c r="N83" s="62"/>
      <c r="O83" s="64">
        <f>AVERAGE(O69:O82)</f>
        <v>0.80112760449810738</v>
      </c>
      <c r="P83" s="62"/>
      <c r="Q83" s="62"/>
      <c r="R83" s="62">
        <f>AVERAGE(R69:R82)</f>
        <v>0.12526351315856105</v>
      </c>
      <c r="U83" s="92">
        <f>AVERAGE(I83,R83)</f>
        <v>0.12943299645902945</v>
      </c>
    </row>
    <row r="84" spans="3:21">
      <c r="C84" s="9"/>
      <c r="D84" s="1"/>
      <c r="E84" s="62"/>
      <c r="F84" s="61"/>
      <c r="G84" s="62"/>
      <c r="H84" s="89"/>
      <c r="I84" s="62"/>
    </row>
    <row r="85" spans="3:21">
      <c r="C85" s="93" t="s">
        <v>41</v>
      </c>
      <c r="D85" s="1"/>
      <c r="E85" s="62"/>
      <c r="F85" s="61"/>
      <c r="G85" s="62"/>
      <c r="H85" s="89"/>
      <c r="I85" s="62"/>
      <c r="L85" s="93" t="s">
        <v>41</v>
      </c>
    </row>
    <row r="86" spans="3:21">
      <c r="C86" s="9" t="s">
        <v>1292</v>
      </c>
      <c r="D86" s="1"/>
      <c r="E86" s="62"/>
      <c r="F86" s="61"/>
      <c r="G86" s="62"/>
      <c r="H86" s="89"/>
      <c r="I86" s="62"/>
      <c r="L86" s="9" t="str">
        <f>C86</f>
        <v>[1] Source:  Blue Chip Financial Forecasts, Vol. 41, No. 12, December 1, 2022 at 14</v>
      </c>
    </row>
    <row r="87" spans="3:21">
      <c r="C87" s="9" t="s">
        <v>1287</v>
      </c>
      <c r="D87" s="1"/>
      <c r="E87" s="62"/>
      <c r="F87" s="61"/>
      <c r="G87" s="62"/>
      <c r="H87" s="89"/>
      <c r="I87" s="62"/>
      <c r="L87" s="9" t="s">
        <v>1294</v>
      </c>
    </row>
    <row r="88" spans="3:21">
      <c r="C88" s="9" t="str">
        <f>C58</f>
        <v>[3] Source: Average expected market return calculated in Rebuttal Attachment JCN-R3, page 1</v>
      </c>
      <c r="D88" s="1"/>
      <c r="E88" s="62"/>
      <c r="F88" s="61"/>
      <c r="G88" s="62"/>
      <c r="H88" s="89"/>
      <c r="I88" s="62"/>
      <c r="L88" s="9" t="str">
        <f>C88</f>
        <v>[3] Source: Average expected market return calculated in Rebuttal Attachment JCN-R3, page 1</v>
      </c>
    </row>
    <row r="89" spans="3:21">
      <c r="C89" s="9" t="s">
        <v>1041</v>
      </c>
      <c r="D89" s="1"/>
      <c r="E89" s="62"/>
      <c r="F89" s="61"/>
      <c r="G89" s="62"/>
      <c r="H89" s="89"/>
      <c r="I89" s="62"/>
      <c r="L89" s="9" t="str">
        <f t="shared" ref="L89:L90" si="45">C89</f>
        <v>[4] Equals [3] - [1]</v>
      </c>
    </row>
    <row r="90" spans="3:21">
      <c r="C90" s="9" t="s">
        <v>1042</v>
      </c>
      <c r="D90" s="1"/>
      <c r="E90" s="62"/>
      <c r="F90" s="61"/>
      <c r="G90" s="62"/>
      <c r="H90" s="89"/>
      <c r="I90" s="62"/>
      <c r="L90" s="9" t="str">
        <f t="shared" si="45"/>
        <v>[5] Equals [1] + [2] x [4]</v>
      </c>
    </row>
  </sheetData>
  <mergeCells count="18">
    <mergeCell ref="C64:I64"/>
    <mergeCell ref="L64:R64"/>
    <mergeCell ref="C34:I34"/>
    <mergeCell ref="L34:R34"/>
    <mergeCell ref="L4:R4"/>
    <mergeCell ref="C33:I33"/>
    <mergeCell ref="L33:R33"/>
    <mergeCell ref="C63:I63"/>
    <mergeCell ref="L63:R63"/>
    <mergeCell ref="C62:I62"/>
    <mergeCell ref="L62:R62"/>
    <mergeCell ref="L2:R2"/>
    <mergeCell ref="C2:I2"/>
    <mergeCell ref="C4:I4"/>
    <mergeCell ref="C32:I32"/>
    <mergeCell ref="L32:R32"/>
    <mergeCell ref="C3:I3"/>
    <mergeCell ref="L3:R3"/>
  </mergeCells>
  <conditionalFormatting sqref="C9:D90">
    <cfRule type="expression" dxfId="37" priority="1">
      <formula>"(blank)"</formula>
    </cfRule>
    <cfRule type="expression" dxfId="36" priority="2">
      <formula>#REF!</formula>
    </cfRule>
  </conditionalFormatting>
  <conditionalFormatting sqref="E39:I60">
    <cfRule type="expression" dxfId="35" priority="15">
      <formula>$E39="Yes"</formula>
    </cfRule>
  </conditionalFormatting>
  <conditionalFormatting sqref="E69:I90">
    <cfRule type="expression" dxfId="34" priority="7">
      <formula>$E69="Yes"</formula>
    </cfRule>
  </conditionalFormatting>
  <conditionalFormatting sqref="E9:K22">
    <cfRule type="expression" dxfId="33" priority="37">
      <formula>$E9="Yes"</formula>
    </cfRule>
  </conditionalFormatting>
  <conditionalFormatting sqref="J69:K82 N69:R83">
    <cfRule type="expression" dxfId="32" priority="10">
      <formula>$E69="Yes"</formula>
    </cfRule>
  </conditionalFormatting>
  <conditionalFormatting sqref="L9:M23 L25:L30 L39:M53 L55:L60">
    <cfRule type="expression" dxfId="31" priority="92">
      <formula>"(blank)"</formula>
    </cfRule>
    <cfRule type="expression" dxfId="30" priority="93">
      <formula>#REF!</formula>
    </cfRule>
  </conditionalFormatting>
  <conditionalFormatting sqref="L69:M83 L85:L90">
    <cfRule type="expression" dxfId="29" priority="8">
      <formula>"(blank)"</formula>
    </cfRule>
    <cfRule type="expression" dxfId="28" priority="9">
      <formula>#REF!</formula>
    </cfRule>
  </conditionalFormatting>
  <conditionalFormatting sqref="N9:R22 N23 P23:R23 O23:O24 E23:I31 J39:K52 N39:R53">
    <cfRule type="expression" dxfId="27" priority="94">
      <formula>$E9="Yes"</formula>
    </cfRule>
  </conditionalFormatting>
  <printOptions horizontalCentered="1"/>
  <pageMargins left="0.7" right="0.7" top="0.75" bottom="0.75" header="0.3" footer="0.3"/>
  <pageSetup scale="50" orientation="portrait" useFirstPageNumber="1" r:id="rId1"/>
  <headerFooter scaleWithDoc="0">
    <oddHeader>&amp;RRebuttal Attachment JCN-R4
Page &amp;P of 4</oddHeader>
  </headerFooter>
  <colBreaks count="1" manualBreakCount="1">
    <brk id="10" max="9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EDAF9-FF94-41AF-A3D3-A0BB5FF5BF84}">
  <dimension ref="C2:V90"/>
  <sheetViews>
    <sheetView view="pageBreakPreview" topLeftCell="A10" zoomScale="85" zoomScaleNormal="100" zoomScaleSheetLayoutView="85" workbookViewId="0"/>
  </sheetViews>
  <sheetFormatPr defaultRowHeight="12.5"/>
  <cols>
    <col min="2" max="2" width="1.81640625" customWidth="1"/>
    <col min="3" max="3" width="35" customWidth="1"/>
    <col min="4" max="4" width="10.26953125" style="15" customWidth="1"/>
    <col min="5" max="9" width="10.26953125" customWidth="1"/>
    <col min="10" max="11" width="1.81640625" customWidth="1"/>
    <col min="12" max="12" width="35" customWidth="1"/>
    <col min="13" max="13" width="10.26953125" style="15" customWidth="1"/>
    <col min="14" max="18" width="10.26953125" customWidth="1"/>
    <col min="19" max="19" width="1.81640625" customWidth="1"/>
    <col min="20" max="20" width="9.81640625" customWidth="1"/>
  </cols>
  <sheetData>
    <row r="2" spans="3:22">
      <c r="C2" s="211" t="s">
        <v>1031</v>
      </c>
      <c r="D2" s="211"/>
      <c r="E2" s="211"/>
      <c r="F2" s="211"/>
      <c r="G2" s="211"/>
      <c r="H2" s="211"/>
      <c r="I2" s="211"/>
      <c r="L2" s="211" t="s">
        <v>1032</v>
      </c>
      <c r="M2" s="211"/>
      <c r="N2" s="211"/>
      <c r="O2" s="211"/>
      <c r="P2" s="211"/>
      <c r="Q2" s="211"/>
      <c r="R2" s="211"/>
    </row>
    <row r="3" spans="3:22">
      <c r="C3" s="211" t="s">
        <v>1252</v>
      </c>
      <c r="D3" s="211"/>
      <c r="E3" s="211"/>
      <c r="F3" s="211"/>
      <c r="G3" s="211"/>
      <c r="H3" s="211"/>
      <c r="I3" s="211"/>
      <c r="L3" s="211" t="s">
        <v>1252</v>
      </c>
      <c r="M3" s="211"/>
      <c r="N3" s="211"/>
      <c r="O3" s="211"/>
      <c r="P3" s="211"/>
      <c r="Q3" s="211"/>
      <c r="R3" s="211"/>
    </row>
    <row r="4" spans="3:22">
      <c r="C4" s="211" t="s">
        <v>1033</v>
      </c>
      <c r="D4" s="211"/>
      <c r="E4" s="211"/>
      <c r="F4" s="211"/>
      <c r="G4" s="211"/>
      <c r="H4" s="211"/>
      <c r="I4" s="211"/>
      <c r="L4" s="211" t="s">
        <v>1033</v>
      </c>
      <c r="M4" s="211"/>
      <c r="N4" s="211"/>
      <c r="O4" s="211"/>
      <c r="P4" s="211"/>
      <c r="Q4" s="211"/>
      <c r="R4" s="211"/>
    </row>
    <row r="5" spans="3:22">
      <c r="C5" s="83"/>
      <c r="D5" s="84"/>
      <c r="E5" s="83"/>
      <c r="F5" s="83"/>
      <c r="G5" s="83"/>
      <c r="H5" s="83"/>
      <c r="I5" s="83"/>
      <c r="L5" s="83"/>
      <c r="M5" s="84"/>
      <c r="N5" s="83"/>
      <c r="O5" s="83"/>
      <c r="P5" s="83"/>
      <c r="Q5" s="83"/>
      <c r="R5" s="83"/>
    </row>
    <row r="6" spans="3:22" ht="13" thickBot="1">
      <c r="C6" s="83"/>
      <c r="D6" s="84"/>
      <c r="E6" s="84" t="s">
        <v>4</v>
      </c>
      <c r="F6" s="84" t="s">
        <v>5</v>
      </c>
      <c r="G6" s="84" t="s">
        <v>6</v>
      </c>
      <c r="H6" s="84" t="s">
        <v>7</v>
      </c>
      <c r="I6" s="84" t="s">
        <v>8</v>
      </c>
      <c r="L6" s="83"/>
      <c r="M6" s="84"/>
      <c r="N6" s="84" t="str">
        <f t="shared" ref="N6:R7" si="0">E6</f>
        <v>[1]</v>
      </c>
      <c r="O6" s="84" t="str">
        <f t="shared" si="0"/>
        <v>[2]</v>
      </c>
      <c r="P6" s="84" t="str">
        <f t="shared" si="0"/>
        <v>[3]</v>
      </c>
      <c r="Q6" s="84" t="str">
        <f t="shared" si="0"/>
        <v>[4]</v>
      </c>
      <c r="R6" s="84" t="str">
        <f t="shared" si="0"/>
        <v>[5]</v>
      </c>
    </row>
    <row r="7" spans="3:22" ht="75">
      <c r="C7" s="109" t="s">
        <v>2</v>
      </c>
      <c r="D7" s="109" t="s">
        <v>14</v>
      </c>
      <c r="E7" s="110" t="s">
        <v>1045</v>
      </c>
      <c r="F7" s="110" t="s">
        <v>1034</v>
      </c>
      <c r="G7" s="110" t="s">
        <v>1035</v>
      </c>
      <c r="H7" s="110" t="s">
        <v>1036</v>
      </c>
      <c r="I7" s="110" t="s">
        <v>1037</v>
      </c>
      <c r="L7" s="109" t="s">
        <v>2</v>
      </c>
      <c r="M7" s="109" t="s">
        <v>14</v>
      </c>
      <c r="N7" s="110" t="str">
        <f t="shared" si="0"/>
        <v>Current 30-year Treasury bond yield (30-day average)</v>
      </c>
      <c r="O7" s="110" t="str">
        <f t="shared" si="0"/>
        <v>Beta (β)</v>
      </c>
      <c r="P7" s="110" t="str">
        <f t="shared" si="0"/>
        <v>Market Return (Rm)</v>
      </c>
      <c r="Q7" s="110" t="str">
        <f t="shared" si="0"/>
        <v>Market Risk Premium (Rm − Rf)</v>
      </c>
      <c r="R7" s="110" t="str">
        <f t="shared" si="0"/>
        <v>ROE (K)</v>
      </c>
    </row>
    <row r="8" spans="3:22">
      <c r="C8" s="83"/>
      <c r="D8" s="84"/>
      <c r="E8" s="85"/>
      <c r="F8" s="85"/>
      <c r="G8" s="85"/>
      <c r="H8" s="85"/>
      <c r="I8" s="85"/>
      <c r="L8" s="83"/>
      <c r="M8" s="84"/>
      <c r="N8" s="85"/>
      <c r="O8" s="85"/>
      <c r="P8" s="85"/>
      <c r="Q8" s="85"/>
      <c r="R8" s="85"/>
    </row>
    <row r="9" spans="3:22">
      <c r="C9" s="9" t="s">
        <v>15</v>
      </c>
      <c r="D9" s="1" t="s">
        <v>16</v>
      </c>
      <c r="E9" s="86">
        <f>'JCN-R4 CAPM 1'!E9</f>
        <v>3.8066666666666672E-2</v>
      </c>
      <c r="F9" s="87">
        <f>'JCN-R4 CAPM 1'!F9</f>
        <v>0.9</v>
      </c>
      <c r="G9" s="62">
        <f>AVERAGE('JCN-R3 SP 500 MRP 2'!C8)</f>
        <v>0.12198248044023695</v>
      </c>
      <c r="H9" s="62">
        <f t="shared" ref="H9:H22" si="1">(G9-E9)</f>
        <v>8.3915813773570269E-2</v>
      </c>
      <c r="I9" s="62">
        <f t="shared" ref="I9:I22" si="2">IFERROR(H9*F9+E9, "")</f>
        <v>0.11359089906287992</v>
      </c>
      <c r="J9" s="62"/>
      <c r="K9" s="62"/>
      <c r="L9" s="9" t="s">
        <v>15</v>
      </c>
      <c r="M9" s="1" t="s">
        <v>16</v>
      </c>
      <c r="N9" s="86">
        <f>E9</f>
        <v>3.8066666666666672E-2</v>
      </c>
      <c r="O9" s="87">
        <f>'JCN-R4 CAPM 1'!O9</f>
        <v>0.83098215651544938</v>
      </c>
      <c r="P9" s="62">
        <f>G9</f>
        <v>0.12198248044023695</v>
      </c>
      <c r="Q9" s="62">
        <f t="shared" ref="Q9:Q22" si="3">(P9-N9)</f>
        <v>8.3915813773570269E-2</v>
      </c>
      <c r="R9" s="62">
        <f t="shared" ref="R9:R22" si="4">IFERROR(Q9*O9+N9, "")</f>
        <v>0.10779921056197694</v>
      </c>
      <c r="U9" s="157"/>
      <c r="V9" s="158"/>
    </row>
    <row r="10" spans="3:22">
      <c r="C10" s="9" t="s">
        <v>17</v>
      </c>
      <c r="D10" s="1" t="s">
        <v>18</v>
      </c>
      <c r="E10" s="88">
        <f>E9</f>
        <v>3.8066666666666672E-2</v>
      </c>
      <c r="F10" s="87">
        <f>'JCN-R4 CAPM 1'!F10</f>
        <v>0.85</v>
      </c>
      <c r="G10" s="62">
        <f>G9</f>
        <v>0.12198248044023695</v>
      </c>
      <c r="H10" s="62">
        <f t="shared" si="1"/>
        <v>8.3915813773570269E-2</v>
      </c>
      <c r="I10" s="62">
        <f t="shared" si="2"/>
        <v>0.10939510837420141</v>
      </c>
      <c r="J10" s="62"/>
      <c r="K10" s="62"/>
      <c r="L10" s="9" t="s">
        <v>17</v>
      </c>
      <c r="M10" s="1" t="s">
        <v>18</v>
      </c>
      <c r="N10" s="88">
        <f>N9</f>
        <v>3.8066666666666672E-2</v>
      </c>
      <c r="O10" s="87">
        <f>'JCN-R4 CAPM 1'!O10</f>
        <v>0.79782855514762441</v>
      </c>
      <c r="P10" s="62">
        <f t="shared" ref="P10:P22" si="5">G10</f>
        <v>0.12198248044023695</v>
      </c>
      <c r="Q10" s="62">
        <f t="shared" si="3"/>
        <v>8.3915813773570269E-2</v>
      </c>
      <c r="R10" s="62">
        <f t="shared" si="4"/>
        <v>0.10501709912367135</v>
      </c>
      <c r="U10" s="157"/>
      <c r="V10" s="158"/>
    </row>
    <row r="11" spans="3:22">
      <c r="C11" s="9" t="s">
        <v>19</v>
      </c>
      <c r="D11" s="1" t="s">
        <v>20</v>
      </c>
      <c r="E11" s="88">
        <f t="shared" ref="E11:E22" si="6">E10</f>
        <v>3.8066666666666672E-2</v>
      </c>
      <c r="F11" s="87">
        <f>'JCN-R4 CAPM 1'!F11</f>
        <v>0.85</v>
      </c>
      <c r="G11" s="62">
        <f t="shared" ref="G11:G22" si="7">G10</f>
        <v>0.12198248044023695</v>
      </c>
      <c r="H11" s="62">
        <f t="shared" si="1"/>
        <v>8.3915813773570269E-2</v>
      </c>
      <c r="I11" s="62">
        <f t="shared" si="2"/>
        <v>0.10939510837420141</v>
      </c>
      <c r="J11" s="62"/>
      <c r="K11" s="62"/>
      <c r="L11" s="9" t="s">
        <v>19</v>
      </c>
      <c r="M11" s="1" t="s">
        <v>20</v>
      </c>
      <c r="N11" s="88">
        <f t="shared" ref="N11:N22" si="8">N10</f>
        <v>3.8066666666666672E-2</v>
      </c>
      <c r="O11" s="87">
        <f>'JCN-R4 CAPM 1'!O11</f>
        <v>0.76376266560429218</v>
      </c>
      <c r="P11" s="62">
        <f t="shared" si="5"/>
        <v>0.12198248044023695</v>
      </c>
      <c r="Q11" s="62">
        <f t="shared" si="3"/>
        <v>8.3915813773570269E-2</v>
      </c>
      <c r="R11" s="62">
        <f t="shared" si="4"/>
        <v>0.10215843228072208</v>
      </c>
      <c r="U11" s="157"/>
      <c r="V11" s="158"/>
    </row>
    <row r="12" spans="3:22">
      <c r="C12" s="9" t="s">
        <v>21</v>
      </c>
      <c r="D12" s="1" t="s">
        <v>22</v>
      </c>
      <c r="E12" s="88">
        <f t="shared" si="6"/>
        <v>3.8066666666666672E-2</v>
      </c>
      <c r="F12" s="87">
        <f>'JCN-R4 CAPM 1'!F12</f>
        <v>0.75</v>
      </c>
      <c r="G12" s="62">
        <f t="shared" si="7"/>
        <v>0.12198248044023695</v>
      </c>
      <c r="H12" s="62">
        <f t="shared" si="1"/>
        <v>8.3915813773570269E-2</v>
      </c>
      <c r="I12" s="62">
        <f t="shared" si="2"/>
        <v>0.10100352699684437</v>
      </c>
      <c r="J12" s="62"/>
      <c r="K12" s="62"/>
      <c r="L12" s="9" t="s">
        <v>21</v>
      </c>
      <c r="M12" s="1" t="s">
        <v>22</v>
      </c>
      <c r="N12" s="88">
        <f t="shared" si="8"/>
        <v>3.8066666666666672E-2</v>
      </c>
      <c r="O12" s="87">
        <f>'JCN-R4 CAPM 1'!O12</f>
        <v>0.76381346534599037</v>
      </c>
      <c r="P12" s="62">
        <f t="shared" si="5"/>
        <v>0.12198248044023695</v>
      </c>
      <c r="Q12" s="62">
        <f t="shared" si="3"/>
        <v>8.3915813773570269E-2</v>
      </c>
      <c r="R12" s="62">
        <f t="shared" si="4"/>
        <v>0.10216269518238616</v>
      </c>
      <c r="U12" s="157"/>
      <c r="V12" s="158"/>
    </row>
    <row r="13" spans="3:22">
      <c r="C13" s="9" t="s">
        <v>24</v>
      </c>
      <c r="D13" s="1" t="s">
        <v>25</v>
      </c>
      <c r="E13" s="88">
        <f t="shared" si="6"/>
        <v>3.8066666666666672E-2</v>
      </c>
      <c r="F13" s="87">
        <f>'JCN-R4 CAPM 1'!F13</f>
        <v>0.95</v>
      </c>
      <c r="G13" s="62">
        <f t="shared" si="7"/>
        <v>0.12198248044023695</v>
      </c>
      <c r="H13" s="62">
        <f t="shared" si="1"/>
        <v>8.3915813773570269E-2</v>
      </c>
      <c r="I13" s="62">
        <f t="shared" si="2"/>
        <v>0.11778668975155843</v>
      </c>
      <c r="J13" s="62"/>
      <c r="K13" s="62"/>
      <c r="L13" s="9" t="s">
        <v>24</v>
      </c>
      <c r="M13" s="1" t="s">
        <v>25</v>
      </c>
      <c r="N13" s="88">
        <f t="shared" si="8"/>
        <v>3.8066666666666672E-2</v>
      </c>
      <c r="O13" s="87">
        <f>'JCN-R4 CAPM 1'!O13</f>
        <v>0.84371245151522101</v>
      </c>
      <c r="P13" s="62">
        <f t="shared" si="5"/>
        <v>0.12198248044023695</v>
      </c>
      <c r="Q13" s="62">
        <f t="shared" si="3"/>
        <v>8.3915813773570269E-2</v>
      </c>
      <c r="R13" s="62">
        <f t="shared" si="4"/>
        <v>0.1088674836264604</v>
      </c>
      <c r="U13" s="157"/>
      <c r="V13" s="158"/>
    </row>
    <row r="14" spans="3:22">
      <c r="C14" s="9" t="s">
        <v>26</v>
      </c>
      <c r="D14" s="1" t="s">
        <v>27</v>
      </c>
      <c r="E14" s="88">
        <f t="shared" si="6"/>
        <v>3.8066666666666672E-2</v>
      </c>
      <c r="F14" s="87">
        <f>'JCN-R4 CAPM 1'!F14</f>
        <v>0.95</v>
      </c>
      <c r="G14" s="62">
        <f t="shared" si="7"/>
        <v>0.12198248044023695</v>
      </c>
      <c r="H14" s="62">
        <f t="shared" si="1"/>
        <v>8.3915813773570269E-2</v>
      </c>
      <c r="I14" s="62">
        <f t="shared" si="2"/>
        <v>0.11778668975155843</v>
      </c>
      <c r="J14" s="62"/>
      <c r="K14" s="62"/>
      <c r="L14" s="9" t="s">
        <v>26</v>
      </c>
      <c r="M14" s="1" t="s">
        <v>27</v>
      </c>
      <c r="N14" s="88">
        <f t="shared" si="8"/>
        <v>3.8066666666666672E-2</v>
      </c>
      <c r="O14" s="87">
        <f>'JCN-R4 CAPM 1'!O14</f>
        <v>0.85477825082738523</v>
      </c>
      <c r="P14" s="62">
        <f t="shared" si="5"/>
        <v>0.12198248044023695</v>
      </c>
      <c r="Q14" s="62">
        <f t="shared" si="3"/>
        <v>8.3915813773570269E-2</v>
      </c>
      <c r="R14" s="62">
        <f t="shared" si="4"/>
        <v>0.10979607918079567</v>
      </c>
      <c r="U14" s="157"/>
      <c r="V14" s="158"/>
    </row>
    <row r="15" spans="3:22">
      <c r="C15" s="9" t="s">
        <v>1038</v>
      </c>
      <c r="D15" s="1" t="s">
        <v>29</v>
      </c>
      <c r="E15" s="88">
        <f t="shared" si="6"/>
        <v>3.8066666666666672E-2</v>
      </c>
      <c r="F15" s="87">
        <f>'JCN-R4 CAPM 1'!F15</f>
        <v>0.9</v>
      </c>
      <c r="G15" s="62">
        <f t="shared" si="7"/>
        <v>0.12198248044023695</v>
      </c>
      <c r="H15" s="62">
        <f t="shared" si="1"/>
        <v>8.3915813773570269E-2</v>
      </c>
      <c r="I15" s="62">
        <f t="shared" si="2"/>
        <v>0.11359089906287992</v>
      </c>
      <c r="J15" s="62"/>
      <c r="K15" s="62"/>
      <c r="L15" s="9" t="s">
        <v>1038</v>
      </c>
      <c r="M15" s="1" t="s">
        <v>29</v>
      </c>
      <c r="N15" s="88">
        <f t="shared" si="8"/>
        <v>3.8066666666666672E-2</v>
      </c>
      <c r="O15" s="87">
        <f>'JCN-R4 CAPM 1'!O15</f>
        <v>0.78787965527233794</v>
      </c>
      <c r="P15" s="62">
        <f t="shared" si="5"/>
        <v>0.12198248044023695</v>
      </c>
      <c r="Q15" s="62">
        <f t="shared" si="3"/>
        <v>8.3915813773570269E-2</v>
      </c>
      <c r="R15" s="62">
        <f t="shared" si="4"/>
        <v>0.10418222909448493</v>
      </c>
      <c r="U15" s="157"/>
      <c r="V15" s="158"/>
    </row>
    <row r="16" spans="3:22">
      <c r="C16" s="9" t="s">
        <v>30</v>
      </c>
      <c r="D16" s="1" t="s">
        <v>31</v>
      </c>
      <c r="E16" s="88">
        <f t="shared" si="6"/>
        <v>3.8066666666666672E-2</v>
      </c>
      <c r="F16" s="87">
        <f>'JCN-R4 CAPM 1'!F16</f>
        <v>0.85</v>
      </c>
      <c r="G16" s="62">
        <f t="shared" si="7"/>
        <v>0.12198248044023695</v>
      </c>
      <c r="H16" s="62">
        <f t="shared" si="1"/>
        <v>8.3915813773570269E-2</v>
      </c>
      <c r="I16" s="62">
        <f t="shared" si="2"/>
        <v>0.10939510837420141</v>
      </c>
      <c r="J16" s="62"/>
      <c r="K16" s="62"/>
      <c r="L16" s="9" t="s">
        <v>30</v>
      </c>
      <c r="M16" s="1" t="s">
        <v>31</v>
      </c>
      <c r="N16" s="88">
        <f t="shared" si="8"/>
        <v>3.8066666666666672E-2</v>
      </c>
      <c r="O16" s="87">
        <f>'JCN-R4 CAPM 1'!O16</f>
        <v>0.71510152899559176</v>
      </c>
      <c r="P16" s="62">
        <f t="shared" si="5"/>
        <v>0.12198248044023695</v>
      </c>
      <c r="Q16" s="62">
        <f t="shared" si="3"/>
        <v>8.3915813773570269E-2</v>
      </c>
      <c r="R16" s="62">
        <f t="shared" si="4"/>
        <v>9.8074993403056115E-2</v>
      </c>
      <c r="U16" s="157"/>
      <c r="V16" s="158"/>
    </row>
    <row r="17" spans="3:22">
      <c r="C17" s="9" t="s">
        <v>32</v>
      </c>
      <c r="D17" s="1" t="s">
        <v>33</v>
      </c>
      <c r="E17" s="88">
        <f t="shared" si="6"/>
        <v>3.8066666666666672E-2</v>
      </c>
      <c r="F17" s="87">
        <f>'JCN-R4 CAPM 1'!F17</f>
        <v>0.8</v>
      </c>
      <c r="G17" s="62">
        <f t="shared" si="7"/>
        <v>0.12198248044023695</v>
      </c>
      <c r="H17" s="62">
        <f t="shared" si="1"/>
        <v>8.3915813773570269E-2</v>
      </c>
      <c r="I17" s="62">
        <f t="shared" si="2"/>
        <v>0.1051993176855229</v>
      </c>
      <c r="J17" s="62"/>
      <c r="K17" s="62"/>
      <c r="L17" s="9" t="s">
        <v>32</v>
      </c>
      <c r="M17" s="1" t="s">
        <v>33</v>
      </c>
      <c r="N17" s="88">
        <f t="shared" si="8"/>
        <v>3.8066666666666672E-2</v>
      </c>
      <c r="O17" s="87">
        <f>'JCN-R4 CAPM 1'!O17</f>
        <v>0.80152876674825557</v>
      </c>
      <c r="P17" s="62">
        <f t="shared" si="5"/>
        <v>0.12198248044023695</v>
      </c>
      <c r="Q17" s="62">
        <f t="shared" si="3"/>
        <v>8.3915813773570269E-2</v>
      </c>
      <c r="R17" s="62">
        <f t="shared" si="4"/>
        <v>0.10532760539127273</v>
      </c>
      <c r="U17" s="157"/>
      <c r="V17" s="158"/>
    </row>
    <row r="18" spans="3:22">
      <c r="C18" s="9" t="s">
        <v>57</v>
      </c>
      <c r="D18" s="1" t="s">
        <v>34</v>
      </c>
      <c r="E18" s="88">
        <f t="shared" si="6"/>
        <v>3.8066666666666672E-2</v>
      </c>
      <c r="F18" s="87">
        <f>'JCN-R4 CAPM 1'!F18</f>
        <v>0.95</v>
      </c>
      <c r="G18" s="62">
        <f t="shared" si="7"/>
        <v>0.12198248044023695</v>
      </c>
      <c r="H18" s="62">
        <f t="shared" si="1"/>
        <v>8.3915813773570269E-2</v>
      </c>
      <c r="I18" s="62">
        <f t="shared" si="2"/>
        <v>0.11778668975155843</v>
      </c>
      <c r="J18" s="62"/>
      <c r="K18" s="62"/>
      <c r="L18" s="9" t="s">
        <v>57</v>
      </c>
      <c r="M18" s="1" t="s">
        <v>34</v>
      </c>
      <c r="N18" s="88">
        <f t="shared" si="8"/>
        <v>3.8066666666666672E-2</v>
      </c>
      <c r="O18" s="87">
        <f>'JCN-R4 CAPM 1'!O18</f>
        <v>0.82023045905606662</v>
      </c>
      <c r="P18" s="62">
        <f t="shared" si="5"/>
        <v>0.12198248044023695</v>
      </c>
      <c r="Q18" s="62">
        <f t="shared" si="3"/>
        <v>8.3915813773570269E-2</v>
      </c>
      <c r="R18" s="62">
        <f t="shared" si="4"/>
        <v>0.10689697312022561</v>
      </c>
      <c r="U18" s="157"/>
      <c r="V18" s="158"/>
    </row>
    <row r="19" spans="3:22">
      <c r="C19" s="9" t="s">
        <v>1039</v>
      </c>
      <c r="D19" s="1" t="s">
        <v>36</v>
      </c>
      <c r="E19" s="88">
        <f t="shared" si="6"/>
        <v>3.8066666666666672E-2</v>
      </c>
      <c r="F19" s="87">
        <f>'JCN-R4 CAPM 1'!F19</f>
        <v>1</v>
      </c>
      <c r="G19" s="62">
        <f t="shared" si="7"/>
        <v>0.12198248044023695</v>
      </c>
      <c r="H19" s="62">
        <f t="shared" si="1"/>
        <v>8.3915813773570269E-2</v>
      </c>
      <c r="I19" s="62">
        <f t="shared" si="2"/>
        <v>0.12198248044023693</v>
      </c>
      <c r="J19" s="62"/>
      <c r="K19" s="62"/>
      <c r="L19" s="9" t="s">
        <v>1039</v>
      </c>
      <c r="M19" s="1" t="s">
        <v>36</v>
      </c>
      <c r="N19" s="88">
        <f t="shared" si="8"/>
        <v>3.8066666666666672E-2</v>
      </c>
      <c r="O19" s="87">
        <f>'JCN-R4 CAPM 1'!O19</f>
        <v>0.92036116887629893</v>
      </c>
      <c r="P19" s="62">
        <f t="shared" si="5"/>
        <v>0.12198248044023695</v>
      </c>
      <c r="Q19" s="62">
        <f t="shared" si="3"/>
        <v>8.3915813773570269E-2</v>
      </c>
      <c r="R19" s="62">
        <f t="shared" si="4"/>
        <v>0.11529952311851563</v>
      </c>
      <c r="U19" s="157"/>
      <c r="V19" s="158"/>
    </row>
    <row r="20" spans="3:22">
      <c r="C20" s="9" t="s">
        <v>37</v>
      </c>
      <c r="D20" s="1" t="s">
        <v>38</v>
      </c>
      <c r="E20" s="88">
        <f t="shared" si="6"/>
        <v>3.8066666666666672E-2</v>
      </c>
      <c r="F20" s="87">
        <f>'JCN-R4 CAPM 1'!F20</f>
        <v>0.85</v>
      </c>
      <c r="G20" s="62">
        <f t="shared" si="7"/>
        <v>0.12198248044023695</v>
      </c>
      <c r="H20" s="62">
        <f t="shared" si="1"/>
        <v>8.3915813773570269E-2</v>
      </c>
      <c r="I20" s="62">
        <f t="shared" si="2"/>
        <v>0.10939510837420141</v>
      </c>
      <c r="J20" s="62"/>
      <c r="K20" s="62"/>
      <c r="L20" s="9" t="s">
        <v>37</v>
      </c>
      <c r="M20" s="1" t="s">
        <v>38</v>
      </c>
      <c r="N20" s="88">
        <f t="shared" si="8"/>
        <v>3.8066666666666672E-2</v>
      </c>
      <c r="O20" s="87">
        <f>'JCN-R4 CAPM 1'!O20</f>
        <v>0.78835163346786996</v>
      </c>
      <c r="P20" s="62">
        <f t="shared" si="5"/>
        <v>0.12198248044023695</v>
      </c>
      <c r="Q20" s="62">
        <f t="shared" si="3"/>
        <v>8.3915813773570269E-2</v>
      </c>
      <c r="R20" s="62">
        <f t="shared" si="4"/>
        <v>0.10422183552884637</v>
      </c>
      <c r="U20" s="157"/>
      <c r="V20" s="158"/>
    </row>
    <row r="21" spans="3:22">
      <c r="C21" s="9" t="s">
        <v>1212</v>
      </c>
      <c r="D21" s="1" t="s">
        <v>467</v>
      </c>
      <c r="E21" s="88">
        <f t="shared" si="6"/>
        <v>3.8066666666666672E-2</v>
      </c>
      <c r="F21" s="87">
        <f>'JCN-R4 CAPM 1'!F21</f>
        <v>0.9</v>
      </c>
      <c r="G21" s="62">
        <f t="shared" si="7"/>
        <v>0.12198248044023695</v>
      </c>
      <c r="H21" s="62">
        <f t="shared" si="1"/>
        <v>8.3915813773570269E-2</v>
      </c>
      <c r="I21" s="62">
        <f t="shared" si="2"/>
        <v>0.11359089906287992</v>
      </c>
      <c r="J21" s="62"/>
      <c r="K21" s="62"/>
      <c r="L21" s="9" t="s">
        <v>1212</v>
      </c>
      <c r="M21" s="1" t="s">
        <v>467</v>
      </c>
      <c r="N21" s="88">
        <f t="shared" si="8"/>
        <v>3.8066666666666672E-2</v>
      </c>
      <c r="O21" s="87">
        <f>'JCN-R4 CAPM 1'!O21</f>
        <v>0.77838866099221371</v>
      </c>
      <c r="P21" s="62">
        <f t="shared" si="5"/>
        <v>0.12198248044023695</v>
      </c>
      <c r="Q21" s="62">
        <f t="shared" si="3"/>
        <v>8.3915813773570269E-2</v>
      </c>
      <c r="R21" s="62">
        <f t="shared" si="4"/>
        <v>0.10338578458594799</v>
      </c>
      <c r="U21" s="157"/>
      <c r="V21" s="158"/>
    </row>
    <row r="22" spans="3:22">
      <c r="C22" s="93" t="s">
        <v>39</v>
      </c>
      <c r="D22" s="111" t="s">
        <v>40</v>
      </c>
      <c r="E22" s="98">
        <f t="shared" si="6"/>
        <v>3.8066666666666672E-2</v>
      </c>
      <c r="F22" s="112">
        <f>'JCN-R4 CAPM 1'!F22</f>
        <v>0.8</v>
      </c>
      <c r="G22" s="97">
        <f t="shared" si="7"/>
        <v>0.12198248044023695</v>
      </c>
      <c r="H22" s="97">
        <f t="shared" si="1"/>
        <v>8.3915813773570269E-2</v>
      </c>
      <c r="I22" s="97">
        <f t="shared" si="2"/>
        <v>0.1051993176855229</v>
      </c>
      <c r="J22" s="62"/>
      <c r="K22" s="62"/>
      <c r="L22" s="93" t="s">
        <v>39</v>
      </c>
      <c r="M22" s="111" t="s">
        <v>40</v>
      </c>
      <c r="N22" s="98">
        <f t="shared" si="8"/>
        <v>3.8066666666666672E-2</v>
      </c>
      <c r="O22" s="112">
        <f>'JCN-R4 CAPM 1'!O22</f>
        <v>0.74906704460890505</v>
      </c>
      <c r="P22" s="97">
        <f t="shared" si="5"/>
        <v>0.12198248044023695</v>
      </c>
      <c r="Q22" s="97">
        <f t="shared" si="3"/>
        <v>8.3915813773570269E-2</v>
      </c>
      <c r="R22" s="97">
        <f t="shared" si="4"/>
        <v>0.10092523728598621</v>
      </c>
      <c r="U22" s="157"/>
      <c r="V22" s="158"/>
    </row>
    <row r="23" spans="3:22">
      <c r="C23" s="9" t="s">
        <v>1040</v>
      </c>
      <c r="D23" s="1"/>
      <c r="E23" s="62"/>
      <c r="F23" s="61">
        <f>AVERAGE(F9:F22)</f>
        <v>0.87857142857142867</v>
      </c>
      <c r="G23" s="62"/>
      <c r="H23" s="62"/>
      <c r="I23" s="62">
        <f>AVERAGE(I9:I22)</f>
        <v>0.11179270305344625</v>
      </c>
      <c r="L23" s="9" t="s">
        <v>1040</v>
      </c>
      <c r="M23" s="1"/>
      <c r="N23" s="62"/>
      <c r="O23" s="64">
        <f>AVERAGE(O9:O22)</f>
        <v>0.80112760449810738</v>
      </c>
      <c r="P23" s="62"/>
      <c r="Q23" s="62"/>
      <c r="R23" s="62">
        <f>AVERAGE(R9:R22)</f>
        <v>0.1052939415345963</v>
      </c>
      <c r="U23" s="92"/>
    </row>
    <row r="24" spans="3:22">
      <c r="C24" s="9"/>
      <c r="D24" s="1"/>
      <c r="E24" s="62"/>
      <c r="F24" s="61"/>
      <c r="G24" s="62"/>
      <c r="H24" s="89"/>
      <c r="I24" s="62"/>
      <c r="O24" s="61"/>
    </row>
    <row r="25" spans="3:22">
      <c r="C25" s="93" t="s">
        <v>41</v>
      </c>
      <c r="D25" s="1"/>
      <c r="E25" s="62"/>
      <c r="F25" s="61"/>
      <c r="G25" s="62"/>
      <c r="H25" s="89"/>
      <c r="I25" s="62"/>
      <c r="L25" s="93" t="s">
        <v>41</v>
      </c>
    </row>
    <row r="26" spans="3:22">
      <c r="C26" s="9" t="s">
        <v>1293</v>
      </c>
      <c r="D26" s="1"/>
      <c r="E26" s="62"/>
      <c r="F26" s="61"/>
      <c r="G26" s="62"/>
      <c r="H26" s="89"/>
      <c r="I26" s="62"/>
      <c r="L26" s="9" t="str">
        <f>C26</f>
        <v>[1] Bloomberg Professional as of March 31, 2023</v>
      </c>
    </row>
    <row r="27" spans="3:22">
      <c r="C27" s="9" t="s">
        <v>1287</v>
      </c>
      <c r="D27" s="1"/>
      <c r="E27" s="62"/>
      <c r="F27" s="61"/>
      <c r="G27" s="62"/>
      <c r="H27" s="89"/>
      <c r="I27" s="62"/>
      <c r="L27" s="9" t="s">
        <v>1294</v>
      </c>
    </row>
    <row r="28" spans="3:22">
      <c r="C28" s="9" t="s">
        <v>1302</v>
      </c>
      <c r="D28" s="1"/>
      <c r="E28" s="62"/>
      <c r="F28" s="61"/>
      <c r="G28" s="62"/>
      <c r="H28" s="89"/>
      <c r="I28" s="62"/>
      <c r="L28" s="9" t="str">
        <f>C28</f>
        <v>[3] Source: Average expected market return calculated in Rebuttal Attachment JCN-R3, page 7</v>
      </c>
    </row>
    <row r="29" spans="3:22">
      <c r="C29" s="9" t="s">
        <v>1041</v>
      </c>
      <c r="D29" s="1"/>
      <c r="E29" s="62"/>
      <c r="F29" s="61"/>
      <c r="G29" s="62"/>
      <c r="H29" s="89"/>
      <c r="I29" s="62"/>
      <c r="L29" s="9" t="str">
        <f t="shared" ref="L29:L30" si="9">C29</f>
        <v>[4] Equals [3] - [1]</v>
      </c>
    </row>
    <row r="30" spans="3:22">
      <c r="C30" s="9" t="s">
        <v>1042</v>
      </c>
      <c r="D30" s="1"/>
      <c r="E30" s="62"/>
      <c r="F30" s="61"/>
      <c r="G30" s="62"/>
      <c r="H30" s="89"/>
      <c r="I30" s="62"/>
      <c r="L30" s="9" t="str">
        <f t="shared" si="9"/>
        <v>[5] Equals [1] + [2] x [4]</v>
      </c>
    </row>
    <row r="31" spans="3:22">
      <c r="C31" s="9"/>
      <c r="D31" s="1"/>
      <c r="E31" s="62"/>
      <c r="F31" s="61"/>
      <c r="G31" s="62"/>
      <c r="H31" s="89"/>
      <c r="I31" s="62"/>
    </row>
    <row r="32" spans="3:22">
      <c r="C32" s="211" t="s">
        <v>1043</v>
      </c>
      <c r="D32" s="211"/>
      <c r="E32" s="211"/>
      <c r="F32" s="211"/>
      <c r="G32" s="211"/>
      <c r="H32" s="211"/>
      <c r="I32" s="211"/>
      <c r="L32" s="211" t="s">
        <v>1044</v>
      </c>
      <c r="M32" s="211"/>
      <c r="N32" s="211"/>
      <c r="O32" s="211"/>
      <c r="P32" s="211"/>
      <c r="Q32" s="211"/>
      <c r="R32" s="211"/>
    </row>
    <row r="33" spans="3:18">
      <c r="C33" s="211" t="s">
        <v>1252</v>
      </c>
      <c r="D33" s="211"/>
      <c r="E33" s="211"/>
      <c r="F33" s="211"/>
      <c r="G33" s="211"/>
      <c r="H33" s="211"/>
      <c r="I33" s="211"/>
      <c r="L33" s="211" t="s">
        <v>1252</v>
      </c>
      <c r="M33" s="211"/>
      <c r="N33" s="211"/>
      <c r="O33" s="211"/>
      <c r="P33" s="211"/>
      <c r="Q33" s="211"/>
      <c r="R33" s="211"/>
    </row>
    <row r="34" spans="3:18">
      <c r="C34" s="211" t="s">
        <v>1033</v>
      </c>
      <c r="D34" s="211"/>
      <c r="E34" s="211"/>
      <c r="F34" s="211"/>
      <c r="G34" s="211"/>
      <c r="H34" s="211"/>
      <c r="I34" s="211"/>
      <c r="L34" s="211" t="s">
        <v>1033</v>
      </c>
      <c r="M34" s="211"/>
      <c r="N34" s="211"/>
      <c r="O34" s="211"/>
      <c r="P34" s="211"/>
      <c r="Q34" s="211"/>
      <c r="R34" s="211"/>
    </row>
    <row r="35" spans="3:18">
      <c r="C35" s="83"/>
      <c r="D35" s="84"/>
      <c r="E35" s="83"/>
      <c r="F35" s="83"/>
      <c r="G35" s="83"/>
      <c r="H35" s="83"/>
      <c r="I35" s="83"/>
      <c r="L35" s="83"/>
      <c r="M35" s="84"/>
      <c r="N35" s="83"/>
      <c r="O35" s="83"/>
      <c r="P35" s="83"/>
      <c r="Q35" s="83"/>
      <c r="R35" s="83"/>
    </row>
    <row r="36" spans="3:18" ht="13" thickBot="1">
      <c r="C36" s="83"/>
      <c r="D36" s="84"/>
      <c r="E36" s="84" t="s">
        <v>4</v>
      </c>
      <c r="F36" s="84" t="s">
        <v>5</v>
      </c>
      <c r="G36" s="84" t="s">
        <v>6</v>
      </c>
      <c r="H36" s="84" t="s">
        <v>7</v>
      </c>
      <c r="I36" s="84" t="s">
        <v>8</v>
      </c>
      <c r="L36" s="83"/>
      <c r="M36" s="84"/>
      <c r="N36" s="84" t="str">
        <f t="shared" ref="N36:R37" si="10">E36</f>
        <v>[1]</v>
      </c>
      <c r="O36" s="84" t="str">
        <f t="shared" si="10"/>
        <v>[2]</v>
      </c>
      <c r="P36" s="84" t="str">
        <f t="shared" si="10"/>
        <v>[3]</v>
      </c>
      <c r="Q36" s="84" t="str">
        <f t="shared" si="10"/>
        <v>[4]</v>
      </c>
      <c r="R36" s="84" t="str">
        <f t="shared" si="10"/>
        <v>[5]</v>
      </c>
    </row>
    <row r="37" spans="3:18" ht="100">
      <c r="C37" s="109" t="s">
        <v>2</v>
      </c>
      <c r="D37" s="109" t="s">
        <v>14</v>
      </c>
      <c r="E37" s="174" t="s">
        <v>1291</v>
      </c>
      <c r="F37" s="110" t="s">
        <v>1034</v>
      </c>
      <c r="G37" s="110" t="s">
        <v>1035</v>
      </c>
      <c r="H37" s="110" t="s">
        <v>1036</v>
      </c>
      <c r="I37" s="110" t="s">
        <v>1037</v>
      </c>
      <c r="L37" s="109" t="s">
        <v>2</v>
      </c>
      <c r="M37" s="109" t="s">
        <v>14</v>
      </c>
      <c r="N37" s="110" t="str">
        <f t="shared" si="10"/>
        <v>Near-term projected 30-year U.S. Treasury bond yield (Q2 2023 - Q2 2024)</v>
      </c>
      <c r="O37" s="110" t="str">
        <f t="shared" si="10"/>
        <v>Beta (β)</v>
      </c>
      <c r="P37" s="110" t="str">
        <f t="shared" si="10"/>
        <v>Market Return (Rm)</v>
      </c>
      <c r="Q37" s="110" t="str">
        <f t="shared" si="10"/>
        <v>Market Risk Premium (Rm − Rf)</v>
      </c>
      <c r="R37" s="110" t="str">
        <f t="shared" si="10"/>
        <v>ROE (K)</v>
      </c>
    </row>
    <row r="38" spans="3:18">
      <c r="C38" s="83"/>
      <c r="D38" s="84"/>
      <c r="E38" s="85"/>
      <c r="F38" s="85"/>
      <c r="G38" s="85"/>
      <c r="H38" s="85"/>
      <c r="I38" s="85"/>
      <c r="L38" s="83"/>
      <c r="M38" s="84"/>
      <c r="N38" s="85"/>
      <c r="O38" s="85"/>
      <c r="P38" s="85"/>
      <c r="Q38" s="85"/>
      <c r="R38" s="85"/>
    </row>
    <row r="39" spans="3:18">
      <c r="C39" s="9" t="s">
        <v>15</v>
      </c>
      <c r="D39" s="1" t="s">
        <v>16</v>
      </c>
      <c r="E39" s="86">
        <f>'JCN-R4 CAPM 1'!E39</f>
        <v>3.78E-2</v>
      </c>
      <c r="F39" s="87">
        <f t="shared" ref="F39:G52" si="11">F9</f>
        <v>0.9</v>
      </c>
      <c r="G39" s="62">
        <f t="shared" si="11"/>
        <v>0.12198248044023695</v>
      </c>
      <c r="H39" s="62">
        <f t="shared" ref="H39:H52" si="12">(G39-E39)</f>
        <v>8.4182480440236948E-2</v>
      </c>
      <c r="I39" s="62">
        <f t="shared" ref="I39:I52" si="13">IFERROR(H39*F39+E39, "")</f>
        <v>0.11356423239621326</v>
      </c>
      <c r="J39" s="62"/>
      <c r="K39" s="62"/>
      <c r="L39" s="9" t="s">
        <v>15</v>
      </c>
      <c r="M39" s="1" t="s">
        <v>16</v>
      </c>
      <c r="N39" s="86">
        <f>E39</f>
        <v>3.78E-2</v>
      </c>
      <c r="O39" s="87">
        <f t="shared" ref="O39:O52" si="14">O9</f>
        <v>0.83098215651544938</v>
      </c>
      <c r="P39" s="62">
        <f>G39</f>
        <v>0.12198248044023695</v>
      </c>
      <c r="Q39" s="62">
        <f t="shared" ref="Q39:Q52" si="15">(P39-N39)</f>
        <v>8.4182480440236948E-2</v>
      </c>
      <c r="R39" s="62">
        <f t="shared" ref="R39:R52" si="16">IFERROR(Q39*O39+N39, "")</f>
        <v>0.10775413913704773</v>
      </c>
    </row>
    <row r="40" spans="3:18">
      <c r="C40" s="9" t="s">
        <v>17</v>
      </c>
      <c r="D40" s="1" t="s">
        <v>18</v>
      </c>
      <c r="E40" s="88">
        <f>E39</f>
        <v>3.78E-2</v>
      </c>
      <c r="F40" s="87">
        <f t="shared" si="11"/>
        <v>0.85</v>
      </c>
      <c r="G40" s="62">
        <f t="shared" si="11"/>
        <v>0.12198248044023695</v>
      </c>
      <c r="H40" s="62">
        <f t="shared" si="12"/>
        <v>8.4182480440236948E-2</v>
      </c>
      <c r="I40" s="62">
        <f t="shared" si="13"/>
        <v>0.1093551083742014</v>
      </c>
      <c r="J40" s="62"/>
      <c r="K40" s="62"/>
      <c r="L40" s="9" t="s">
        <v>17</v>
      </c>
      <c r="M40" s="1" t="s">
        <v>18</v>
      </c>
      <c r="N40" s="88">
        <f>N39</f>
        <v>3.78E-2</v>
      </c>
      <c r="O40" s="87">
        <f t="shared" si="14"/>
        <v>0.79782855514762441</v>
      </c>
      <c r="P40" s="62">
        <f t="shared" ref="P40:P52" si="17">G40</f>
        <v>0.12198248044023695</v>
      </c>
      <c r="Q40" s="62">
        <f t="shared" si="15"/>
        <v>8.4182480440236948E-2</v>
      </c>
      <c r="R40" s="62">
        <f t="shared" si="16"/>
        <v>0.1049631867383774</v>
      </c>
    </row>
    <row r="41" spans="3:18">
      <c r="C41" s="9" t="s">
        <v>19</v>
      </c>
      <c r="D41" s="1" t="s">
        <v>20</v>
      </c>
      <c r="E41" s="88">
        <f t="shared" ref="E41:E52" si="18">E40</f>
        <v>3.78E-2</v>
      </c>
      <c r="F41" s="87">
        <f t="shared" si="11"/>
        <v>0.85</v>
      </c>
      <c r="G41" s="62">
        <f t="shared" si="11"/>
        <v>0.12198248044023695</v>
      </c>
      <c r="H41" s="62">
        <f t="shared" si="12"/>
        <v>8.4182480440236948E-2</v>
      </c>
      <c r="I41" s="62">
        <f t="shared" si="13"/>
        <v>0.1093551083742014</v>
      </c>
      <c r="J41" s="62"/>
      <c r="K41" s="62"/>
      <c r="L41" s="9" t="s">
        <v>19</v>
      </c>
      <c r="M41" s="1" t="s">
        <v>20</v>
      </c>
      <c r="N41" s="88">
        <f t="shared" ref="N41:N52" si="19">N40</f>
        <v>3.78E-2</v>
      </c>
      <c r="O41" s="87">
        <f t="shared" si="14"/>
        <v>0.76376266560429218</v>
      </c>
      <c r="P41" s="62">
        <f t="shared" si="17"/>
        <v>0.12198248044023695</v>
      </c>
      <c r="Q41" s="62">
        <f t="shared" si="15"/>
        <v>8.4182480440236948E-2</v>
      </c>
      <c r="R41" s="62">
        <f t="shared" si="16"/>
        <v>0.10209543565821656</v>
      </c>
    </row>
    <row r="42" spans="3:18">
      <c r="C42" s="9" t="s">
        <v>21</v>
      </c>
      <c r="D42" s="1" t="s">
        <v>22</v>
      </c>
      <c r="E42" s="88">
        <f t="shared" si="18"/>
        <v>3.78E-2</v>
      </c>
      <c r="F42" s="87">
        <f t="shared" si="11"/>
        <v>0.75</v>
      </c>
      <c r="G42" s="62">
        <f t="shared" si="11"/>
        <v>0.12198248044023695</v>
      </c>
      <c r="H42" s="62">
        <f t="shared" si="12"/>
        <v>8.4182480440236948E-2</v>
      </c>
      <c r="I42" s="62">
        <f t="shared" si="13"/>
        <v>0.10093686033017771</v>
      </c>
      <c r="J42" s="62"/>
      <c r="K42" s="62"/>
      <c r="L42" s="9" t="s">
        <v>21</v>
      </c>
      <c r="M42" s="1" t="s">
        <v>22</v>
      </c>
      <c r="N42" s="88">
        <f t="shared" si="19"/>
        <v>3.78E-2</v>
      </c>
      <c r="O42" s="87">
        <f t="shared" si="14"/>
        <v>0.76381346534599037</v>
      </c>
      <c r="P42" s="62">
        <f t="shared" si="17"/>
        <v>0.12198248044023695</v>
      </c>
      <c r="Q42" s="62">
        <f t="shared" si="15"/>
        <v>8.4182480440236948E-2</v>
      </c>
      <c r="R42" s="62">
        <f t="shared" si="16"/>
        <v>0.10209971210647843</v>
      </c>
    </row>
    <row r="43" spans="3:18">
      <c r="C43" s="9" t="s">
        <v>24</v>
      </c>
      <c r="D43" s="1" t="s">
        <v>25</v>
      </c>
      <c r="E43" s="88">
        <f t="shared" si="18"/>
        <v>3.78E-2</v>
      </c>
      <c r="F43" s="87">
        <f t="shared" si="11"/>
        <v>0.95</v>
      </c>
      <c r="G43" s="62">
        <f t="shared" si="11"/>
        <v>0.12198248044023695</v>
      </c>
      <c r="H43" s="62">
        <f t="shared" si="12"/>
        <v>8.4182480440236948E-2</v>
      </c>
      <c r="I43" s="62">
        <f t="shared" si="13"/>
        <v>0.1177733564182251</v>
      </c>
      <c r="J43" s="62"/>
      <c r="K43" s="62"/>
      <c r="L43" s="9" t="s">
        <v>24</v>
      </c>
      <c r="M43" s="1" t="s">
        <v>25</v>
      </c>
      <c r="N43" s="88">
        <f t="shared" si="19"/>
        <v>3.78E-2</v>
      </c>
      <c r="O43" s="87">
        <f t="shared" si="14"/>
        <v>0.84371245151522101</v>
      </c>
      <c r="P43" s="62">
        <f t="shared" si="17"/>
        <v>0.12198248044023695</v>
      </c>
      <c r="Q43" s="62">
        <f t="shared" si="15"/>
        <v>8.4182480440236948E-2</v>
      </c>
      <c r="R43" s="62">
        <f t="shared" si="16"/>
        <v>0.10882580694686446</v>
      </c>
    </row>
    <row r="44" spans="3:18">
      <c r="C44" s="9" t="s">
        <v>26</v>
      </c>
      <c r="D44" s="1" t="s">
        <v>27</v>
      </c>
      <c r="E44" s="88">
        <f t="shared" si="18"/>
        <v>3.78E-2</v>
      </c>
      <c r="F44" s="87">
        <f t="shared" si="11"/>
        <v>0.95</v>
      </c>
      <c r="G44" s="62">
        <f t="shared" si="11"/>
        <v>0.12198248044023695</v>
      </c>
      <c r="H44" s="62">
        <f t="shared" si="12"/>
        <v>8.4182480440236948E-2</v>
      </c>
      <c r="I44" s="62">
        <f t="shared" si="13"/>
        <v>0.1177733564182251</v>
      </c>
      <c r="J44" s="62"/>
      <c r="K44" s="62"/>
      <c r="L44" s="9" t="s">
        <v>26</v>
      </c>
      <c r="M44" s="1" t="s">
        <v>27</v>
      </c>
      <c r="N44" s="88">
        <f t="shared" si="19"/>
        <v>3.78E-2</v>
      </c>
      <c r="O44" s="87">
        <f t="shared" si="14"/>
        <v>0.85477825082738523</v>
      </c>
      <c r="P44" s="62">
        <f t="shared" si="17"/>
        <v>0.12198248044023695</v>
      </c>
      <c r="Q44" s="62">
        <f t="shared" si="15"/>
        <v>8.4182480440236948E-2</v>
      </c>
      <c r="R44" s="62">
        <f t="shared" si="16"/>
        <v>0.1097573533810163</v>
      </c>
    </row>
    <row r="45" spans="3:18">
      <c r="C45" s="9" t="s">
        <v>1038</v>
      </c>
      <c r="D45" s="1" t="s">
        <v>29</v>
      </c>
      <c r="E45" s="88">
        <f t="shared" si="18"/>
        <v>3.78E-2</v>
      </c>
      <c r="F45" s="87">
        <f t="shared" si="11"/>
        <v>0.9</v>
      </c>
      <c r="G45" s="62">
        <f t="shared" si="11"/>
        <v>0.12198248044023695</v>
      </c>
      <c r="H45" s="62">
        <f t="shared" si="12"/>
        <v>8.4182480440236948E-2</v>
      </c>
      <c r="I45" s="62">
        <f t="shared" si="13"/>
        <v>0.11356423239621326</v>
      </c>
      <c r="J45" s="62"/>
      <c r="K45" s="62"/>
      <c r="L45" s="9" t="s">
        <v>1038</v>
      </c>
      <c r="M45" s="1" t="s">
        <v>29</v>
      </c>
      <c r="N45" s="88">
        <f t="shared" si="19"/>
        <v>3.78E-2</v>
      </c>
      <c r="O45" s="87">
        <f t="shared" si="14"/>
        <v>0.78787965527233794</v>
      </c>
      <c r="P45" s="62">
        <f t="shared" si="17"/>
        <v>0.12198248044023695</v>
      </c>
      <c r="Q45" s="62">
        <f t="shared" si="15"/>
        <v>8.4182480440236948E-2</v>
      </c>
      <c r="R45" s="62">
        <f t="shared" si="16"/>
        <v>0.10412566366922422</v>
      </c>
    </row>
    <row r="46" spans="3:18">
      <c r="C46" s="9" t="s">
        <v>30</v>
      </c>
      <c r="D46" s="1" t="s">
        <v>31</v>
      </c>
      <c r="E46" s="88">
        <f t="shared" si="18"/>
        <v>3.78E-2</v>
      </c>
      <c r="F46" s="87">
        <f t="shared" si="11"/>
        <v>0.85</v>
      </c>
      <c r="G46" s="62">
        <f t="shared" si="11"/>
        <v>0.12198248044023695</v>
      </c>
      <c r="H46" s="62">
        <f t="shared" si="12"/>
        <v>8.4182480440236948E-2</v>
      </c>
      <c r="I46" s="62">
        <f t="shared" si="13"/>
        <v>0.1093551083742014</v>
      </c>
      <c r="J46" s="62"/>
      <c r="K46" s="62"/>
      <c r="L46" s="9" t="s">
        <v>30</v>
      </c>
      <c r="M46" s="1" t="s">
        <v>31</v>
      </c>
      <c r="N46" s="88">
        <f t="shared" si="19"/>
        <v>3.78E-2</v>
      </c>
      <c r="O46" s="87">
        <f t="shared" si="14"/>
        <v>0.71510152899559176</v>
      </c>
      <c r="P46" s="62">
        <f t="shared" si="17"/>
        <v>0.12198248044023695</v>
      </c>
      <c r="Q46" s="62">
        <f t="shared" si="15"/>
        <v>8.4182480440236948E-2</v>
      </c>
      <c r="R46" s="62">
        <f t="shared" si="16"/>
        <v>9.7999020477454929E-2</v>
      </c>
    </row>
    <row r="47" spans="3:18">
      <c r="C47" s="9" t="s">
        <v>32</v>
      </c>
      <c r="D47" s="1" t="s">
        <v>33</v>
      </c>
      <c r="E47" s="88">
        <f t="shared" si="18"/>
        <v>3.78E-2</v>
      </c>
      <c r="F47" s="87">
        <f t="shared" si="11"/>
        <v>0.8</v>
      </c>
      <c r="G47" s="62">
        <f t="shared" si="11"/>
        <v>0.12198248044023695</v>
      </c>
      <c r="H47" s="62">
        <f t="shared" si="12"/>
        <v>8.4182480440236948E-2</v>
      </c>
      <c r="I47" s="62">
        <f t="shared" si="13"/>
        <v>0.10514598435218957</v>
      </c>
      <c r="J47" s="62"/>
      <c r="K47" s="62"/>
      <c r="L47" s="9" t="s">
        <v>32</v>
      </c>
      <c r="M47" s="1" t="s">
        <v>33</v>
      </c>
      <c r="N47" s="88">
        <f t="shared" si="19"/>
        <v>3.78E-2</v>
      </c>
      <c r="O47" s="87">
        <f t="shared" si="14"/>
        <v>0.80152876674825557</v>
      </c>
      <c r="P47" s="62">
        <f t="shared" si="17"/>
        <v>0.12198248044023695</v>
      </c>
      <c r="Q47" s="62">
        <f t="shared" si="15"/>
        <v>8.4182480440236948E-2</v>
      </c>
      <c r="R47" s="62">
        <f t="shared" si="16"/>
        <v>0.10527467972907227</v>
      </c>
    </row>
    <row r="48" spans="3:18">
      <c r="C48" s="9" t="s">
        <v>57</v>
      </c>
      <c r="D48" s="1" t="s">
        <v>34</v>
      </c>
      <c r="E48" s="88">
        <f t="shared" si="18"/>
        <v>3.78E-2</v>
      </c>
      <c r="F48" s="87">
        <f t="shared" si="11"/>
        <v>0.95</v>
      </c>
      <c r="G48" s="62">
        <f t="shared" si="11"/>
        <v>0.12198248044023695</v>
      </c>
      <c r="H48" s="62">
        <f t="shared" si="12"/>
        <v>8.4182480440236948E-2</v>
      </c>
      <c r="I48" s="62">
        <f t="shared" si="13"/>
        <v>0.1177733564182251</v>
      </c>
      <c r="J48" s="62"/>
      <c r="K48" s="62"/>
      <c r="L48" s="9" t="s">
        <v>57</v>
      </c>
      <c r="M48" s="1" t="s">
        <v>34</v>
      </c>
      <c r="N48" s="88">
        <f t="shared" si="19"/>
        <v>3.78E-2</v>
      </c>
      <c r="O48" s="87">
        <f t="shared" si="14"/>
        <v>0.82023045905606662</v>
      </c>
      <c r="P48" s="62">
        <f t="shared" si="17"/>
        <v>0.12198248044023695</v>
      </c>
      <c r="Q48" s="62">
        <f t="shared" si="15"/>
        <v>8.4182480440236948E-2</v>
      </c>
      <c r="R48" s="62">
        <f t="shared" si="16"/>
        <v>0.1068490345759739</v>
      </c>
    </row>
    <row r="49" spans="3:21">
      <c r="C49" s="9" t="s">
        <v>1039</v>
      </c>
      <c r="D49" s="1" t="s">
        <v>36</v>
      </c>
      <c r="E49" s="88">
        <f t="shared" si="18"/>
        <v>3.78E-2</v>
      </c>
      <c r="F49" s="87">
        <f t="shared" si="11"/>
        <v>1</v>
      </c>
      <c r="G49" s="62">
        <f t="shared" si="11"/>
        <v>0.12198248044023695</v>
      </c>
      <c r="H49" s="62">
        <f t="shared" si="12"/>
        <v>8.4182480440236948E-2</v>
      </c>
      <c r="I49" s="62">
        <f t="shared" si="13"/>
        <v>0.12198248044023695</v>
      </c>
      <c r="J49" s="62"/>
      <c r="K49" s="62"/>
      <c r="L49" s="9" t="s">
        <v>1039</v>
      </c>
      <c r="M49" s="1" t="s">
        <v>36</v>
      </c>
      <c r="N49" s="88">
        <f t="shared" si="19"/>
        <v>3.78E-2</v>
      </c>
      <c r="O49" s="87">
        <f t="shared" si="14"/>
        <v>0.92036116887629893</v>
      </c>
      <c r="P49" s="62">
        <f t="shared" si="17"/>
        <v>0.12198248044023695</v>
      </c>
      <c r="Q49" s="62">
        <f t="shared" si="15"/>
        <v>8.4182480440236948E-2</v>
      </c>
      <c r="R49" s="62">
        <f t="shared" si="16"/>
        <v>0.11527828609688265</v>
      </c>
    </row>
    <row r="50" spans="3:21">
      <c r="C50" s="9" t="s">
        <v>37</v>
      </c>
      <c r="D50" s="1" t="s">
        <v>38</v>
      </c>
      <c r="E50" s="88">
        <f t="shared" si="18"/>
        <v>3.78E-2</v>
      </c>
      <c r="F50" s="87">
        <f t="shared" si="11"/>
        <v>0.85</v>
      </c>
      <c r="G50" s="62">
        <f t="shared" si="11"/>
        <v>0.12198248044023695</v>
      </c>
      <c r="H50" s="62">
        <f t="shared" si="12"/>
        <v>8.4182480440236948E-2</v>
      </c>
      <c r="I50" s="62">
        <f t="shared" si="13"/>
        <v>0.1093551083742014</v>
      </c>
      <c r="J50" s="62"/>
      <c r="K50" s="62"/>
      <c r="L50" s="9" t="s">
        <v>37</v>
      </c>
      <c r="M50" s="1" t="s">
        <v>38</v>
      </c>
      <c r="N50" s="88">
        <f t="shared" si="19"/>
        <v>3.78E-2</v>
      </c>
      <c r="O50" s="87">
        <f t="shared" si="14"/>
        <v>0.78835163346786996</v>
      </c>
      <c r="P50" s="62">
        <f t="shared" si="17"/>
        <v>0.12198248044023695</v>
      </c>
      <c r="Q50" s="62">
        <f t="shared" si="15"/>
        <v>8.4182480440236948E-2</v>
      </c>
      <c r="R50" s="62">
        <f t="shared" si="16"/>
        <v>0.10416539596443782</v>
      </c>
    </row>
    <row r="51" spans="3:21">
      <c r="C51" s="9" t="s">
        <v>1212</v>
      </c>
      <c r="D51" s="1" t="s">
        <v>467</v>
      </c>
      <c r="E51" s="88">
        <f t="shared" si="18"/>
        <v>3.78E-2</v>
      </c>
      <c r="F51" s="87">
        <f t="shared" si="11"/>
        <v>0.9</v>
      </c>
      <c r="G51" s="62">
        <f t="shared" si="11"/>
        <v>0.12198248044023695</v>
      </c>
      <c r="H51" s="62">
        <f t="shared" si="12"/>
        <v>8.4182480440236948E-2</v>
      </c>
      <c r="I51" s="62">
        <f t="shared" si="13"/>
        <v>0.11356423239621326</v>
      </c>
      <c r="J51" s="62"/>
      <c r="K51" s="62"/>
      <c r="L51" s="9" t="s">
        <v>1212</v>
      </c>
      <c r="M51" s="1" t="s">
        <v>467</v>
      </c>
      <c r="N51" s="88">
        <f t="shared" si="19"/>
        <v>3.78E-2</v>
      </c>
      <c r="O51" s="87">
        <f t="shared" si="14"/>
        <v>0.77838866099221371</v>
      </c>
      <c r="P51" s="62">
        <f t="shared" si="17"/>
        <v>0.12198248044023695</v>
      </c>
      <c r="Q51" s="62">
        <f t="shared" si="15"/>
        <v>8.4182480440236948E-2</v>
      </c>
      <c r="R51" s="62">
        <f t="shared" si="16"/>
        <v>0.10332668822887926</v>
      </c>
    </row>
    <row r="52" spans="3:21">
      <c r="C52" s="93" t="s">
        <v>39</v>
      </c>
      <c r="D52" s="111" t="s">
        <v>40</v>
      </c>
      <c r="E52" s="98">
        <f t="shared" si="18"/>
        <v>3.78E-2</v>
      </c>
      <c r="F52" s="112">
        <f t="shared" si="11"/>
        <v>0.8</v>
      </c>
      <c r="G52" s="97">
        <f t="shared" si="11"/>
        <v>0.12198248044023695</v>
      </c>
      <c r="H52" s="97">
        <f t="shared" si="12"/>
        <v>8.4182480440236948E-2</v>
      </c>
      <c r="I52" s="97">
        <f t="shared" si="13"/>
        <v>0.10514598435218957</v>
      </c>
      <c r="J52" s="62"/>
      <c r="K52" s="62"/>
      <c r="L52" s="93" t="s">
        <v>39</v>
      </c>
      <c r="M52" s="111" t="s">
        <v>40</v>
      </c>
      <c r="N52" s="98">
        <f t="shared" si="19"/>
        <v>3.78E-2</v>
      </c>
      <c r="O52" s="112">
        <f t="shared" si="14"/>
        <v>0.74906704460890505</v>
      </c>
      <c r="P52" s="97">
        <f t="shared" si="17"/>
        <v>0.12198248044023695</v>
      </c>
      <c r="Q52" s="97">
        <f t="shared" si="15"/>
        <v>8.4182480440236948E-2</v>
      </c>
      <c r="R52" s="97">
        <f t="shared" si="16"/>
        <v>0.10085832183121525</v>
      </c>
    </row>
    <row r="53" spans="3:21">
      <c r="C53" s="9" t="s">
        <v>1040</v>
      </c>
      <c r="D53" s="1"/>
      <c r="E53" s="62"/>
      <c r="F53" s="61">
        <f>AVERAGE(F39:F52)</f>
        <v>0.87857142857142867</v>
      </c>
      <c r="G53" s="62"/>
      <c r="H53" s="62"/>
      <c r="I53" s="62">
        <f>AVERAGE(I39:I52)</f>
        <v>0.11176032210106532</v>
      </c>
      <c r="L53" s="9" t="s">
        <v>1040</v>
      </c>
      <c r="M53" s="1"/>
      <c r="N53" s="62"/>
      <c r="O53" s="64">
        <f>AVERAGE(O39:O52)</f>
        <v>0.80112760449810738</v>
      </c>
      <c r="P53" s="62"/>
      <c r="Q53" s="62"/>
      <c r="R53" s="62">
        <f>AVERAGE(R39:R52)</f>
        <v>0.10524090889579581</v>
      </c>
      <c r="U53" s="92"/>
    </row>
    <row r="54" spans="3:21">
      <c r="C54" s="9"/>
      <c r="D54" s="1"/>
      <c r="E54" s="62"/>
      <c r="F54" s="61"/>
      <c r="G54" s="62"/>
      <c r="H54" s="89"/>
      <c r="I54" s="62"/>
    </row>
    <row r="55" spans="3:21">
      <c r="C55" s="93" t="s">
        <v>41</v>
      </c>
      <c r="D55" s="1"/>
      <c r="E55" s="62"/>
      <c r="F55" s="61"/>
      <c r="G55" s="62"/>
      <c r="H55" s="89"/>
      <c r="I55" s="62"/>
      <c r="L55" s="93" t="s">
        <v>41</v>
      </c>
    </row>
    <row r="56" spans="3:21">
      <c r="C56" s="9" t="s">
        <v>1290</v>
      </c>
      <c r="D56" s="1"/>
      <c r="E56" s="62"/>
      <c r="F56" s="61"/>
      <c r="G56" s="62"/>
      <c r="H56" s="89"/>
      <c r="I56" s="62"/>
      <c r="L56" s="9" t="str">
        <f>C56</f>
        <v>[1] Source:  Blue Chip Financial Forecasts, Vol. 42, No. 4, April 1, 2023 at 2</v>
      </c>
    </row>
    <row r="57" spans="3:21">
      <c r="C57" s="9" t="s">
        <v>1287</v>
      </c>
      <c r="D57" s="1"/>
      <c r="E57" s="62"/>
      <c r="F57" s="61"/>
      <c r="G57" s="62"/>
      <c r="H57" s="89"/>
      <c r="I57" s="62"/>
      <c r="L57" s="9" t="s">
        <v>1294</v>
      </c>
    </row>
    <row r="58" spans="3:21">
      <c r="C58" s="9" t="str">
        <f>C28</f>
        <v>[3] Source: Average expected market return calculated in Rebuttal Attachment JCN-R3, page 7</v>
      </c>
      <c r="D58" s="1"/>
      <c r="E58" s="62"/>
      <c r="F58" s="61"/>
      <c r="G58" s="62"/>
      <c r="H58" s="89"/>
      <c r="I58" s="62"/>
      <c r="L58" s="9" t="str">
        <f>C58</f>
        <v>[3] Source: Average expected market return calculated in Rebuttal Attachment JCN-R3, page 7</v>
      </c>
    </row>
    <row r="59" spans="3:21">
      <c r="C59" s="9" t="s">
        <v>1041</v>
      </c>
      <c r="D59" s="1"/>
      <c r="E59" s="62"/>
      <c r="F59" s="61"/>
      <c r="G59" s="62"/>
      <c r="H59" s="89"/>
      <c r="I59" s="62"/>
      <c r="L59" s="9" t="str">
        <f t="shared" ref="L59:L60" si="20">C59</f>
        <v>[4] Equals [3] - [1]</v>
      </c>
    </row>
    <row r="60" spans="3:21">
      <c r="C60" s="9" t="s">
        <v>1042</v>
      </c>
      <c r="D60" s="1"/>
      <c r="E60" s="62"/>
      <c r="F60" s="61"/>
      <c r="G60" s="62"/>
      <c r="H60" s="89"/>
      <c r="I60" s="62"/>
      <c r="L60" s="9" t="str">
        <f t="shared" si="20"/>
        <v>[5] Equals [1] + [2] x [4]</v>
      </c>
    </row>
    <row r="62" spans="3:21">
      <c r="C62" s="211" t="s">
        <v>1043</v>
      </c>
      <c r="D62" s="211"/>
      <c r="E62" s="211"/>
      <c r="F62" s="211"/>
      <c r="G62" s="211"/>
      <c r="H62" s="211"/>
      <c r="I62" s="211"/>
      <c r="L62" s="211" t="s">
        <v>1044</v>
      </c>
      <c r="M62" s="211"/>
      <c r="N62" s="211"/>
      <c r="O62" s="211"/>
      <c r="P62" s="211"/>
      <c r="Q62" s="211"/>
      <c r="R62" s="211"/>
    </row>
    <row r="63" spans="3:21">
      <c r="C63" s="211" t="s">
        <v>1252</v>
      </c>
      <c r="D63" s="211"/>
      <c r="E63" s="211"/>
      <c r="F63" s="211"/>
      <c r="G63" s="211"/>
      <c r="H63" s="211"/>
      <c r="I63" s="211"/>
      <c r="L63" s="211" t="s">
        <v>1252</v>
      </c>
      <c r="M63" s="211"/>
      <c r="N63" s="211"/>
      <c r="O63" s="211"/>
      <c r="P63" s="211"/>
      <c r="Q63" s="211"/>
      <c r="R63" s="211"/>
    </row>
    <row r="64" spans="3:21">
      <c r="C64" s="211" t="s">
        <v>1033</v>
      </c>
      <c r="D64" s="211"/>
      <c r="E64" s="211"/>
      <c r="F64" s="211"/>
      <c r="G64" s="211"/>
      <c r="H64" s="211"/>
      <c r="I64" s="211"/>
      <c r="L64" s="211" t="s">
        <v>1033</v>
      </c>
      <c r="M64" s="211"/>
      <c r="N64" s="211"/>
      <c r="O64" s="211"/>
      <c r="P64" s="211"/>
      <c r="Q64" s="211"/>
      <c r="R64" s="211"/>
    </row>
    <row r="65" spans="3:18">
      <c r="C65" s="83"/>
      <c r="D65" s="84"/>
      <c r="E65" s="83"/>
      <c r="F65" s="83"/>
      <c r="G65" s="83"/>
      <c r="H65" s="83"/>
      <c r="I65" s="83"/>
      <c r="L65" s="83"/>
      <c r="M65" s="84"/>
      <c r="N65" s="83"/>
      <c r="O65" s="83"/>
      <c r="P65" s="83"/>
      <c r="Q65" s="83"/>
      <c r="R65" s="83"/>
    </row>
    <row r="66" spans="3:18" ht="13" thickBot="1">
      <c r="C66" s="83"/>
      <c r="D66" s="84"/>
      <c r="E66" s="84" t="s">
        <v>4</v>
      </c>
      <c r="F66" s="84" t="s">
        <v>5</v>
      </c>
      <c r="G66" s="84" t="s">
        <v>6</v>
      </c>
      <c r="H66" s="84" t="s">
        <v>7</v>
      </c>
      <c r="I66" s="84" t="s">
        <v>8</v>
      </c>
      <c r="L66" s="83"/>
      <c r="M66" s="84"/>
      <c r="N66" s="84" t="str">
        <f t="shared" ref="N66:R67" si="21">E66</f>
        <v>[1]</v>
      </c>
      <c r="O66" s="84" t="str">
        <f t="shared" si="21"/>
        <v>[2]</v>
      </c>
      <c r="P66" s="84" t="str">
        <f t="shared" si="21"/>
        <v>[3]</v>
      </c>
      <c r="Q66" s="84" t="str">
        <f t="shared" si="21"/>
        <v>[4]</v>
      </c>
      <c r="R66" s="84" t="str">
        <f t="shared" si="21"/>
        <v>[5]</v>
      </c>
    </row>
    <row r="67" spans="3:18" ht="87.5">
      <c r="C67" s="109" t="s">
        <v>2</v>
      </c>
      <c r="D67" s="109" t="s">
        <v>14</v>
      </c>
      <c r="E67" s="110" t="s">
        <v>1235</v>
      </c>
      <c r="F67" s="110" t="s">
        <v>1034</v>
      </c>
      <c r="G67" s="110" t="s">
        <v>1035</v>
      </c>
      <c r="H67" s="110" t="s">
        <v>1036</v>
      </c>
      <c r="I67" s="110" t="s">
        <v>1037</v>
      </c>
      <c r="L67" s="109" t="s">
        <v>2</v>
      </c>
      <c r="M67" s="109" t="s">
        <v>14</v>
      </c>
      <c r="N67" s="110" t="str">
        <f t="shared" si="21"/>
        <v>Projected 30-year U.S. Treasury bond yield (2024 - 2028)</v>
      </c>
      <c r="O67" s="110" t="str">
        <f t="shared" si="21"/>
        <v>Beta (β)</v>
      </c>
      <c r="P67" s="110" t="str">
        <f t="shared" si="21"/>
        <v>Market Return (Rm)</v>
      </c>
      <c r="Q67" s="110" t="str">
        <f t="shared" si="21"/>
        <v>Market Risk Premium (Rm − Rf)</v>
      </c>
      <c r="R67" s="110" t="str">
        <f t="shared" si="21"/>
        <v>ROE (K)</v>
      </c>
    </row>
    <row r="68" spans="3:18">
      <c r="C68" s="83"/>
      <c r="D68" s="84"/>
      <c r="E68" s="85"/>
      <c r="F68" s="85"/>
      <c r="G68" s="85"/>
      <c r="H68" s="85"/>
      <c r="I68" s="85"/>
      <c r="L68" s="83"/>
      <c r="M68" s="84"/>
      <c r="N68" s="85"/>
      <c r="O68" s="85"/>
      <c r="P68" s="85"/>
      <c r="Q68" s="85"/>
      <c r="R68" s="85"/>
    </row>
    <row r="69" spans="3:18">
      <c r="C69" s="9" t="s">
        <v>15</v>
      </c>
      <c r="D69" s="1" t="s">
        <v>16</v>
      </c>
      <c r="E69" s="86">
        <f>'JCN-R4 CAPM 1'!E69</f>
        <v>3.9E-2</v>
      </c>
      <c r="F69" s="87">
        <f t="shared" ref="F69:G82" si="22">F39</f>
        <v>0.9</v>
      </c>
      <c r="G69" s="62">
        <f t="shared" si="22"/>
        <v>0.12198248044023695</v>
      </c>
      <c r="H69" s="62">
        <f t="shared" ref="H69:H82" si="23">(G69-E69)</f>
        <v>8.2982480440236955E-2</v>
      </c>
      <c r="I69" s="62">
        <f t="shared" ref="I69:I82" si="24">IFERROR(H69*F69+E69, "")</f>
        <v>0.11368423239621325</v>
      </c>
      <c r="J69" s="62"/>
      <c r="K69" s="62"/>
      <c r="L69" s="9" t="s">
        <v>15</v>
      </c>
      <c r="M69" s="1" t="s">
        <v>16</v>
      </c>
      <c r="N69" s="86">
        <f>E69</f>
        <v>3.9E-2</v>
      </c>
      <c r="O69" s="87">
        <f t="shared" ref="O69:O82" si="25">O39</f>
        <v>0.83098215651544938</v>
      </c>
      <c r="P69" s="62">
        <f>G69</f>
        <v>0.12198248044023695</v>
      </c>
      <c r="Q69" s="62">
        <f t="shared" ref="Q69:Q82" si="26">(P69-N69)</f>
        <v>8.2982480440236955E-2</v>
      </c>
      <c r="R69" s="62">
        <f t="shared" ref="R69:R82" si="27">IFERROR(Q69*O69+N69, "")</f>
        <v>0.10795696054922921</v>
      </c>
    </row>
    <row r="70" spans="3:18">
      <c r="C70" s="9" t="s">
        <v>17</v>
      </c>
      <c r="D70" s="1" t="s">
        <v>18</v>
      </c>
      <c r="E70" s="88">
        <f>E69</f>
        <v>3.9E-2</v>
      </c>
      <c r="F70" s="87">
        <f t="shared" si="22"/>
        <v>0.85</v>
      </c>
      <c r="G70" s="62">
        <f t="shared" si="22"/>
        <v>0.12198248044023695</v>
      </c>
      <c r="H70" s="62">
        <f t="shared" si="23"/>
        <v>8.2982480440236955E-2</v>
      </c>
      <c r="I70" s="62">
        <f t="shared" si="24"/>
        <v>0.10953510837420141</v>
      </c>
      <c r="J70" s="62"/>
      <c r="K70" s="62"/>
      <c r="L70" s="9" t="s">
        <v>17</v>
      </c>
      <c r="M70" s="1" t="s">
        <v>18</v>
      </c>
      <c r="N70" s="88">
        <f>N69</f>
        <v>3.9E-2</v>
      </c>
      <c r="O70" s="87">
        <f t="shared" si="25"/>
        <v>0.79782855514762441</v>
      </c>
      <c r="P70" s="62">
        <f t="shared" ref="P70:P82" si="28">G70</f>
        <v>0.12198248044023695</v>
      </c>
      <c r="Q70" s="62">
        <f t="shared" si="26"/>
        <v>8.2982480440236955E-2</v>
      </c>
      <c r="R70" s="62">
        <f t="shared" si="27"/>
        <v>0.10520579247220024</v>
      </c>
    </row>
    <row r="71" spans="3:18">
      <c r="C71" s="9" t="s">
        <v>19</v>
      </c>
      <c r="D71" s="1" t="s">
        <v>20</v>
      </c>
      <c r="E71" s="88">
        <f t="shared" ref="E71:E82" si="29">E70</f>
        <v>3.9E-2</v>
      </c>
      <c r="F71" s="87">
        <f t="shared" si="22"/>
        <v>0.85</v>
      </c>
      <c r="G71" s="62">
        <f t="shared" si="22"/>
        <v>0.12198248044023695</v>
      </c>
      <c r="H71" s="62">
        <f t="shared" si="23"/>
        <v>8.2982480440236955E-2</v>
      </c>
      <c r="I71" s="62">
        <f t="shared" si="24"/>
        <v>0.10953510837420141</v>
      </c>
      <c r="J71" s="62"/>
      <c r="K71" s="62"/>
      <c r="L71" s="9" t="s">
        <v>19</v>
      </c>
      <c r="M71" s="1" t="s">
        <v>20</v>
      </c>
      <c r="N71" s="88">
        <f t="shared" ref="N71:N82" si="30">N70</f>
        <v>3.9E-2</v>
      </c>
      <c r="O71" s="87">
        <f t="shared" si="25"/>
        <v>0.76376266560429218</v>
      </c>
      <c r="P71" s="62">
        <f t="shared" si="28"/>
        <v>0.12198248044023695</v>
      </c>
      <c r="Q71" s="62">
        <f t="shared" si="26"/>
        <v>8.2982480440236955E-2</v>
      </c>
      <c r="R71" s="62">
        <f t="shared" si="27"/>
        <v>0.1023789204594914</v>
      </c>
    </row>
    <row r="72" spans="3:18">
      <c r="C72" s="9" t="s">
        <v>21</v>
      </c>
      <c r="D72" s="1" t="s">
        <v>22</v>
      </c>
      <c r="E72" s="88">
        <f t="shared" si="29"/>
        <v>3.9E-2</v>
      </c>
      <c r="F72" s="87">
        <f t="shared" si="22"/>
        <v>0.75</v>
      </c>
      <c r="G72" s="62">
        <f t="shared" si="22"/>
        <v>0.12198248044023695</v>
      </c>
      <c r="H72" s="62">
        <f t="shared" si="23"/>
        <v>8.2982480440236955E-2</v>
      </c>
      <c r="I72" s="62">
        <f t="shared" si="24"/>
        <v>0.10123686033017772</v>
      </c>
      <c r="J72" s="62"/>
      <c r="K72" s="62"/>
      <c r="L72" s="9" t="s">
        <v>21</v>
      </c>
      <c r="M72" s="1" t="s">
        <v>22</v>
      </c>
      <c r="N72" s="88">
        <f t="shared" si="30"/>
        <v>3.9E-2</v>
      </c>
      <c r="O72" s="87">
        <f t="shared" si="25"/>
        <v>0.76381346534599037</v>
      </c>
      <c r="P72" s="62">
        <f t="shared" si="28"/>
        <v>0.12198248044023695</v>
      </c>
      <c r="Q72" s="62">
        <f t="shared" si="26"/>
        <v>8.2982480440236955E-2</v>
      </c>
      <c r="R72" s="62">
        <f t="shared" si="27"/>
        <v>0.10238313594806325</v>
      </c>
    </row>
    <row r="73" spans="3:18">
      <c r="C73" s="9" t="s">
        <v>24</v>
      </c>
      <c r="D73" s="1" t="s">
        <v>25</v>
      </c>
      <c r="E73" s="88">
        <f t="shared" si="29"/>
        <v>3.9E-2</v>
      </c>
      <c r="F73" s="87">
        <f t="shared" si="22"/>
        <v>0.95</v>
      </c>
      <c r="G73" s="62">
        <f t="shared" si="22"/>
        <v>0.12198248044023695</v>
      </c>
      <c r="H73" s="62">
        <f t="shared" si="23"/>
        <v>8.2982480440236955E-2</v>
      </c>
      <c r="I73" s="62">
        <f t="shared" si="24"/>
        <v>0.11783335641822509</v>
      </c>
      <c r="J73" s="62"/>
      <c r="K73" s="62"/>
      <c r="L73" s="9" t="s">
        <v>24</v>
      </c>
      <c r="M73" s="1" t="s">
        <v>25</v>
      </c>
      <c r="N73" s="88">
        <f t="shared" si="30"/>
        <v>3.9E-2</v>
      </c>
      <c r="O73" s="87">
        <f t="shared" si="25"/>
        <v>0.84371245151522101</v>
      </c>
      <c r="P73" s="62">
        <f t="shared" si="28"/>
        <v>0.12198248044023695</v>
      </c>
      <c r="Q73" s="62">
        <f t="shared" si="26"/>
        <v>8.2982480440236955E-2</v>
      </c>
      <c r="R73" s="62">
        <f t="shared" si="27"/>
        <v>0.10901335200504619</v>
      </c>
    </row>
    <row r="74" spans="3:18">
      <c r="C74" s="9" t="s">
        <v>26</v>
      </c>
      <c r="D74" s="1" t="s">
        <v>27</v>
      </c>
      <c r="E74" s="88">
        <f t="shared" si="29"/>
        <v>3.9E-2</v>
      </c>
      <c r="F74" s="87">
        <f t="shared" si="22"/>
        <v>0.95</v>
      </c>
      <c r="G74" s="62">
        <f t="shared" si="22"/>
        <v>0.12198248044023695</v>
      </c>
      <c r="H74" s="62">
        <f t="shared" si="23"/>
        <v>8.2982480440236955E-2</v>
      </c>
      <c r="I74" s="62">
        <f t="shared" si="24"/>
        <v>0.11783335641822509</v>
      </c>
      <c r="J74" s="62"/>
      <c r="K74" s="62"/>
      <c r="L74" s="9" t="s">
        <v>26</v>
      </c>
      <c r="M74" s="1" t="s">
        <v>27</v>
      </c>
      <c r="N74" s="88">
        <f t="shared" si="30"/>
        <v>3.9E-2</v>
      </c>
      <c r="O74" s="87">
        <f t="shared" si="25"/>
        <v>0.85477825082738523</v>
      </c>
      <c r="P74" s="62">
        <f t="shared" si="28"/>
        <v>0.12198248044023695</v>
      </c>
      <c r="Q74" s="62">
        <f t="shared" si="26"/>
        <v>8.2982480440236955E-2</v>
      </c>
      <c r="R74" s="62">
        <f t="shared" si="27"/>
        <v>0.10993161948002345</v>
      </c>
    </row>
    <row r="75" spans="3:18">
      <c r="C75" s="9" t="s">
        <v>1038</v>
      </c>
      <c r="D75" s="1" t="s">
        <v>29</v>
      </c>
      <c r="E75" s="88">
        <f t="shared" si="29"/>
        <v>3.9E-2</v>
      </c>
      <c r="F75" s="87">
        <f t="shared" si="22"/>
        <v>0.9</v>
      </c>
      <c r="G75" s="62">
        <f t="shared" si="22"/>
        <v>0.12198248044023695</v>
      </c>
      <c r="H75" s="62">
        <f t="shared" si="23"/>
        <v>8.2982480440236955E-2</v>
      </c>
      <c r="I75" s="62">
        <f t="shared" si="24"/>
        <v>0.11368423239621325</v>
      </c>
      <c r="J75" s="62"/>
      <c r="K75" s="62"/>
      <c r="L75" s="9" t="s">
        <v>1038</v>
      </c>
      <c r="M75" s="1" t="s">
        <v>29</v>
      </c>
      <c r="N75" s="88">
        <f t="shared" si="30"/>
        <v>3.9E-2</v>
      </c>
      <c r="O75" s="87">
        <f t="shared" si="25"/>
        <v>0.78787965527233794</v>
      </c>
      <c r="P75" s="62">
        <f t="shared" si="28"/>
        <v>0.12198248044023695</v>
      </c>
      <c r="Q75" s="62">
        <f t="shared" si="26"/>
        <v>8.2982480440236955E-2</v>
      </c>
      <c r="R75" s="62">
        <f t="shared" si="27"/>
        <v>0.10438020808289741</v>
      </c>
    </row>
    <row r="76" spans="3:18">
      <c r="C76" s="9" t="s">
        <v>30</v>
      </c>
      <c r="D76" s="1" t="s">
        <v>31</v>
      </c>
      <c r="E76" s="88">
        <f t="shared" si="29"/>
        <v>3.9E-2</v>
      </c>
      <c r="F76" s="87">
        <f t="shared" si="22"/>
        <v>0.85</v>
      </c>
      <c r="G76" s="62">
        <f t="shared" si="22"/>
        <v>0.12198248044023695</v>
      </c>
      <c r="H76" s="62">
        <f t="shared" si="23"/>
        <v>8.2982480440236955E-2</v>
      </c>
      <c r="I76" s="62">
        <f t="shared" si="24"/>
        <v>0.10953510837420141</v>
      </c>
      <c r="J76" s="62"/>
      <c r="K76" s="62"/>
      <c r="L76" s="9" t="s">
        <v>30</v>
      </c>
      <c r="M76" s="1" t="s">
        <v>31</v>
      </c>
      <c r="N76" s="88">
        <f t="shared" si="30"/>
        <v>3.9E-2</v>
      </c>
      <c r="O76" s="87">
        <f t="shared" si="25"/>
        <v>0.71510152899559176</v>
      </c>
      <c r="P76" s="62">
        <f t="shared" si="28"/>
        <v>0.12198248044023695</v>
      </c>
      <c r="Q76" s="62">
        <f t="shared" si="26"/>
        <v>8.2982480440236955E-2</v>
      </c>
      <c r="R76" s="62">
        <f t="shared" si="27"/>
        <v>9.8340898642660241E-2</v>
      </c>
    </row>
    <row r="77" spans="3:18">
      <c r="C77" s="9" t="s">
        <v>32</v>
      </c>
      <c r="D77" s="1" t="s">
        <v>33</v>
      </c>
      <c r="E77" s="88">
        <f t="shared" si="29"/>
        <v>3.9E-2</v>
      </c>
      <c r="F77" s="87">
        <f t="shared" si="22"/>
        <v>0.8</v>
      </c>
      <c r="G77" s="62">
        <f t="shared" si="22"/>
        <v>0.12198248044023695</v>
      </c>
      <c r="H77" s="62">
        <f t="shared" si="23"/>
        <v>8.2982480440236955E-2</v>
      </c>
      <c r="I77" s="62">
        <f t="shared" si="24"/>
        <v>0.10538598435218957</v>
      </c>
      <c r="J77" s="62"/>
      <c r="K77" s="62"/>
      <c r="L77" s="9" t="s">
        <v>32</v>
      </c>
      <c r="M77" s="1" t="s">
        <v>33</v>
      </c>
      <c r="N77" s="88">
        <f t="shared" si="30"/>
        <v>3.9E-2</v>
      </c>
      <c r="O77" s="87">
        <f t="shared" si="25"/>
        <v>0.80152876674825557</v>
      </c>
      <c r="P77" s="62">
        <f t="shared" si="28"/>
        <v>0.12198248044023695</v>
      </c>
      <c r="Q77" s="62">
        <f t="shared" si="26"/>
        <v>8.2982480440236955E-2</v>
      </c>
      <c r="R77" s="62">
        <f t="shared" si="27"/>
        <v>0.10551284520897436</v>
      </c>
    </row>
    <row r="78" spans="3:18">
      <c r="C78" s="9" t="s">
        <v>57</v>
      </c>
      <c r="D78" s="1" t="s">
        <v>34</v>
      </c>
      <c r="E78" s="88">
        <f t="shared" si="29"/>
        <v>3.9E-2</v>
      </c>
      <c r="F78" s="87">
        <f t="shared" si="22"/>
        <v>0.95</v>
      </c>
      <c r="G78" s="62">
        <f t="shared" si="22"/>
        <v>0.12198248044023695</v>
      </c>
      <c r="H78" s="62">
        <f t="shared" si="23"/>
        <v>8.2982480440236955E-2</v>
      </c>
      <c r="I78" s="62">
        <f t="shared" si="24"/>
        <v>0.11783335641822509</v>
      </c>
      <c r="J78" s="62"/>
      <c r="K78" s="62"/>
      <c r="L78" s="9" t="s">
        <v>57</v>
      </c>
      <c r="M78" s="1" t="s">
        <v>34</v>
      </c>
      <c r="N78" s="88">
        <f t="shared" si="30"/>
        <v>3.9E-2</v>
      </c>
      <c r="O78" s="87">
        <f t="shared" si="25"/>
        <v>0.82023045905606662</v>
      </c>
      <c r="P78" s="62">
        <f t="shared" si="28"/>
        <v>0.12198248044023695</v>
      </c>
      <c r="Q78" s="62">
        <f t="shared" si="26"/>
        <v>8.2982480440236955E-2</v>
      </c>
      <c r="R78" s="62">
        <f t="shared" si="27"/>
        <v>0.10706475802510662</v>
      </c>
    </row>
    <row r="79" spans="3:18">
      <c r="C79" s="9" t="s">
        <v>1039</v>
      </c>
      <c r="D79" s="1" t="s">
        <v>36</v>
      </c>
      <c r="E79" s="88">
        <f t="shared" si="29"/>
        <v>3.9E-2</v>
      </c>
      <c r="F79" s="87">
        <f t="shared" si="22"/>
        <v>1</v>
      </c>
      <c r="G79" s="62">
        <f t="shared" si="22"/>
        <v>0.12198248044023695</v>
      </c>
      <c r="H79" s="62">
        <f t="shared" si="23"/>
        <v>8.2982480440236955E-2</v>
      </c>
      <c r="I79" s="62">
        <f t="shared" si="24"/>
        <v>0.12198248044023696</v>
      </c>
      <c r="J79" s="62"/>
      <c r="K79" s="62"/>
      <c r="L79" s="9" t="s">
        <v>1039</v>
      </c>
      <c r="M79" s="1" t="s">
        <v>36</v>
      </c>
      <c r="N79" s="88">
        <f t="shared" si="30"/>
        <v>3.9E-2</v>
      </c>
      <c r="O79" s="87">
        <f t="shared" si="25"/>
        <v>0.92036116887629893</v>
      </c>
      <c r="P79" s="62">
        <f t="shared" si="28"/>
        <v>0.12198248044023695</v>
      </c>
      <c r="Q79" s="62">
        <f t="shared" si="26"/>
        <v>8.2982480440236955E-2</v>
      </c>
      <c r="R79" s="62">
        <f t="shared" si="27"/>
        <v>0.11537385269423109</v>
      </c>
    </row>
    <row r="80" spans="3:18">
      <c r="C80" s="9" t="s">
        <v>37</v>
      </c>
      <c r="D80" s="1" t="s">
        <v>38</v>
      </c>
      <c r="E80" s="88">
        <f t="shared" si="29"/>
        <v>3.9E-2</v>
      </c>
      <c r="F80" s="87">
        <f t="shared" si="22"/>
        <v>0.85</v>
      </c>
      <c r="G80" s="62">
        <f t="shared" si="22"/>
        <v>0.12198248044023695</v>
      </c>
      <c r="H80" s="62">
        <f t="shared" si="23"/>
        <v>8.2982480440236955E-2</v>
      </c>
      <c r="I80" s="62">
        <f t="shared" si="24"/>
        <v>0.10953510837420141</v>
      </c>
      <c r="J80" s="62"/>
      <c r="K80" s="62"/>
      <c r="L80" s="9" t="s">
        <v>37</v>
      </c>
      <c r="M80" s="1" t="s">
        <v>38</v>
      </c>
      <c r="N80" s="88">
        <f t="shared" si="30"/>
        <v>3.9E-2</v>
      </c>
      <c r="O80" s="87">
        <f t="shared" si="25"/>
        <v>0.78835163346786996</v>
      </c>
      <c r="P80" s="62">
        <f t="shared" si="28"/>
        <v>0.12198248044023695</v>
      </c>
      <c r="Q80" s="62">
        <f t="shared" si="26"/>
        <v>8.2982480440236955E-2</v>
      </c>
      <c r="R80" s="62">
        <f t="shared" si="27"/>
        <v>0.10441937400427637</v>
      </c>
    </row>
    <row r="81" spans="3:21">
      <c r="C81" s="9" t="s">
        <v>1212</v>
      </c>
      <c r="D81" s="1" t="s">
        <v>467</v>
      </c>
      <c r="E81" s="88">
        <f t="shared" si="29"/>
        <v>3.9E-2</v>
      </c>
      <c r="F81" s="87">
        <f t="shared" si="22"/>
        <v>0.9</v>
      </c>
      <c r="G81" s="62">
        <f t="shared" si="22"/>
        <v>0.12198248044023695</v>
      </c>
      <c r="H81" s="62">
        <f t="shared" si="23"/>
        <v>8.2982480440236955E-2</v>
      </c>
      <c r="I81" s="62">
        <f t="shared" si="24"/>
        <v>0.11368423239621325</v>
      </c>
      <c r="J81" s="62"/>
      <c r="K81" s="62"/>
      <c r="L81" s="9" t="s">
        <v>1212</v>
      </c>
      <c r="M81" s="1" t="s">
        <v>467</v>
      </c>
      <c r="N81" s="88">
        <f t="shared" si="30"/>
        <v>3.9E-2</v>
      </c>
      <c r="O81" s="87">
        <f t="shared" si="25"/>
        <v>0.77838866099221371</v>
      </c>
      <c r="P81" s="62">
        <f t="shared" si="28"/>
        <v>0.12198248044023695</v>
      </c>
      <c r="Q81" s="62">
        <f t="shared" si="26"/>
        <v>8.2982480440236955E-2</v>
      </c>
      <c r="R81" s="62">
        <f t="shared" si="27"/>
        <v>0.1035926218356886</v>
      </c>
    </row>
    <row r="82" spans="3:21">
      <c r="C82" s="93" t="s">
        <v>39</v>
      </c>
      <c r="D82" s="111" t="s">
        <v>40</v>
      </c>
      <c r="E82" s="98">
        <f t="shared" si="29"/>
        <v>3.9E-2</v>
      </c>
      <c r="F82" s="112">
        <f t="shared" si="22"/>
        <v>0.8</v>
      </c>
      <c r="G82" s="97">
        <f t="shared" si="22"/>
        <v>0.12198248044023695</v>
      </c>
      <c r="H82" s="97">
        <f t="shared" si="23"/>
        <v>8.2982480440236955E-2</v>
      </c>
      <c r="I82" s="97">
        <f t="shared" si="24"/>
        <v>0.10538598435218957</v>
      </c>
      <c r="J82" s="62"/>
      <c r="K82" s="62"/>
      <c r="L82" s="93" t="s">
        <v>39</v>
      </c>
      <c r="M82" s="111" t="s">
        <v>40</v>
      </c>
      <c r="N82" s="98">
        <f t="shared" si="30"/>
        <v>3.9E-2</v>
      </c>
      <c r="O82" s="112">
        <f t="shared" si="25"/>
        <v>0.74906704460890505</v>
      </c>
      <c r="P82" s="97">
        <f t="shared" si="28"/>
        <v>0.12198248044023695</v>
      </c>
      <c r="Q82" s="97">
        <f t="shared" si="26"/>
        <v>8.2982480440236955E-2</v>
      </c>
      <c r="R82" s="97">
        <f t="shared" si="27"/>
        <v>0.10115944137768457</v>
      </c>
    </row>
    <row r="83" spans="3:21">
      <c r="C83" s="9" t="s">
        <v>1040</v>
      </c>
      <c r="D83" s="1"/>
      <c r="E83" s="62"/>
      <c r="F83" s="61">
        <f>AVERAGE(F69:F82)</f>
        <v>0.87857142857142867</v>
      </c>
      <c r="G83" s="62"/>
      <c r="H83" s="62"/>
      <c r="I83" s="62">
        <f>AVERAGE(I69:I82)</f>
        <v>0.11190603638677961</v>
      </c>
      <c r="L83" s="9" t="s">
        <v>1040</v>
      </c>
      <c r="M83" s="1"/>
      <c r="N83" s="62"/>
      <c r="O83" s="64">
        <f>AVERAGE(O69:O82)</f>
        <v>0.80112760449810738</v>
      </c>
      <c r="P83" s="62"/>
      <c r="Q83" s="62"/>
      <c r="R83" s="62">
        <f>AVERAGE(R69:R82)</f>
        <v>0.1054795557703981</v>
      </c>
      <c r="U83" s="92"/>
    </row>
    <row r="84" spans="3:21">
      <c r="C84" s="9"/>
      <c r="D84" s="1"/>
      <c r="E84" s="62"/>
      <c r="F84" s="61"/>
      <c r="G84" s="62"/>
      <c r="H84" s="89"/>
      <c r="I84" s="62"/>
    </row>
    <row r="85" spans="3:21">
      <c r="C85" s="93" t="s">
        <v>41</v>
      </c>
      <c r="D85" s="1"/>
      <c r="E85" s="62"/>
      <c r="F85" s="61"/>
      <c r="G85" s="62"/>
      <c r="H85" s="89"/>
      <c r="I85" s="62"/>
      <c r="L85" s="93" t="s">
        <v>41</v>
      </c>
    </row>
    <row r="86" spans="3:21">
      <c r="C86" s="9" t="s">
        <v>1292</v>
      </c>
      <c r="D86" s="1"/>
      <c r="E86" s="62"/>
      <c r="F86" s="61"/>
      <c r="G86" s="62"/>
      <c r="H86" s="89"/>
      <c r="I86" s="62"/>
      <c r="L86" s="9" t="str">
        <f>C86</f>
        <v>[1] Source:  Blue Chip Financial Forecasts, Vol. 41, No. 12, December 1, 2022 at 14</v>
      </c>
    </row>
    <row r="87" spans="3:21">
      <c r="C87" s="9" t="s">
        <v>1287</v>
      </c>
      <c r="D87" s="1"/>
      <c r="E87" s="62"/>
      <c r="F87" s="61"/>
      <c r="G87" s="62"/>
      <c r="H87" s="89"/>
      <c r="I87" s="62"/>
      <c r="L87" s="9" t="s">
        <v>1294</v>
      </c>
    </row>
    <row r="88" spans="3:21">
      <c r="C88" s="9" t="str">
        <f>C58</f>
        <v>[3] Source: Average expected market return calculated in Rebuttal Attachment JCN-R3, page 7</v>
      </c>
      <c r="D88" s="1"/>
      <c r="E88" s="62"/>
      <c r="F88" s="61"/>
      <c r="G88" s="62"/>
      <c r="H88" s="89"/>
      <c r="I88" s="62"/>
      <c r="L88" s="9" t="str">
        <f>C88</f>
        <v>[3] Source: Average expected market return calculated in Rebuttal Attachment JCN-R3, page 7</v>
      </c>
    </row>
    <row r="89" spans="3:21">
      <c r="C89" s="9" t="s">
        <v>1041</v>
      </c>
      <c r="D89" s="1"/>
      <c r="E89" s="62"/>
      <c r="F89" s="61"/>
      <c r="G89" s="62"/>
      <c r="H89" s="89"/>
      <c r="I89" s="62"/>
      <c r="L89" s="9" t="str">
        <f t="shared" ref="L89:L90" si="31">C89</f>
        <v>[4] Equals [3] - [1]</v>
      </c>
    </row>
    <row r="90" spans="3:21">
      <c r="C90" s="9" t="s">
        <v>1042</v>
      </c>
      <c r="D90" s="1"/>
      <c r="E90" s="62"/>
      <c r="F90" s="61"/>
      <c r="G90" s="62"/>
      <c r="H90" s="89"/>
      <c r="I90" s="62"/>
      <c r="L90" s="9" t="str">
        <f t="shared" si="31"/>
        <v>[5] Equals [1] + [2] x [4]</v>
      </c>
    </row>
  </sheetData>
  <mergeCells count="18">
    <mergeCell ref="C2:I2"/>
    <mergeCell ref="L2:R2"/>
    <mergeCell ref="C4:I4"/>
    <mergeCell ref="L4:R4"/>
    <mergeCell ref="C32:I32"/>
    <mergeCell ref="L32:R32"/>
    <mergeCell ref="C3:I3"/>
    <mergeCell ref="L3:R3"/>
    <mergeCell ref="C64:I64"/>
    <mergeCell ref="L64:R64"/>
    <mergeCell ref="C33:I33"/>
    <mergeCell ref="L33:R33"/>
    <mergeCell ref="C63:I63"/>
    <mergeCell ref="L63:R63"/>
    <mergeCell ref="C34:I34"/>
    <mergeCell ref="L34:R34"/>
    <mergeCell ref="C62:I62"/>
    <mergeCell ref="L62:R62"/>
  </mergeCells>
  <conditionalFormatting sqref="C9:D27 C29:D90 D28">
    <cfRule type="expression" dxfId="26" priority="5">
      <formula>"(blank)"</formula>
    </cfRule>
    <cfRule type="expression" dxfId="25" priority="6">
      <formula>#REF!</formula>
    </cfRule>
  </conditionalFormatting>
  <conditionalFormatting sqref="E39:I60">
    <cfRule type="expression" dxfId="24" priority="23">
      <formula>$E39="Yes"</formula>
    </cfRule>
  </conditionalFormatting>
  <conditionalFormatting sqref="E69:I90">
    <cfRule type="expression" dxfId="23" priority="19">
      <formula>$E69="Yes"</formula>
    </cfRule>
  </conditionalFormatting>
  <conditionalFormatting sqref="E9:K20 E21:E22 G21:K22">
    <cfRule type="expression" dxfId="22" priority="24">
      <formula>$E9="Yes"</formula>
    </cfRule>
  </conditionalFormatting>
  <conditionalFormatting sqref="J69:K82 N69:R83">
    <cfRule type="expression" dxfId="21" priority="22">
      <formula>$E69="Yes"</formula>
    </cfRule>
  </conditionalFormatting>
  <conditionalFormatting sqref="L9:M23 L25:L30 L39:M53 L55:L60">
    <cfRule type="expression" dxfId="20" priority="25">
      <formula>"(blank)"</formula>
    </cfRule>
    <cfRule type="expression" dxfId="19" priority="26">
      <formula>#REF!</formula>
    </cfRule>
  </conditionalFormatting>
  <conditionalFormatting sqref="L69:M83 L85:L90">
    <cfRule type="expression" dxfId="18" priority="20">
      <formula>"(blank)"</formula>
    </cfRule>
    <cfRule type="expression" dxfId="17" priority="21">
      <formula>#REF!</formula>
    </cfRule>
  </conditionalFormatting>
  <conditionalFormatting sqref="N9:R20 E23:I31 J39:K52 N39:R53 N21:N23 P21:R23 O23:O24">
    <cfRule type="expression" dxfId="16" priority="27">
      <formula>$E9="Yes"</formula>
    </cfRule>
  </conditionalFormatting>
  <conditionalFormatting sqref="C28">
    <cfRule type="expression" dxfId="15" priority="3">
      <formula>"(blank)"</formula>
    </cfRule>
    <cfRule type="expression" dxfId="14" priority="4">
      <formula>#REF!</formula>
    </cfRule>
  </conditionalFormatting>
  <conditionalFormatting sqref="F21:F22">
    <cfRule type="expression" dxfId="13" priority="2">
      <formula>$E21="Yes"</formula>
    </cfRule>
  </conditionalFormatting>
  <conditionalFormatting sqref="O21:O22">
    <cfRule type="expression" dxfId="12" priority="1">
      <formula>$E21="Yes"</formula>
    </cfRule>
  </conditionalFormatting>
  <printOptions horizontalCentered="1"/>
  <pageMargins left="0.7" right="0.7" top="0.75" bottom="0.75" header="0.3" footer="0.3"/>
  <pageSetup scale="50" firstPageNumber="3" orientation="portrait" useFirstPageNumber="1" r:id="rId1"/>
  <headerFooter scaleWithDoc="0">
    <oddHeader>&amp;RRebuttal Attachment JCN-R4
Page &amp;P of 4</oddHeader>
  </headerFooter>
  <colBreaks count="1" manualBreakCount="1">
    <brk id="10" max="9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B2:P142"/>
  <sheetViews>
    <sheetView view="pageBreakPreview" zoomScale="85" zoomScaleNormal="100" zoomScaleSheetLayoutView="85" zoomScalePageLayoutView="85" workbookViewId="0"/>
  </sheetViews>
  <sheetFormatPr defaultColWidth="9.08984375" defaultRowHeight="12.5"/>
  <cols>
    <col min="1" max="1" width="4.6328125" style="17" customWidth="1"/>
    <col min="2" max="2" width="9.81640625" style="17" customWidth="1"/>
    <col min="3" max="3" width="10" style="17" bestFit="1" customWidth="1"/>
    <col min="4" max="4" width="9.81640625" style="17" customWidth="1"/>
    <col min="5" max="5" width="11" style="17" customWidth="1"/>
    <col min="6" max="6" width="9.08984375" style="17"/>
    <col min="7" max="7" width="7" style="17" bestFit="1" customWidth="1"/>
    <col min="8" max="8" width="40.26953125" style="17" customWidth="1"/>
    <col min="9" max="9" width="14.81640625" style="17" customWidth="1"/>
    <col min="10" max="10" width="14" style="17" bestFit="1" customWidth="1"/>
    <col min="11" max="13" width="14.36328125" style="17" bestFit="1" customWidth="1"/>
    <col min="14" max="14" width="11.08984375" style="17" bestFit="1" customWidth="1"/>
    <col min="15" max="15" width="12.26953125" style="17" bestFit="1" customWidth="1"/>
    <col min="16" max="16" width="12.36328125" style="17" bestFit="1" customWidth="1"/>
    <col min="17" max="16384" width="9.08984375" style="17"/>
  </cols>
  <sheetData>
    <row r="2" spans="2:15">
      <c r="B2" s="16" t="s">
        <v>1254</v>
      </c>
      <c r="C2" s="16"/>
      <c r="D2" s="16"/>
      <c r="E2" s="16"/>
      <c r="H2" s="213" t="str">
        <f>B2</f>
        <v>BOND YIELD PLUS RISK PREMIUM ANALYSIS</v>
      </c>
      <c r="I2" s="213"/>
      <c r="J2" s="213"/>
      <c r="K2" s="213"/>
      <c r="L2" s="213"/>
      <c r="M2" s="213"/>
      <c r="N2" s="213"/>
      <c r="O2" s="213"/>
    </row>
    <row r="3" spans="2:15">
      <c r="B3" s="16" t="s">
        <v>1253</v>
      </c>
      <c r="C3" s="16"/>
      <c r="D3" s="16"/>
      <c r="E3" s="16"/>
      <c r="H3" s="213" t="str">
        <f>B3</f>
        <v>Vertically Integrated Electric Utilities</v>
      </c>
      <c r="I3" s="213"/>
      <c r="J3" s="213"/>
      <c r="K3" s="213"/>
      <c r="L3" s="213"/>
      <c r="M3" s="213"/>
      <c r="N3" s="213"/>
      <c r="O3" s="213"/>
    </row>
    <row r="5" spans="2:15" ht="13" thickBot="1">
      <c r="C5" s="18" t="s">
        <v>4</v>
      </c>
      <c r="D5" s="18" t="s">
        <v>5</v>
      </c>
      <c r="E5" s="18" t="s">
        <v>6</v>
      </c>
    </row>
    <row r="6" spans="2:15" ht="50">
      <c r="B6" s="113"/>
      <c r="C6" s="114" t="s">
        <v>1046</v>
      </c>
      <c r="D6" s="114" t="s">
        <v>1047</v>
      </c>
      <c r="E6" s="114" t="s">
        <v>1048</v>
      </c>
    </row>
    <row r="7" spans="2:15">
      <c r="B7" s="19" t="s">
        <v>1049</v>
      </c>
      <c r="C7" s="20">
        <v>0.12381000000000002</v>
      </c>
      <c r="D7" s="20">
        <v>7.8020624999999968E-2</v>
      </c>
      <c r="E7" s="20">
        <v>4.5789375000000049E-2</v>
      </c>
    </row>
    <row r="8" spans="2:15">
      <c r="B8" s="19" t="s">
        <v>1050</v>
      </c>
      <c r="C8" s="20">
        <v>0.11827500000000002</v>
      </c>
      <c r="D8" s="20">
        <v>7.8934374999999987E-2</v>
      </c>
      <c r="E8" s="20">
        <v>3.9340625000000032E-2</v>
      </c>
    </row>
    <row r="9" spans="2:15">
      <c r="B9" s="19" t="s">
        <v>1051</v>
      </c>
      <c r="C9" s="20">
        <v>0.12031249999999999</v>
      </c>
      <c r="D9" s="20">
        <v>7.4454461538461553E-2</v>
      </c>
      <c r="E9" s="20">
        <v>4.5858038461538436E-2</v>
      </c>
    </row>
    <row r="10" spans="2:15">
      <c r="B10" s="19" t="s">
        <v>1052</v>
      </c>
      <c r="C10" s="20">
        <v>0.12140666666666668</v>
      </c>
      <c r="D10" s="20">
        <v>7.5184696969696943E-2</v>
      </c>
      <c r="E10" s="20">
        <v>4.6221969696969734E-2</v>
      </c>
    </row>
    <row r="11" spans="2:15">
      <c r="B11" s="19" t="s">
        <v>1053</v>
      </c>
      <c r="C11" s="20">
        <v>0.11835714285714286</v>
      </c>
      <c r="D11" s="20">
        <v>7.0683968253968263E-2</v>
      </c>
      <c r="E11" s="20">
        <v>4.7673174603174592E-2</v>
      </c>
    </row>
    <row r="12" spans="2:15">
      <c r="B12" s="18" t="s">
        <v>1054</v>
      </c>
      <c r="C12" s="20">
        <v>0.11641111111111109</v>
      </c>
      <c r="D12" s="20">
        <v>6.8553230769230741E-2</v>
      </c>
      <c r="E12" s="20">
        <v>4.7857880341880349E-2</v>
      </c>
    </row>
    <row r="13" spans="2:15">
      <c r="B13" s="18" t="s">
        <v>1055</v>
      </c>
      <c r="C13" s="20">
        <v>0.11151666666666667</v>
      </c>
      <c r="D13" s="20">
        <v>6.3142727272727309E-2</v>
      </c>
      <c r="E13" s="20">
        <v>4.8373939393939358E-2</v>
      </c>
    </row>
    <row r="14" spans="2:15">
      <c r="B14" s="18" t="s">
        <v>1056</v>
      </c>
      <c r="C14" s="20">
        <v>0.11041666666666666</v>
      </c>
      <c r="D14" s="20">
        <v>6.1389999999999986E-2</v>
      </c>
      <c r="E14" s="20">
        <v>4.9026666666666677E-2</v>
      </c>
    </row>
    <row r="15" spans="2:15">
      <c r="B15" s="18" t="s">
        <v>1057</v>
      </c>
      <c r="C15" s="20">
        <v>0.11067</v>
      </c>
      <c r="D15" s="20">
        <v>6.5745156249999992E-2</v>
      </c>
      <c r="E15" s="20">
        <v>4.4924843750000013E-2</v>
      </c>
    </row>
    <row r="16" spans="2:15">
      <c r="B16" s="18" t="s">
        <v>1058</v>
      </c>
      <c r="C16" s="20">
        <v>0.1113</v>
      </c>
      <c r="D16" s="20">
        <v>7.3526307692307669E-2</v>
      </c>
      <c r="E16" s="20">
        <v>3.7773692307692328E-2</v>
      </c>
    </row>
    <row r="17" spans="2:16">
      <c r="B17" s="18" t="s">
        <v>1059</v>
      </c>
      <c r="C17" s="20">
        <v>0.1275</v>
      </c>
      <c r="D17" s="20">
        <v>7.5847727272727289E-2</v>
      </c>
      <c r="E17" s="20">
        <v>5.1652272727272713E-2</v>
      </c>
    </row>
    <row r="18" spans="2:16">
      <c r="B18" s="18" t="s">
        <v>1060</v>
      </c>
      <c r="C18" s="20">
        <v>0.11238333333333332</v>
      </c>
      <c r="D18" s="20">
        <v>7.9568461538461532E-2</v>
      </c>
      <c r="E18" s="20">
        <v>3.2814871794871789E-2</v>
      </c>
    </row>
    <row r="19" spans="2:16">
      <c r="B19" s="18">
        <v>1995.1</v>
      </c>
      <c r="C19" s="20">
        <v>0.1196125</v>
      </c>
      <c r="D19" s="20">
        <v>7.6257230769230799E-2</v>
      </c>
      <c r="E19" s="20">
        <v>4.3355269230769197E-2</v>
      </c>
    </row>
    <row r="20" spans="2:16">
      <c r="B20" s="18" t="s">
        <v>1061</v>
      </c>
      <c r="C20" s="20">
        <v>0.1131625</v>
      </c>
      <c r="D20" s="20">
        <v>6.9425846153846171E-2</v>
      </c>
      <c r="E20" s="20">
        <v>4.3736653846153828E-2</v>
      </c>
    </row>
    <row r="21" spans="2:16">
      <c r="B21" s="18" t="s">
        <v>1062</v>
      </c>
      <c r="C21" s="20">
        <v>0.1137</v>
      </c>
      <c r="D21" s="20">
        <v>6.7118615384615374E-2</v>
      </c>
      <c r="E21" s="20">
        <v>4.6581384615384622E-2</v>
      </c>
    </row>
    <row r="22" spans="2:16">
      <c r="B22" s="18" t="s">
        <v>1063</v>
      </c>
      <c r="C22" s="20">
        <v>0.11584285714285714</v>
      </c>
      <c r="D22" s="20">
        <v>6.2348153846153817E-2</v>
      </c>
      <c r="E22" s="20">
        <v>5.3494703296703319E-2</v>
      </c>
    </row>
    <row r="23" spans="2:16">
      <c r="B23" s="18" t="s">
        <v>1064</v>
      </c>
      <c r="C23" s="20">
        <v>0.11460000000000001</v>
      </c>
      <c r="D23" s="20">
        <v>6.2925692307692321E-2</v>
      </c>
      <c r="E23" s="20">
        <v>5.1674307692307686E-2</v>
      </c>
    </row>
    <row r="24" spans="2:16">
      <c r="B24" s="18" t="s">
        <v>1065</v>
      </c>
      <c r="C24" s="20">
        <v>0.11458888888888891</v>
      </c>
      <c r="D24" s="20">
        <v>6.9183230769230789E-2</v>
      </c>
      <c r="E24" s="20">
        <v>4.5405658119658118E-2</v>
      </c>
    </row>
    <row r="25" spans="2:16">
      <c r="B25" s="18" t="s">
        <v>1066</v>
      </c>
      <c r="C25" s="20">
        <v>0.10700000000000001</v>
      </c>
      <c r="D25" s="20">
        <v>6.9644696969696968E-2</v>
      </c>
      <c r="E25" s="20">
        <v>3.7355303030303044E-2</v>
      </c>
      <c r="H25" t="s">
        <v>1067</v>
      </c>
      <c r="I25"/>
      <c r="J25"/>
      <c r="K25"/>
      <c r="L25"/>
      <c r="M25"/>
      <c r="N25"/>
      <c r="O25"/>
      <c r="P25"/>
    </row>
    <row r="26" spans="2:16" ht="13" thickBot="1">
      <c r="B26" s="18" t="s">
        <v>1068</v>
      </c>
      <c r="C26" s="20">
        <v>0.11559999999999999</v>
      </c>
      <c r="D26" s="20">
        <v>6.6189999999999999E-2</v>
      </c>
      <c r="E26" s="20">
        <v>4.9409999999999996E-2</v>
      </c>
      <c r="H26"/>
      <c r="I26"/>
      <c r="J26"/>
      <c r="K26"/>
      <c r="L26"/>
      <c r="M26"/>
      <c r="N26"/>
      <c r="O26"/>
      <c r="P26"/>
    </row>
    <row r="27" spans="2:16" ht="13">
      <c r="B27" s="18" t="s">
        <v>1069</v>
      </c>
      <c r="C27" s="20">
        <v>0.11080000000000001</v>
      </c>
      <c r="D27" s="20">
        <v>6.8133281250000011E-2</v>
      </c>
      <c r="E27" s="20">
        <v>4.2666718749999999E-2</v>
      </c>
      <c r="H27" s="153" t="s">
        <v>1070</v>
      </c>
      <c r="I27" s="153"/>
      <c r="J27"/>
      <c r="K27"/>
      <c r="L27"/>
      <c r="M27"/>
      <c r="N27"/>
      <c r="O27"/>
      <c r="P27"/>
    </row>
    <row r="28" spans="2:16">
      <c r="B28" s="18" t="s">
        <v>1071</v>
      </c>
      <c r="C28" s="20">
        <v>0.11616666666666668</v>
      </c>
      <c r="D28" s="20">
        <v>6.9324153846153841E-2</v>
      </c>
      <c r="E28" s="20">
        <v>4.6842512820512841E-2</v>
      </c>
      <c r="H28" t="s">
        <v>1072</v>
      </c>
      <c r="I28">
        <v>0.90954849120690329</v>
      </c>
      <c r="J28"/>
      <c r="K28"/>
      <c r="L28"/>
      <c r="M28"/>
      <c r="N28"/>
      <c r="O28"/>
      <c r="P28"/>
    </row>
    <row r="29" spans="2:16">
      <c r="B29" s="18" t="s">
        <v>1073</v>
      </c>
      <c r="C29" s="20">
        <v>0.12</v>
      </c>
      <c r="D29" s="20">
        <v>6.5281666666666668E-2</v>
      </c>
      <c r="E29" s="20">
        <v>5.4718333333333327E-2</v>
      </c>
      <c r="H29" t="s">
        <v>1074</v>
      </c>
      <c r="I29">
        <v>0.82727845785675425</v>
      </c>
      <c r="J29"/>
      <c r="K29"/>
      <c r="L29"/>
      <c r="M29"/>
      <c r="N29"/>
      <c r="O29"/>
      <c r="P29"/>
    </row>
    <row r="30" spans="2:16">
      <c r="B30" s="19" t="s">
        <v>1075</v>
      </c>
      <c r="C30" s="20">
        <v>0.1106</v>
      </c>
      <c r="D30" s="20">
        <v>6.1372272727272741E-2</v>
      </c>
      <c r="E30" s="20">
        <v>4.9227727272727263E-2</v>
      </c>
      <c r="H30" t="s">
        <v>1076</v>
      </c>
      <c r="I30">
        <v>0.82587421767672786</v>
      </c>
      <c r="J30"/>
      <c r="K30"/>
      <c r="L30"/>
      <c r="M30"/>
      <c r="N30"/>
      <c r="O30"/>
      <c r="P30"/>
    </row>
    <row r="31" spans="2:16">
      <c r="B31" s="19">
        <v>1998.1</v>
      </c>
      <c r="C31" s="20">
        <v>0.11312499999999999</v>
      </c>
      <c r="D31" s="20">
        <v>5.8820156250000019E-2</v>
      </c>
      <c r="E31" s="20">
        <v>5.430484374999997E-2</v>
      </c>
      <c r="H31" t="s">
        <v>1077</v>
      </c>
      <c r="I31">
        <v>4.2672722885569898E-3</v>
      </c>
      <c r="J31"/>
      <c r="K31"/>
      <c r="L31"/>
      <c r="M31"/>
      <c r="N31"/>
      <c r="O31"/>
      <c r="P31"/>
    </row>
    <row r="32" spans="2:16" ht="13" thickBot="1">
      <c r="B32" s="18" t="s">
        <v>1078</v>
      </c>
      <c r="C32" s="20">
        <v>0.122</v>
      </c>
      <c r="D32" s="20">
        <v>5.8462461538461553E-2</v>
      </c>
      <c r="E32" s="20">
        <v>6.3537538461538451E-2</v>
      </c>
      <c r="H32" s="59" t="s">
        <v>1079</v>
      </c>
      <c r="I32" s="59">
        <v>125</v>
      </c>
      <c r="J32"/>
      <c r="K32"/>
      <c r="L32"/>
      <c r="M32"/>
      <c r="N32"/>
      <c r="O32"/>
      <c r="P32"/>
    </row>
    <row r="33" spans="2:16">
      <c r="B33" s="18" t="s">
        <v>1080</v>
      </c>
      <c r="C33" s="20">
        <v>0.11650000000000001</v>
      </c>
      <c r="D33" s="20">
        <v>5.4731969696969689E-2</v>
      </c>
      <c r="E33" s="20">
        <v>6.1768030303030318E-2</v>
      </c>
      <c r="H33"/>
      <c r="I33"/>
      <c r="J33"/>
      <c r="K33"/>
      <c r="L33"/>
      <c r="M33"/>
      <c r="N33"/>
      <c r="O33"/>
      <c r="P33"/>
    </row>
    <row r="34" spans="2:16" ht="13" thickBot="1">
      <c r="B34" s="18" t="s">
        <v>1081</v>
      </c>
      <c r="C34" s="20">
        <v>0.123</v>
      </c>
      <c r="D34" s="20">
        <v>5.1047272727272747E-2</v>
      </c>
      <c r="E34" s="20">
        <v>7.1952727272727252E-2</v>
      </c>
      <c r="H34" t="s">
        <v>1082</v>
      </c>
      <c r="I34"/>
      <c r="J34"/>
      <c r="K34"/>
      <c r="L34"/>
      <c r="M34"/>
      <c r="N34"/>
      <c r="O34"/>
      <c r="P34"/>
    </row>
    <row r="35" spans="2:16" ht="13">
      <c r="B35" s="19" t="s">
        <v>1083</v>
      </c>
      <c r="C35" s="20">
        <v>0.10400000000000001</v>
      </c>
      <c r="D35" s="20">
        <v>5.3729687500000019E-2</v>
      </c>
      <c r="E35" s="20">
        <v>5.027031249999999E-2</v>
      </c>
      <c r="H35" s="152"/>
      <c r="I35" s="152" t="s">
        <v>1084</v>
      </c>
      <c r="J35" s="152" t="s">
        <v>1085</v>
      </c>
      <c r="K35" s="152" t="s">
        <v>641</v>
      </c>
      <c r="L35" s="152" t="s">
        <v>294</v>
      </c>
      <c r="M35" s="152" t="s">
        <v>1086</v>
      </c>
      <c r="N35"/>
      <c r="O35"/>
      <c r="P35"/>
    </row>
    <row r="36" spans="2:16">
      <c r="B36" s="19" t="s">
        <v>1087</v>
      </c>
      <c r="C36" s="20">
        <v>0.1094</v>
      </c>
      <c r="D36" s="20">
        <v>5.794030769230768E-2</v>
      </c>
      <c r="E36" s="20">
        <v>5.1459692307692317E-2</v>
      </c>
      <c r="H36" t="s">
        <v>1088</v>
      </c>
      <c r="I36">
        <v>1</v>
      </c>
      <c r="J36">
        <v>1.0727808958151964E-2</v>
      </c>
      <c r="K36">
        <v>1.0727808958151964E-2</v>
      </c>
      <c r="L36">
        <v>589.12888950464912</v>
      </c>
      <c r="M36">
        <v>9.8484227927276622E-49</v>
      </c>
      <c r="N36"/>
      <c r="O36"/>
      <c r="P36"/>
    </row>
    <row r="37" spans="2:16">
      <c r="B37" s="19">
        <v>1999.3</v>
      </c>
      <c r="C37" s="20">
        <v>0.1075</v>
      </c>
      <c r="D37" s="20">
        <v>6.0375606060606074E-2</v>
      </c>
      <c r="E37" s="20">
        <v>4.7124393939393924E-2</v>
      </c>
      <c r="H37" t="s">
        <v>1089</v>
      </c>
      <c r="I37">
        <v>123</v>
      </c>
      <c r="J37">
        <v>2.2397823725164284E-3</v>
      </c>
      <c r="K37">
        <v>1.8209612784686408E-5</v>
      </c>
      <c r="L37"/>
      <c r="M37"/>
      <c r="N37"/>
      <c r="O37"/>
      <c r="P37"/>
    </row>
    <row r="38" spans="2:16" ht="13" thickBot="1">
      <c r="B38" s="19" t="s">
        <v>1090</v>
      </c>
      <c r="C38" s="20">
        <v>0.111</v>
      </c>
      <c r="D38" s="20">
        <v>6.2528484848484861E-2</v>
      </c>
      <c r="E38" s="20">
        <v>4.847151515151514E-2</v>
      </c>
      <c r="H38" s="59" t="s">
        <v>1091</v>
      </c>
      <c r="I38" s="59">
        <v>124</v>
      </c>
      <c r="J38" s="59">
        <v>1.2967591330668393E-2</v>
      </c>
      <c r="K38" s="59"/>
      <c r="L38" s="59"/>
      <c r="M38" s="59"/>
      <c r="N38"/>
      <c r="O38"/>
      <c r="P38"/>
    </row>
    <row r="39" spans="2:16" ht="13" thickBot="1">
      <c r="B39" s="18" t="s">
        <v>1092</v>
      </c>
      <c r="C39" s="20">
        <v>0.112125</v>
      </c>
      <c r="D39" s="20">
        <v>6.2912615384615386E-2</v>
      </c>
      <c r="E39" s="20">
        <v>4.9212384615384616E-2</v>
      </c>
      <c r="H39"/>
      <c r="I39"/>
      <c r="J39"/>
      <c r="K39"/>
      <c r="L39"/>
      <c r="M39"/>
      <c r="N39"/>
      <c r="O39"/>
      <c r="P39"/>
    </row>
    <row r="40" spans="2:16" ht="13">
      <c r="B40" s="19" t="s">
        <v>1093</v>
      </c>
      <c r="C40" s="20">
        <v>0.11</v>
      </c>
      <c r="D40" s="20">
        <v>5.9723230769230765E-2</v>
      </c>
      <c r="E40" s="20">
        <v>5.0276769230769236E-2</v>
      </c>
      <c r="H40" s="152"/>
      <c r="I40" s="152" t="s">
        <v>1094</v>
      </c>
      <c r="J40" s="152" t="s">
        <v>1077</v>
      </c>
      <c r="K40" s="152" t="s">
        <v>1095</v>
      </c>
      <c r="L40" s="152" t="s">
        <v>1096</v>
      </c>
      <c r="M40" s="152" t="s">
        <v>1097</v>
      </c>
      <c r="N40" s="152" t="s">
        <v>1098</v>
      </c>
      <c r="O40" s="152" t="s">
        <v>1217</v>
      </c>
      <c r="P40" s="152" t="s">
        <v>1218</v>
      </c>
    </row>
    <row r="41" spans="2:16">
      <c r="B41" s="18" t="s">
        <v>1099</v>
      </c>
      <c r="C41" s="20">
        <v>0.1168</v>
      </c>
      <c r="D41" s="20">
        <v>5.7871875000000017E-2</v>
      </c>
      <c r="E41" s="20">
        <v>5.8928124999999984E-2</v>
      </c>
      <c r="H41" t="s">
        <v>1100</v>
      </c>
      <c r="I41">
        <v>8.6118953075882548E-2</v>
      </c>
      <c r="J41">
        <v>1.1212848144618612E-3</v>
      </c>
      <c r="K41">
        <v>76.803816448021422</v>
      </c>
      <c r="L41">
        <v>8.6375906190152647E-106</v>
      </c>
      <c r="M41">
        <v>8.389943853712907E-2</v>
      </c>
      <c r="N41">
        <v>8.8338467614636026E-2</v>
      </c>
      <c r="O41">
        <v>8.389943853712907E-2</v>
      </c>
      <c r="P41">
        <v>8.8338467614636026E-2</v>
      </c>
    </row>
    <row r="42" spans="2:16" ht="13" thickBot="1">
      <c r="B42" s="18" t="s">
        <v>1101</v>
      </c>
      <c r="C42" s="20">
        <v>0.125</v>
      </c>
      <c r="D42" s="20">
        <v>5.686107692307691E-2</v>
      </c>
      <c r="E42" s="20">
        <v>6.8138923076923097E-2</v>
      </c>
      <c r="H42" s="59" t="s">
        <v>1102</v>
      </c>
      <c r="I42" s="59">
        <v>-0.56295314191268198</v>
      </c>
      <c r="J42" s="59">
        <v>2.319354255295001E-2</v>
      </c>
      <c r="K42" s="59">
        <v>-24.271977453529598</v>
      </c>
      <c r="L42" s="59">
        <v>9.8484227927275239E-49</v>
      </c>
      <c r="M42" s="59">
        <v>-0.608863337286349</v>
      </c>
      <c r="N42" s="59">
        <v>-0.51704294653901495</v>
      </c>
      <c r="O42" s="59">
        <v>-0.608863337286349</v>
      </c>
      <c r="P42" s="59">
        <v>-0.51704294653901495</v>
      </c>
    </row>
    <row r="43" spans="2:16">
      <c r="B43" s="19" t="s">
        <v>1103</v>
      </c>
      <c r="C43" s="20">
        <v>0.11375</v>
      </c>
      <c r="D43" s="20">
        <v>5.4425937500000014E-2</v>
      </c>
      <c r="E43" s="20">
        <v>5.932406249999999E-2</v>
      </c>
      <c r="H43"/>
      <c r="I43"/>
      <c r="J43"/>
      <c r="K43"/>
      <c r="L43"/>
      <c r="M43"/>
      <c r="N43"/>
      <c r="O43"/>
      <c r="P43"/>
    </row>
    <row r="44" spans="2:16">
      <c r="B44" s="18" t="s">
        <v>1104</v>
      </c>
      <c r="C44" s="20">
        <v>0.11</v>
      </c>
      <c r="D44" s="20">
        <v>5.699338461538464E-2</v>
      </c>
      <c r="E44" s="20">
        <v>5.300661538461536E-2</v>
      </c>
      <c r="H44"/>
      <c r="I44"/>
      <c r="J44"/>
      <c r="K44"/>
      <c r="L44"/>
      <c r="M44"/>
      <c r="N44"/>
      <c r="O44"/>
      <c r="P44"/>
    </row>
    <row r="45" spans="2:16">
      <c r="B45" s="18">
        <v>2001.3</v>
      </c>
      <c r="C45" s="20">
        <v>0.10755714285714284</v>
      </c>
      <c r="D45" s="20">
        <v>5.5225625000000021E-2</v>
      </c>
      <c r="E45" s="20">
        <v>5.2331517857142816E-2</v>
      </c>
      <c r="H45"/>
      <c r="I45"/>
      <c r="J45"/>
      <c r="K45"/>
      <c r="L45"/>
      <c r="M45"/>
      <c r="N45"/>
      <c r="O45"/>
      <c r="P45"/>
    </row>
    <row r="46" spans="2:16" ht="13" thickBot="1">
      <c r="B46" s="18" t="s">
        <v>1105</v>
      </c>
      <c r="C46" s="20">
        <v>0.11993333333333334</v>
      </c>
      <c r="D46" s="20">
        <v>5.2970909090909089E-2</v>
      </c>
      <c r="E46" s="20">
        <v>6.696242424242424E-2</v>
      </c>
      <c r="H46" s="8"/>
      <c r="I46" s="8"/>
      <c r="J46" s="8"/>
      <c r="K46" s="21" t="s">
        <v>10</v>
      </c>
      <c r="L46" s="21" t="s">
        <v>11</v>
      </c>
      <c r="M46" s="21" t="s">
        <v>12</v>
      </c>
    </row>
    <row r="47" spans="2:16">
      <c r="B47" s="19" t="s">
        <v>1106</v>
      </c>
      <c r="C47" s="20">
        <v>0.10050000000000001</v>
      </c>
      <c r="D47" s="20">
        <v>5.5132187499999999E-2</v>
      </c>
      <c r="E47" s="20">
        <v>4.5367812500000007E-2</v>
      </c>
      <c r="H47" s="22"/>
      <c r="I47" s="22"/>
      <c r="J47" s="22"/>
      <c r="K47" s="23" t="s">
        <v>1107</v>
      </c>
      <c r="L47" s="23"/>
      <c r="M47" s="23"/>
    </row>
    <row r="48" spans="2:16">
      <c r="B48" s="18" t="s">
        <v>1108</v>
      </c>
      <c r="C48" s="20">
        <v>0.11405</v>
      </c>
      <c r="D48" s="20">
        <v>5.6129153846153849E-2</v>
      </c>
      <c r="E48" s="20">
        <v>5.7920846153846149E-2</v>
      </c>
      <c r="K48" s="18" t="s">
        <v>1109</v>
      </c>
      <c r="L48" s="18" t="s">
        <v>1110</v>
      </c>
      <c r="M48" s="18"/>
    </row>
    <row r="49" spans="2:13">
      <c r="B49" s="18" t="s">
        <v>1111</v>
      </c>
      <c r="C49" s="20">
        <v>0.11650000000000001</v>
      </c>
      <c r="D49" s="20">
        <v>5.0848590909090899E-2</v>
      </c>
      <c r="E49" s="20">
        <v>6.5651409090909107E-2</v>
      </c>
      <c r="H49" s="115"/>
      <c r="I49" s="115"/>
      <c r="J49" s="115"/>
      <c r="K49" s="116" t="s">
        <v>1112</v>
      </c>
      <c r="L49" s="116" t="s">
        <v>1113</v>
      </c>
      <c r="M49" s="116" t="s">
        <v>1114</v>
      </c>
    </row>
    <row r="50" spans="2:13">
      <c r="B50" s="19" t="s">
        <v>1115</v>
      </c>
      <c r="C50" s="20">
        <v>0.11566666666666665</v>
      </c>
      <c r="D50" s="20">
        <v>4.9307318181818195E-2</v>
      </c>
      <c r="E50" s="20">
        <v>6.6359348484848452E-2</v>
      </c>
    </row>
    <row r="51" spans="2:13">
      <c r="B51" s="18" t="s">
        <v>1116</v>
      </c>
      <c r="C51" s="20">
        <v>0.1172</v>
      </c>
      <c r="D51" s="20">
        <v>4.8490953125E-2</v>
      </c>
      <c r="E51" s="20">
        <v>6.8709046874999999E-2</v>
      </c>
      <c r="H51" s="17" t="s">
        <v>1117</v>
      </c>
      <c r="K51" s="24">
        <f>'JCN-R4 CAPM 1'!E9</f>
        <v>3.8066666666666672E-2</v>
      </c>
      <c r="L51" s="20">
        <f>$I$41+($I$42*K51)</f>
        <v>6.4689203473739784E-2</v>
      </c>
      <c r="M51" s="20">
        <f>SUM(K51:L51)</f>
        <v>0.10275587014040646</v>
      </c>
    </row>
    <row r="52" spans="2:13">
      <c r="B52" s="18" t="s">
        <v>1118</v>
      </c>
      <c r="C52" s="20">
        <v>0.11162499999999999</v>
      </c>
      <c r="D52" s="20">
        <v>4.5979046153846168E-2</v>
      </c>
      <c r="E52" s="20">
        <v>6.5645953846153821E-2</v>
      </c>
      <c r="H52" s="17" t="s">
        <v>1300</v>
      </c>
      <c r="K52" s="154">
        <f>'JCN-R4 CAPM 1'!E39</f>
        <v>3.78E-2</v>
      </c>
      <c r="L52" s="20">
        <f>$I$41+($I$42*K52)</f>
        <v>6.4839324311583166E-2</v>
      </c>
      <c r="M52" s="20">
        <f>SUM(K52:L52)</f>
        <v>0.10263932431158317</v>
      </c>
    </row>
    <row r="53" spans="2:13">
      <c r="B53" s="18" t="s">
        <v>1119</v>
      </c>
      <c r="C53" s="20">
        <v>0.105</v>
      </c>
      <c r="D53" s="20">
        <v>5.1104863636363636E-2</v>
      </c>
      <c r="E53" s="20">
        <v>5.389513636363636E-2</v>
      </c>
      <c r="H53" s="115" t="s">
        <v>1216</v>
      </c>
      <c r="I53" s="115"/>
      <c r="J53" s="115"/>
      <c r="K53" s="117">
        <f>'JCN-R4 CAPM 1'!E69</f>
        <v>3.9E-2</v>
      </c>
      <c r="L53" s="117">
        <f>$I$41+($I$42*K53)</f>
        <v>6.4163780541287949E-2</v>
      </c>
      <c r="M53" s="117">
        <f>SUM(K53:L53)</f>
        <v>0.10316378054128794</v>
      </c>
    </row>
    <row r="54" spans="2:13" ht="13" thickBot="1">
      <c r="B54" s="18" t="s">
        <v>1120</v>
      </c>
      <c r="C54" s="20">
        <v>0.11339999999999999</v>
      </c>
      <c r="D54" s="20">
        <v>5.1142196969696976E-2</v>
      </c>
      <c r="E54" s="20">
        <v>6.2257803030303011E-2</v>
      </c>
      <c r="H54" s="25" t="s">
        <v>1121</v>
      </c>
      <c r="I54" s="25"/>
      <c r="J54" s="25"/>
      <c r="K54" s="26"/>
      <c r="L54" s="26"/>
      <c r="M54" s="26">
        <f>AVERAGE(M51:M53)</f>
        <v>0.10285299166442585</v>
      </c>
    </row>
    <row r="55" spans="2:13">
      <c r="B55" s="18" t="s">
        <v>1122</v>
      </c>
      <c r="C55" s="20">
        <v>0.10999999999999999</v>
      </c>
      <c r="D55" s="20">
        <v>4.8753138461538476E-2</v>
      </c>
      <c r="E55" s="20">
        <v>6.1246861538461511E-2</v>
      </c>
    </row>
    <row r="56" spans="2:13">
      <c r="B56" s="18" t="s">
        <v>1123</v>
      </c>
      <c r="C56" s="20">
        <v>0.10638571428571428</v>
      </c>
      <c r="D56" s="20">
        <v>5.3192861538461533E-2</v>
      </c>
      <c r="E56" s="20">
        <v>5.3192852747252745E-2</v>
      </c>
      <c r="H56" s="118" t="s">
        <v>41</v>
      </c>
    </row>
    <row r="57" spans="2:13">
      <c r="B57" s="18" t="s">
        <v>1124</v>
      </c>
      <c r="C57" s="20">
        <v>0.1075</v>
      </c>
      <c r="D57" s="20">
        <v>5.0588015151515148E-2</v>
      </c>
      <c r="E57" s="20">
        <v>5.6911984848484851E-2</v>
      </c>
      <c r="H57" s="27" t="s">
        <v>1295</v>
      </c>
    </row>
    <row r="58" spans="2:13">
      <c r="B58" s="18" t="s">
        <v>1125</v>
      </c>
      <c r="C58" s="20">
        <v>0.11244000000000001</v>
      </c>
      <c r="D58" s="20">
        <v>4.864845454545455E-2</v>
      </c>
      <c r="E58" s="20">
        <v>6.3791545454545462E-2</v>
      </c>
      <c r="H58" s="27" t="s">
        <v>1126</v>
      </c>
    </row>
    <row r="59" spans="2:13">
      <c r="B59" s="18" t="s">
        <v>1127</v>
      </c>
      <c r="C59" s="20">
        <v>0.10625</v>
      </c>
      <c r="D59" s="20">
        <v>4.6927312499999985E-2</v>
      </c>
      <c r="E59" s="20">
        <v>5.9322687500000013E-2</v>
      </c>
      <c r="H59" s="27" t="s">
        <v>1128</v>
      </c>
    </row>
    <row r="60" spans="2:13">
      <c r="B60" s="19" t="s">
        <v>1129</v>
      </c>
      <c r="C60" s="20">
        <v>0.10312499999999999</v>
      </c>
      <c r="D60" s="20">
        <v>4.4650938461538468E-2</v>
      </c>
      <c r="E60" s="20">
        <v>5.8474061538461526E-2</v>
      </c>
      <c r="H60" s="27" t="s">
        <v>1296</v>
      </c>
    </row>
    <row r="61" spans="2:13">
      <c r="B61" s="18" t="s">
        <v>1130</v>
      </c>
      <c r="C61" s="20">
        <v>0.11083333333333334</v>
      </c>
      <c r="D61" s="20">
        <v>4.4381742424242414E-2</v>
      </c>
      <c r="E61" s="20">
        <v>6.6451590909090918E-2</v>
      </c>
      <c r="H61" s="27" t="s">
        <v>1297</v>
      </c>
    </row>
    <row r="62" spans="2:13">
      <c r="B62" s="18" t="s">
        <v>1131</v>
      </c>
      <c r="C62" s="20">
        <v>0.1063125</v>
      </c>
      <c r="D62" s="20">
        <v>4.6829078125E-2</v>
      </c>
      <c r="E62" s="20">
        <v>5.9483421875000005E-2</v>
      </c>
      <c r="H62" s="8" t="s">
        <v>1298</v>
      </c>
    </row>
    <row r="63" spans="2:13">
      <c r="B63" s="18" t="s">
        <v>1132</v>
      </c>
      <c r="C63" s="20">
        <v>0.10695</v>
      </c>
      <c r="D63" s="20">
        <v>4.633183076923076E-2</v>
      </c>
      <c r="E63" s="20">
        <v>6.0618169230769244E-2</v>
      </c>
      <c r="H63" s="8" t="s">
        <v>1133</v>
      </c>
    </row>
    <row r="64" spans="2:13">
      <c r="B64" s="18" t="s">
        <v>1134</v>
      </c>
      <c r="C64" s="20">
        <v>0.10787499999999998</v>
      </c>
      <c r="D64" s="20">
        <v>5.1406507692307687E-2</v>
      </c>
      <c r="E64" s="20">
        <v>5.6468492307692297E-2</v>
      </c>
      <c r="H64" s="63" t="str">
        <f>"[8] Equals "&amp;TEXT(I41,"0.000000")&amp;" + ("&amp;TEXT(I42,"0.000000")&amp;" x Column [6])"</f>
        <v>[8] Equals 0.086119 + (-0.562953 x Column [6])</v>
      </c>
    </row>
    <row r="65" spans="2:8">
      <c r="B65" s="18" t="s">
        <v>1135</v>
      </c>
      <c r="C65" s="20">
        <v>0.10346666666666667</v>
      </c>
      <c r="D65" s="20">
        <v>4.9925692307692303E-2</v>
      </c>
      <c r="E65" s="20">
        <v>5.3540974358974362E-2</v>
      </c>
      <c r="H65" s="27" t="s">
        <v>1136</v>
      </c>
    </row>
    <row r="66" spans="2:8">
      <c r="B66" s="18" t="s">
        <v>1137</v>
      </c>
      <c r="C66" s="20">
        <v>0.1065</v>
      </c>
      <c r="D66" s="20">
        <v>4.739560000000001E-2</v>
      </c>
      <c r="E66" s="20">
        <v>5.9104399999999988E-2</v>
      </c>
      <c r="H66" s="27"/>
    </row>
    <row r="67" spans="2:8">
      <c r="B67" s="18" t="s">
        <v>1138</v>
      </c>
      <c r="C67" s="20">
        <v>0.10591666666666666</v>
      </c>
      <c r="D67" s="20">
        <v>4.7964107692307696E-2</v>
      </c>
      <c r="E67" s="20">
        <v>5.7952558974358963E-2</v>
      </c>
    </row>
    <row r="68" spans="2:8">
      <c r="B68" s="18" t="s">
        <v>1139</v>
      </c>
      <c r="C68" s="20">
        <v>0.10324999999999999</v>
      </c>
      <c r="D68" s="20">
        <v>4.9891384615384615E-2</v>
      </c>
      <c r="E68" s="20">
        <v>5.3358615384615379E-2</v>
      </c>
    </row>
    <row r="69" spans="2:8">
      <c r="B69" s="18" t="s">
        <v>1140</v>
      </c>
      <c r="C69" s="20">
        <v>0.10400000000000001</v>
      </c>
      <c r="D69" s="20">
        <v>4.9470430769230793E-2</v>
      </c>
      <c r="E69" s="20">
        <v>5.4529569230769216E-2</v>
      </c>
    </row>
    <row r="70" spans="2:8">
      <c r="B70" s="18" t="s">
        <v>1141</v>
      </c>
      <c r="C70" s="20">
        <v>0.1065</v>
      </c>
      <c r="D70" s="20">
        <v>4.6137848484848476E-2</v>
      </c>
      <c r="E70" s="20">
        <v>6.0362151515151521E-2</v>
      </c>
    </row>
    <row r="71" spans="2:8">
      <c r="B71" s="18" t="s">
        <v>1142</v>
      </c>
      <c r="C71" s="20">
        <v>0.10614999999999999</v>
      </c>
      <c r="D71" s="20">
        <v>4.4057984615384606E-2</v>
      </c>
      <c r="E71" s="20">
        <v>6.2092015384615389E-2</v>
      </c>
    </row>
    <row r="72" spans="2:8">
      <c r="B72" s="18" t="s">
        <v>1143</v>
      </c>
      <c r="C72" s="20">
        <v>0.1053625</v>
      </c>
      <c r="D72" s="20">
        <v>4.5697861538461525E-2</v>
      </c>
      <c r="E72" s="20">
        <v>5.9664638461538473E-2</v>
      </c>
    </row>
    <row r="73" spans="2:8">
      <c r="B73" s="18" t="s">
        <v>1144</v>
      </c>
      <c r="C73" s="20">
        <v>0.10426666666666667</v>
      </c>
      <c r="D73" s="20">
        <v>4.4448575757575763E-2</v>
      </c>
      <c r="E73" s="20">
        <v>5.9818090909090911E-2</v>
      </c>
    </row>
    <row r="74" spans="2:8">
      <c r="B74" s="18" t="s">
        <v>1145</v>
      </c>
      <c r="C74" s="20">
        <v>0.103875</v>
      </c>
      <c r="D74" s="20">
        <v>3.648545454545455E-2</v>
      </c>
      <c r="E74" s="20">
        <v>6.7389545454545452E-2</v>
      </c>
    </row>
    <row r="75" spans="2:8">
      <c r="B75" s="18" t="s">
        <v>1146</v>
      </c>
      <c r="C75" s="20">
        <v>0.10751999999999999</v>
      </c>
      <c r="D75" s="20">
        <v>3.4371828125000004E-2</v>
      </c>
      <c r="E75" s="20">
        <v>7.3148171874999987E-2</v>
      </c>
    </row>
    <row r="76" spans="2:8">
      <c r="B76" s="18" t="s">
        <v>1147</v>
      </c>
      <c r="C76" s="20">
        <v>0.1075</v>
      </c>
      <c r="D76" s="20">
        <v>4.1675338461538453E-2</v>
      </c>
      <c r="E76" s="20">
        <v>6.5824661538461546E-2</v>
      </c>
    </row>
    <row r="77" spans="2:8">
      <c r="B77" s="18" t="s">
        <v>1148</v>
      </c>
      <c r="C77" s="20">
        <v>0.105</v>
      </c>
      <c r="D77" s="20">
        <v>4.3207924242424235E-2</v>
      </c>
      <c r="E77" s="20">
        <v>6.1792075757575761E-2</v>
      </c>
    </row>
    <row r="78" spans="2:8">
      <c r="B78" s="18" t="s">
        <v>1149</v>
      </c>
      <c r="C78" s="20">
        <v>0.10592000000000003</v>
      </c>
      <c r="D78" s="20">
        <v>4.3368999999999998E-2</v>
      </c>
      <c r="E78" s="20">
        <v>6.2551000000000023E-2</v>
      </c>
    </row>
    <row r="79" spans="2:8">
      <c r="B79" s="18" t="s">
        <v>1150</v>
      </c>
      <c r="C79" s="20">
        <v>0.10592500000000001</v>
      </c>
      <c r="D79" s="20">
        <v>4.6233281250000008E-2</v>
      </c>
      <c r="E79" s="20">
        <v>5.9691718749999997E-2</v>
      </c>
    </row>
    <row r="80" spans="2:8">
      <c r="B80" s="18" t="s">
        <v>1151</v>
      </c>
      <c r="C80" s="20">
        <v>0.1018</v>
      </c>
      <c r="D80" s="20">
        <v>4.3635553846153849E-2</v>
      </c>
      <c r="E80" s="20">
        <v>5.8164446153846153E-2</v>
      </c>
    </row>
    <row r="81" spans="2:5">
      <c r="B81" s="18" t="s">
        <v>1152</v>
      </c>
      <c r="C81" s="20">
        <v>0.10403333333333332</v>
      </c>
      <c r="D81" s="20">
        <v>3.855463636363636E-2</v>
      </c>
      <c r="E81" s="20">
        <v>6.5478696969696965E-2</v>
      </c>
    </row>
    <row r="82" spans="2:5">
      <c r="B82" s="18" t="s">
        <v>1153</v>
      </c>
      <c r="C82" s="20">
        <v>0.10378666666666667</v>
      </c>
      <c r="D82" s="20">
        <v>4.1662787878787896E-2</v>
      </c>
      <c r="E82" s="20">
        <v>6.212387878787877E-2</v>
      </c>
    </row>
    <row r="83" spans="2:5">
      <c r="B83" s="18" t="s">
        <v>1154</v>
      </c>
      <c r="C83" s="20">
        <v>0.10091666666666665</v>
      </c>
      <c r="D83" s="20">
        <v>4.5583796874999978E-2</v>
      </c>
      <c r="E83" s="20">
        <v>5.5332869791666676E-2</v>
      </c>
    </row>
    <row r="84" spans="2:5">
      <c r="B84" s="19" t="s">
        <v>1155</v>
      </c>
      <c r="C84" s="20">
        <v>0.10262857142857143</v>
      </c>
      <c r="D84" s="20">
        <v>4.3380446153846154E-2</v>
      </c>
      <c r="E84" s="20">
        <v>5.9248125274725276E-2</v>
      </c>
    </row>
    <row r="85" spans="2:5">
      <c r="B85" s="19" t="s">
        <v>1156</v>
      </c>
      <c r="C85" s="20">
        <v>0.10571666666666667</v>
      </c>
      <c r="D85" s="20">
        <v>3.692825757575758E-2</v>
      </c>
      <c r="E85" s="20">
        <v>6.8788409090909081E-2</v>
      </c>
    </row>
    <row r="86" spans="2:5">
      <c r="B86" s="19" t="s">
        <v>1157</v>
      </c>
      <c r="C86" s="20">
        <v>0.10387777777777778</v>
      </c>
      <c r="D86" s="20">
        <v>3.0392815384615392E-2</v>
      </c>
      <c r="E86" s="20">
        <v>7.3484962393162379E-2</v>
      </c>
    </row>
    <row r="87" spans="2:5">
      <c r="B87" s="19" t="s">
        <v>1158</v>
      </c>
      <c r="C87" s="20">
        <v>0.10302857142857144</v>
      </c>
      <c r="D87" s="20">
        <v>3.1351338461538467E-2</v>
      </c>
      <c r="E87" s="20">
        <v>7.1677232967032975E-2</v>
      </c>
    </row>
    <row r="88" spans="2:5">
      <c r="B88" s="19" t="s">
        <v>1159</v>
      </c>
      <c r="C88" s="20">
        <v>9.9500000000000005E-2</v>
      </c>
      <c r="D88" s="20">
        <v>2.9340830769230764E-2</v>
      </c>
      <c r="E88" s="20">
        <v>7.0159169230769244E-2</v>
      </c>
    </row>
    <row r="89" spans="2:5">
      <c r="B89" s="19" t="s">
        <v>1160</v>
      </c>
      <c r="C89" s="20">
        <v>9.9000000000000005E-2</v>
      </c>
      <c r="D89" s="20">
        <v>2.7412938461538462E-2</v>
      </c>
      <c r="E89" s="20">
        <v>7.1587061538461547E-2</v>
      </c>
    </row>
    <row r="90" spans="2:5">
      <c r="B90" s="19" t="s">
        <v>1161</v>
      </c>
      <c r="C90" s="20">
        <v>0.10163529411764709</v>
      </c>
      <c r="D90" s="20">
        <v>2.8642166666666666E-2</v>
      </c>
      <c r="E90" s="20">
        <v>7.2993127450980425E-2</v>
      </c>
    </row>
    <row r="91" spans="2:5">
      <c r="B91" s="19" t="s">
        <v>1162</v>
      </c>
      <c r="C91" s="20">
        <v>9.849999999999999E-2</v>
      </c>
      <c r="D91" s="20">
        <v>3.1295609374999998E-2</v>
      </c>
      <c r="E91" s="20">
        <v>6.7204390624999999E-2</v>
      </c>
    </row>
    <row r="92" spans="2:5">
      <c r="B92" s="19" t="s">
        <v>1163</v>
      </c>
      <c r="C92" s="20">
        <v>9.8599999999999993E-2</v>
      </c>
      <c r="D92" s="20">
        <v>3.1398800000000004E-2</v>
      </c>
      <c r="E92" s="20">
        <v>6.7201199999999989E-2</v>
      </c>
    </row>
    <row r="93" spans="2:5">
      <c r="B93" s="19" t="s">
        <v>1164</v>
      </c>
      <c r="C93" s="20">
        <v>0.10119999999999998</v>
      </c>
      <c r="D93" s="20">
        <v>3.7113621212121202E-2</v>
      </c>
      <c r="E93" s="20">
        <v>6.4086378787878789E-2</v>
      </c>
    </row>
    <row r="94" spans="2:5">
      <c r="B94" s="19" t="s">
        <v>1165</v>
      </c>
      <c r="C94" s="20">
        <v>9.9668749999999987E-2</v>
      </c>
      <c r="D94" s="20">
        <v>3.7872272727272713E-2</v>
      </c>
      <c r="E94" s="20">
        <v>6.1796477272727274E-2</v>
      </c>
    </row>
    <row r="95" spans="2:5">
      <c r="B95" s="19" t="s">
        <v>1166</v>
      </c>
      <c r="C95" s="20">
        <v>9.8549999999999999E-2</v>
      </c>
      <c r="D95" s="20">
        <v>3.6892906249999989E-2</v>
      </c>
      <c r="E95" s="20">
        <v>6.165709375000001E-2</v>
      </c>
    </row>
    <row r="96" spans="2:5">
      <c r="B96" s="19" t="s">
        <v>1167</v>
      </c>
      <c r="C96" s="20">
        <v>0.10100000000000001</v>
      </c>
      <c r="D96" s="20">
        <v>3.4420169230769224E-2</v>
      </c>
      <c r="E96" s="20">
        <v>6.6579830769230783E-2</v>
      </c>
    </row>
    <row r="97" spans="2:5">
      <c r="B97" s="19" t="s">
        <v>1168</v>
      </c>
      <c r="C97" s="20">
        <v>9.8999999999999991E-2</v>
      </c>
      <c r="D97" s="20">
        <v>3.2637651515151515E-2</v>
      </c>
      <c r="E97" s="20">
        <v>6.6362348484848482E-2</v>
      </c>
    </row>
    <row r="98" spans="2:5">
      <c r="B98" s="19" t="s">
        <v>1169</v>
      </c>
      <c r="C98" s="20">
        <v>9.9440000000000001E-2</v>
      </c>
      <c r="D98" s="20">
        <v>2.9634439393939404E-2</v>
      </c>
      <c r="E98" s="20">
        <v>6.9805560606060593E-2</v>
      </c>
    </row>
    <row r="99" spans="2:5">
      <c r="B99" s="19" t="s">
        <v>1170</v>
      </c>
      <c r="C99" s="20">
        <v>9.6375000000000002E-2</v>
      </c>
      <c r="D99" s="20">
        <v>2.5536187500000005E-2</v>
      </c>
      <c r="E99" s="20">
        <v>7.0838812500000001E-2</v>
      </c>
    </row>
    <row r="100" spans="2:5">
      <c r="B100" s="19" t="s">
        <v>1171</v>
      </c>
      <c r="C100" s="20">
        <v>9.8266666666666655E-2</v>
      </c>
      <c r="D100" s="20">
        <v>2.8846923076923076E-2</v>
      </c>
      <c r="E100" s="20">
        <v>6.9419743589743579E-2</v>
      </c>
    </row>
    <row r="101" spans="2:5">
      <c r="B101" s="19" t="s">
        <v>1172</v>
      </c>
      <c r="C101" s="20">
        <v>9.4E-2</v>
      </c>
      <c r="D101" s="20">
        <v>2.9591227272727273E-2</v>
      </c>
      <c r="E101" s="20">
        <v>6.4408772727272731E-2</v>
      </c>
    </row>
    <row r="102" spans="2:5">
      <c r="B102" s="19" t="s">
        <v>1173</v>
      </c>
      <c r="C102" s="20">
        <v>9.862499999999999E-2</v>
      </c>
      <c r="D102" s="20">
        <v>2.9592590909090898E-2</v>
      </c>
      <c r="E102" s="20">
        <v>6.9032409090909089E-2</v>
      </c>
    </row>
    <row r="103" spans="2:5">
      <c r="B103" s="19" t="s">
        <v>1174</v>
      </c>
      <c r="C103" s="20">
        <v>9.6999999999999989E-2</v>
      </c>
      <c r="D103" s="20">
        <v>2.7197200000000001E-2</v>
      </c>
      <c r="E103" s="20">
        <v>6.9802799999999984E-2</v>
      </c>
    </row>
    <row r="104" spans="2:5">
      <c r="B104" s="19" t="s">
        <v>1175</v>
      </c>
      <c r="C104" s="20">
        <v>9.4800000000000009E-2</v>
      </c>
      <c r="D104" s="20">
        <v>2.5666046153846152E-2</v>
      </c>
      <c r="E104" s="20">
        <v>6.9133953846153853E-2</v>
      </c>
    </row>
    <row r="105" spans="2:5">
      <c r="B105" s="19" t="s">
        <v>1176</v>
      </c>
      <c r="C105" s="20">
        <v>9.7349999999999992E-2</v>
      </c>
      <c r="D105" s="20">
        <v>2.2773333333333333E-2</v>
      </c>
      <c r="E105" s="20">
        <v>7.4576666666666652E-2</v>
      </c>
    </row>
    <row r="106" spans="2:5">
      <c r="B106" s="19" t="s">
        <v>1177</v>
      </c>
      <c r="C106" s="20">
        <v>9.8319999999999991E-2</v>
      </c>
      <c r="D106" s="20">
        <v>2.8326507692307684E-2</v>
      </c>
      <c r="E106" s="20">
        <v>6.9993492307692307E-2</v>
      </c>
    </row>
    <row r="107" spans="2:5">
      <c r="B107" s="19" t="s">
        <v>1178</v>
      </c>
      <c r="C107" s="20">
        <v>9.718333333333333E-2</v>
      </c>
      <c r="D107" s="20">
        <v>3.0435492307692304E-2</v>
      </c>
      <c r="E107" s="20">
        <v>6.6747841025641019E-2</v>
      </c>
    </row>
    <row r="108" spans="2:5">
      <c r="B108" s="19" t="s">
        <v>1179</v>
      </c>
      <c r="C108" s="20">
        <v>9.6428571428571419E-2</v>
      </c>
      <c r="D108" s="20">
        <v>2.8955353846153841E-2</v>
      </c>
      <c r="E108" s="20">
        <v>6.7473217582417575E-2</v>
      </c>
    </row>
    <row r="109" spans="2:5">
      <c r="B109" s="19" t="s">
        <v>1180</v>
      </c>
      <c r="C109" s="20">
        <v>0.1</v>
      </c>
      <c r="D109" s="20">
        <v>2.8157476923076918E-2</v>
      </c>
      <c r="E109" s="20">
        <v>7.1842523076923084E-2</v>
      </c>
    </row>
    <row r="110" spans="2:5">
      <c r="B110" s="19" t="s">
        <v>1181</v>
      </c>
      <c r="C110" s="20">
        <v>9.9064285714285702E-2</v>
      </c>
      <c r="D110" s="20">
        <v>2.8170630769230768E-2</v>
      </c>
      <c r="E110" s="20">
        <v>7.0893654945054937E-2</v>
      </c>
    </row>
    <row r="111" spans="2:5">
      <c r="B111" s="19" t="s">
        <v>1182</v>
      </c>
      <c r="C111" s="20">
        <v>9.6883333333333335E-2</v>
      </c>
      <c r="D111" s="20">
        <v>3.0233969230769233E-2</v>
      </c>
      <c r="E111" s="20">
        <v>6.6649364102564099E-2</v>
      </c>
    </row>
    <row r="112" spans="2:5">
      <c r="B112" s="19" t="s">
        <v>1183</v>
      </c>
      <c r="C112" s="20">
        <v>9.7474999999999992E-2</v>
      </c>
      <c r="D112" s="20">
        <v>3.0863630769230772E-2</v>
      </c>
      <c r="E112" s="20">
        <v>6.6611369230769213E-2</v>
      </c>
    </row>
    <row r="113" spans="2:5">
      <c r="B113" s="19" t="s">
        <v>1184</v>
      </c>
      <c r="C113" s="20">
        <v>9.6860000000000002E-2</v>
      </c>
      <c r="D113" s="20">
        <v>3.0584523076923074E-2</v>
      </c>
      <c r="E113" s="20">
        <v>6.627547692307692E-2</v>
      </c>
    </row>
    <row r="114" spans="2:5">
      <c r="B114" s="19" t="s">
        <v>1185</v>
      </c>
      <c r="C114" s="20">
        <v>9.5225000000000018E-2</v>
      </c>
      <c r="D114" s="20">
        <v>3.270189393939394E-2</v>
      </c>
      <c r="E114" s="20">
        <v>6.2523106060606071E-2</v>
      </c>
    </row>
    <row r="115" spans="2:5">
      <c r="B115" s="19" t="s">
        <v>1186</v>
      </c>
      <c r="C115" s="20">
        <v>9.7166666666666665E-2</v>
      </c>
      <c r="D115" s="20">
        <v>3.0102703124999998E-2</v>
      </c>
      <c r="E115" s="20">
        <v>6.706396354166666E-2</v>
      </c>
    </row>
    <row r="116" spans="2:5">
      <c r="B116" s="19" t="s">
        <v>1187</v>
      </c>
      <c r="C116" s="20">
        <v>9.5762499999999987E-2</v>
      </c>
      <c r="D116" s="20">
        <v>2.7823599999999997E-2</v>
      </c>
      <c r="E116" s="20">
        <v>6.7938899999999997E-2</v>
      </c>
    </row>
    <row r="117" spans="2:5">
      <c r="B117" s="19" t="s">
        <v>1188</v>
      </c>
      <c r="C117" s="20">
        <v>9.5299999999999996E-2</v>
      </c>
      <c r="D117" s="20">
        <v>2.2855318181818182E-2</v>
      </c>
      <c r="E117" s="20">
        <v>7.2444681818181811E-2</v>
      </c>
    </row>
    <row r="118" spans="2:5">
      <c r="B118" s="19" t="s">
        <v>1189</v>
      </c>
      <c r="C118" s="20">
        <v>9.8874999999999991E-2</v>
      </c>
      <c r="D118" s="20">
        <v>2.2538393939393941E-2</v>
      </c>
      <c r="E118" s="20">
        <v>7.6336606060606049E-2</v>
      </c>
    </row>
    <row r="119" spans="2:5">
      <c r="B119" s="19" t="s">
        <v>1190</v>
      </c>
      <c r="C119" s="20">
        <v>9.7185714285714278E-2</v>
      </c>
      <c r="D119" s="20">
        <v>1.8880323076923073E-2</v>
      </c>
      <c r="E119" s="20">
        <v>7.8305391208791209E-2</v>
      </c>
    </row>
    <row r="120" spans="2:5">
      <c r="B120" s="19" t="s">
        <v>1191</v>
      </c>
      <c r="C120" s="20">
        <v>9.5749999999999988E-2</v>
      </c>
      <c r="D120" s="20">
        <v>1.3756846153846161E-2</v>
      </c>
      <c r="E120" s="20">
        <v>8.1993153846153827E-2</v>
      </c>
    </row>
    <row r="121" spans="2:5">
      <c r="B121" s="19">
        <v>2020.3</v>
      </c>
      <c r="C121" s="20">
        <v>9.2999999999999985E-2</v>
      </c>
      <c r="D121" s="20">
        <v>1.3650969696969693E-2</v>
      </c>
      <c r="E121" s="20">
        <v>7.9349030303030296E-2</v>
      </c>
    </row>
    <row r="122" spans="2:5">
      <c r="B122" s="19">
        <v>2020.4</v>
      </c>
      <c r="C122" s="20">
        <v>9.5599999999999991E-2</v>
      </c>
      <c r="D122" s="20">
        <v>1.6167287878787885E-2</v>
      </c>
      <c r="E122" s="20">
        <v>7.9432712121212112E-2</v>
      </c>
    </row>
    <row r="123" spans="2:5">
      <c r="B123" s="19">
        <v>2021.1</v>
      </c>
      <c r="C123" s="20">
        <v>9.4500000000000001E-2</v>
      </c>
      <c r="D123" s="20">
        <v>2.0693546875000003E-2</v>
      </c>
      <c r="E123" s="20">
        <v>7.3806453125000004E-2</v>
      </c>
    </row>
    <row r="124" spans="2:5">
      <c r="B124" s="19">
        <v>2021.2</v>
      </c>
      <c r="C124" s="20">
        <v>9.4683333333333328E-2</v>
      </c>
      <c r="D124" s="20">
        <v>2.2536384615384621E-2</v>
      </c>
      <c r="E124" s="20">
        <v>7.2146948717948703E-2</v>
      </c>
    </row>
    <row r="125" spans="2:5">
      <c r="B125" s="19">
        <v>2021.3</v>
      </c>
      <c r="C125" s="20">
        <v>9.2740000000000003E-2</v>
      </c>
      <c r="D125" s="20">
        <v>1.9311075757575756E-2</v>
      </c>
      <c r="E125" s="20">
        <v>7.3428924242424254E-2</v>
      </c>
    </row>
    <row r="126" spans="2:5">
      <c r="B126" s="19">
        <v>2021.4</v>
      </c>
      <c r="C126" s="20">
        <v>9.6733333333333338E-2</v>
      </c>
      <c r="D126" s="20">
        <v>1.943701515151515E-2</v>
      </c>
      <c r="E126" s="20">
        <v>7.7296318181818188E-2</v>
      </c>
    </row>
    <row r="127" spans="2:5">
      <c r="B127" s="19">
        <v>2022.1</v>
      </c>
      <c r="C127" s="20">
        <v>9.4500000000000015E-2</v>
      </c>
      <c r="D127" s="20">
        <v>2.2523281249999996E-2</v>
      </c>
      <c r="E127" s="20">
        <v>7.1976718750000016E-2</v>
      </c>
    </row>
    <row r="128" spans="2:5">
      <c r="B128" s="19">
        <v>2022.2</v>
      </c>
      <c r="C128" s="20">
        <v>9.5000000000000001E-2</v>
      </c>
      <c r="D128" s="20">
        <v>3.0324123076923084E-2</v>
      </c>
      <c r="E128" s="20">
        <v>6.4675876923076914E-2</v>
      </c>
    </row>
    <row r="129" spans="2:5">
      <c r="B129" s="19">
        <v>2022.3</v>
      </c>
      <c r="C129" s="20">
        <v>9.1399999999999995E-2</v>
      </c>
      <c r="D129" s="20">
        <v>3.2550939393939403E-2</v>
      </c>
      <c r="E129" s="20">
        <v>5.8849060606060592E-2</v>
      </c>
    </row>
    <row r="130" spans="2:5">
      <c r="B130" s="18">
        <v>2022.4</v>
      </c>
      <c r="C130" s="20">
        <v>9.8673333333333349E-2</v>
      </c>
      <c r="D130" s="20">
        <v>3.8797984615384619E-2</v>
      </c>
      <c r="E130" s="20">
        <v>5.987534871794873E-2</v>
      </c>
    </row>
    <row r="131" spans="2:5">
      <c r="B131" s="18">
        <v>2023.1</v>
      </c>
      <c r="C131" s="20">
        <v>9.7166666666666665E-2</v>
      </c>
      <c r="D131" s="20">
        <v>3.7428369230769219E-2</v>
      </c>
      <c r="E131" s="20">
        <v>5.9738297435897446E-2</v>
      </c>
    </row>
    <row r="132" spans="2:5">
      <c r="B132" s="28" t="s">
        <v>1121</v>
      </c>
      <c r="C132" s="29">
        <f>AVERAGE(C7:C131)</f>
        <v>0.10598610981325861</v>
      </c>
      <c r="D132" s="29">
        <f t="shared" ref="D132:E132" si="0">AVERAGE(D7:D131)</f>
        <v>4.545772694562384E-2</v>
      </c>
      <c r="E132" s="29">
        <f t="shared" si="0"/>
        <v>6.0528382867634817E-2</v>
      </c>
    </row>
    <row r="133" spans="2:5" ht="13" thickBot="1">
      <c r="B133" s="30" t="s">
        <v>1192</v>
      </c>
      <c r="C133" s="31">
        <f>MEDIAN(C7:C131)</f>
        <v>0.10571666666666667</v>
      </c>
      <c r="D133" s="31">
        <f t="shared" ref="D133:E133" si="1">MEDIAN(D7:D131)</f>
        <v>4.5979046153846168E-2</v>
      </c>
      <c r="E133" s="31">
        <f t="shared" si="1"/>
        <v>6.1768030303030318E-2</v>
      </c>
    </row>
    <row r="134" spans="2:5">
      <c r="B134" s="19"/>
      <c r="C134" s="8"/>
      <c r="D134" s="20"/>
    </row>
    <row r="135" spans="2:5">
      <c r="C135" s="8"/>
      <c r="D135" s="20"/>
    </row>
    <row r="136" spans="2:5">
      <c r="B136" s="19"/>
      <c r="D136" s="20"/>
    </row>
    <row r="137" spans="2:5">
      <c r="B137" s="19"/>
      <c r="D137" s="20"/>
    </row>
    <row r="138" spans="2:5">
      <c r="D138" s="20"/>
    </row>
    <row r="139" spans="2:5">
      <c r="D139" s="20"/>
    </row>
    <row r="140" spans="2:5">
      <c r="D140" s="20"/>
    </row>
    <row r="141" spans="2:5">
      <c r="D141" s="20"/>
    </row>
    <row r="142" spans="2:5">
      <c r="D142" s="20"/>
    </row>
  </sheetData>
  <mergeCells count="2">
    <mergeCell ref="H2:O2"/>
    <mergeCell ref="H3:O3"/>
  </mergeCells>
  <printOptions horizontalCentered="1"/>
  <pageMargins left="0.7" right="0.7" top="0.75" bottom="0.75" header="0.3" footer="0.3"/>
  <pageSetup scale="62" fitToHeight="3" orientation="portrait" useFirstPageNumber="1" r:id="rId1"/>
  <headerFooter scaleWithDoc="0">
    <oddHeader>&amp;RRebuttal Attachment JCN-R5
Page &amp;P of 3</oddHeader>
  </headerFooter>
  <rowBreaks count="1" manualBreakCount="1">
    <brk id="68"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M634"/>
  <sheetViews>
    <sheetView tabSelected="1" view="pageBreakPreview" zoomScale="85" zoomScaleNormal="100" zoomScaleSheetLayoutView="85" workbookViewId="0"/>
  </sheetViews>
  <sheetFormatPr defaultColWidth="9.08984375" defaultRowHeight="12.5"/>
  <cols>
    <col min="1" max="1" width="3" style="32" customWidth="1"/>
    <col min="2" max="2" width="34.81640625" style="32" bestFit="1" customWidth="1"/>
    <col min="3" max="3" width="6.36328125" style="32" customWidth="1"/>
    <col min="4" max="4" width="13.26953125" style="32" customWidth="1"/>
    <col min="5" max="5" width="12.26953125" style="32" customWidth="1"/>
    <col min="6" max="6" width="14" style="32" customWidth="1"/>
    <col min="7" max="8" width="12" style="32" customWidth="1"/>
    <col min="9" max="9" width="16.81640625" style="32" customWidth="1"/>
    <col min="10" max="10" width="11.6328125" style="32" customWidth="1"/>
    <col min="11" max="11" width="13.08984375" style="32" customWidth="1"/>
    <col min="12" max="12" width="12.36328125" style="32" customWidth="1"/>
    <col min="13" max="13" width="13.81640625" style="32" customWidth="1"/>
    <col min="14" max="16384" width="9.08984375" style="32"/>
  </cols>
  <sheetData>
    <row r="1" spans="1:13" ht="12.75" customHeight="1">
      <c r="B1" s="33"/>
      <c r="C1" s="33"/>
      <c r="D1" s="33"/>
      <c r="E1" s="33"/>
      <c r="F1" s="33"/>
      <c r="G1" s="33"/>
      <c r="H1" s="33"/>
      <c r="I1" s="33"/>
      <c r="J1" s="33"/>
      <c r="K1" s="33"/>
      <c r="L1" s="33"/>
      <c r="M1" s="33"/>
    </row>
    <row r="2" spans="1:13">
      <c r="B2" s="214" t="s">
        <v>1193</v>
      </c>
      <c r="C2" s="214"/>
      <c r="D2" s="214"/>
      <c r="E2" s="214"/>
      <c r="F2" s="214"/>
      <c r="G2" s="214"/>
      <c r="H2" s="214"/>
      <c r="I2" s="214"/>
      <c r="J2" s="214"/>
      <c r="K2" s="214"/>
      <c r="L2" s="214"/>
      <c r="M2" s="214"/>
    </row>
    <row r="3" spans="1:13" ht="12.75" customHeight="1"/>
    <row r="4" spans="1:13" ht="12.75" customHeight="1" thickBot="1">
      <c r="D4" s="54" t="s">
        <v>4</v>
      </c>
      <c r="E4" s="54" t="s">
        <v>5</v>
      </c>
      <c r="F4" s="54" t="s">
        <v>6</v>
      </c>
      <c r="G4" s="54" t="s">
        <v>7</v>
      </c>
      <c r="H4" s="54" t="s">
        <v>8</v>
      </c>
      <c r="I4" s="54" t="s">
        <v>9</v>
      </c>
      <c r="J4" s="54" t="s">
        <v>10</v>
      </c>
      <c r="K4" s="54" t="s">
        <v>11</v>
      </c>
      <c r="L4" s="54" t="s">
        <v>12</v>
      </c>
      <c r="M4" s="54" t="s">
        <v>13</v>
      </c>
    </row>
    <row r="5" spans="1:13" ht="63" customHeight="1">
      <c r="A5" s="34"/>
      <c r="B5" s="109" t="s">
        <v>2</v>
      </c>
      <c r="C5" s="109" t="s">
        <v>14</v>
      </c>
      <c r="D5" s="182" t="s">
        <v>1303</v>
      </c>
      <c r="E5" s="182" t="s">
        <v>1304</v>
      </c>
      <c r="F5" s="182" t="s">
        <v>1305</v>
      </c>
      <c r="G5" s="182" t="s">
        <v>1306</v>
      </c>
      <c r="H5" s="182" t="s">
        <v>1307</v>
      </c>
      <c r="I5" s="182" t="s">
        <v>1308</v>
      </c>
      <c r="J5" s="182" t="s">
        <v>1309</v>
      </c>
      <c r="K5" s="182" t="s">
        <v>1194</v>
      </c>
      <c r="L5" s="182" t="s">
        <v>1195</v>
      </c>
      <c r="M5" s="182" t="s">
        <v>1196</v>
      </c>
    </row>
    <row r="6" spans="1:13" ht="12.75" customHeight="1">
      <c r="A6" s="34"/>
      <c r="D6" s="34"/>
      <c r="E6" s="34"/>
      <c r="F6" s="34"/>
      <c r="G6" s="34"/>
      <c r="H6" s="34"/>
      <c r="I6" s="34"/>
      <c r="J6" s="34"/>
      <c r="K6" s="34"/>
      <c r="L6" s="34"/>
      <c r="M6" s="34"/>
    </row>
    <row r="7" spans="1:13">
      <c r="A7" s="35"/>
      <c r="B7" s="9" t="s">
        <v>15</v>
      </c>
      <c r="C7" s="79" t="s">
        <v>16</v>
      </c>
      <c r="D7" s="99">
        <v>0.09</v>
      </c>
      <c r="E7" s="100">
        <v>4465</v>
      </c>
      <c r="F7" s="99">
        <v>0.60499999999999998</v>
      </c>
      <c r="G7" s="100">
        <f>E7*F7</f>
        <v>2701.3249999999998</v>
      </c>
      <c r="H7" s="100">
        <v>5550</v>
      </c>
      <c r="I7" s="88">
        <v>0.59499999999999997</v>
      </c>
      <c r="J7" s="101">
        <f>H7*I7</f>
        <v>3302.25</v>
      </c>
      <c r="K7" s="104">
        <f>(J7/G7)^(1/5) - 1</f>
        <v>4.0990154847457161E-2</v>
      </c>
      <c r="L7" s="156">
        <f>2*(1 +K7)/(2 + K7)</f>
        <v>1.0200834652485231</v>
      </c>
      <c r="M7" s="36">
        <f>D7*L7</f>
        <v>9.1807511872367076E-2</v>
      </c>
    </row>
    <row r="8" spans="1:13">
      <c r="A8" s="35"/>
      <c r="B8" s="9" t="s">
        <v>17</v>
      </c>
      <c r="C8" s="79" t="s">
        <v>18</v>
      </c>
      <c r="D8" s="99">
        <v>0.12</v>
      </c>
      <c r="E8" s="100">
        <v>13944</v>
      </c>
      <c r="F8" s="99">
        <v>0.45</v>
      </c>
      <c r="G8" s="100">
        <f t="shared" ref="G8:G20" si="0">E8*F8</f>
        <v>6274.8</v>
      </c>
      <c r="H8" s="100">
        <v>17070</v>
      </c>
      <c r="I8" s="88">
        <v>0.48</v>
      </c>
      <c r="J8" s="101">
        <f>H8*I8</f>
        <v>8193.6</v>
      </c>
      <c r="K8" s="104">
        <f>(J8/G8)^(1/5) - 1</f>
        <v>5.481178687386512E-2</v>
      </c>
      <c r="L8" s="156">
        <f t="shared" ref="L8:L20" si="1">2*(1 +K8)/(2 + K8)</f>
        <v>1.0266748454646808</v>
      </c>
      <c r="M8" s="36">
        <f t="shared" ref="M8:M20" si="2">D8*L8</f>
        <v>0.12320098145576169</v>
      </c>
    </row>
    <row r="9" spans="1:13">
      <c r="A9" s="35"/>
      <c r="B9" s="9" t="s">
        <v>19</v>
      </c>
      <c r="C9" s="79" t="s">
        <v>20</v>
      </c>
      <c r="D9" s="99">
        <v>0.1</v>
      </c>
      <c r="E9" s="100">
        <v>24193</v>
      </c>
      <c r="F9" s="99">
        <v>0.44</v>
      </c>
      <c r="G9" s="100">
        <f t="shared" si="0"/>
        <v>10644.92</v>
      </c>
      <c r="H9" s="100">
        <v>29500</v>
      </c>
      <c r="I9" s="88">
        <v>0.48499999999999999</v>
      </c>
      <c r="J9" s="101">
        <f t="shared" ref="J9:J20" si="3">H9*I9</f>
        <v>14307.5</v>
      </c>
      <c r="K9" s="104">
        <f t="shared" ref="K9:K20" si="4">(J9/G9)^(1/5) - 1</f>
        <v>6.0923991428617263E-2</v>
      </c>
      <c r="L9" s="156">
        <f t="shared" si="1"/>
        <v>1.0295614936222783</v>
      </c>
      <c r="M9" s="36">
        <f t="shared" si="2"/>
        <v>0.10295614936222784</v>
      </c>
    </row>
    <row r="10" spans="1:13">
      <c r="A10" s="35"/>
      <c r="B10" s="9" t="s">
        <v>21</v>
      </c>
      <c r="C10" s="79" t="s">
        <v>22</v>
      </c>
      <c r="D10" s="99">
        <v>0.11</v>
      </c>
      <c r="E10" s="100">
        <v>57520</v>
      </c>
      <c r="F10" s="99">
        <v>0.42</v>
      </c>
      <c r="G10" s="100">
        <f t="shared" si="0"/>
        <v>24158.399999999998</v>
      </c>
      <c r="H10" s="100">
        <v>75900</v>
      </c>
      <c r="I10" s="88">
        <v>0.42499999999999999</v>
      </c>
      <c r="J10" s="101">
        <f t="shared" si="3"/>
        <v>32257.5</v>
      </c>
      <c r="K10" s="104">
        <f t="shared" si="4"/>
        <v>5.9528169301965583E-2</v>
      </c>
      <c r="L10" s="156">
        <f t="shared" si="1"/>
        <v>1.0289037898045073</v>
      </c>
      <c r="M10" s="36">
        <f t="shared" si="2"/>
        <v>0.11317941687849579</v>
      </c>
    </row>
    <row r="11" spans="1:13">
      <c r="A11" s="35"/>
      <c r="B11" s="9" t="s">
        <v>24</v>
      </c>
      <c r="C11" s="79" t="s">
        <v>25</v>
      </c>
      <c r="D11" s="99">
        <v>0.13</v>
      </c>
      <c r="E11" s="100">
        <v>41959</v>
      </c>
      <c r="F11" s="99">
        <v>0.33200000000000002</v>
      </c>
      <c r="G11" s="100">
        <f t="shared" si="0"/>
        <v>13930.388000000001</v>
      </c>
      <c r="H11" s="100">
        <v>61000</v>
      </c>
      <c r="I11" s="88">
        <v>0.32</v>
      </c>
      <c r="J11" s="101">
        <f t="shared" si="3"/>
        <v>19520</v>
      </c>
      <c r="K11" s="104">
        <f t="shared" si="4"/>
        <v>6.9801789659773128E-2</v>
      </c>
      <c r="L11" s="156">
        <f t="shared" si="1"/>
        <v>1.0337239005244299</v>
      </c>
      <c r="M11" s="36">
        <f t="shared" si="2"/>
        <v>0.13438410706817588</v>
      </c>
    </row>
    <row r="12" spans="1:13">
      <c r="A12" s="35"/>
      <c r="B12" s="9" t="s">
        <v>26</v>
      </c>
      <c r="C12" s="79" t="s">
        <v>27</v>
      </c>
      <c r="D12" s="99">
        <v>0.09</v>
      </c>
      <c r="E12" s="100">
        <v>36810</v>
      </c>
      <c r="F12" s="99">
        <v>0.35199999999999998</v>
      </c>
      <c r="G12" s="100">
        <f t="shared" si="0"/>
        <v>12957.119999999999</v>
      </c>
      <c r="H12" s="100">
        <v>52410</v>
      </c>
      <c r="I12" s="88">
        <v>0.33</v>
      </c>
      <c r="J12" s="101">
        <f t="shared" si="3"/>
        <v>17295.3</v>
      </c>
      <c r="K12" s="104">
        <f t="shared" si="4"/>
        <v>5.9458436768951906E-2</v>
      </c>
      <c r="L12" s="156">
        <f t="shared" si="1"/>
        <v>1.0288709088308843</v>
      </c>
      <c r="M12" s="36">
        <f t="shared" si="2"/>
        <v>9.2598381794779583E-2</v>
      </c>
    </row>
    <row r="13" spans="1:13">
      <c r="A13" s="35"/>
      <c r="B13" s="9" t="s">
        <v>28</v>
      </c>
      <c r="C13" s="79" t="s">
        <v>29</v>
      </c>
      <c r="D13" s="99">
        <v>0.1</v>
      </c>
      <c r="E13" s="100">
        <v>19675</v>
      </c>
      <c r="F13" s="99">
        <v>0.48</v>
      </c>
      <c r="G13" s="100">
        <f t="shared" si="0"/>
        <v>9444</v>
      </c>
      <c r="H13" s="100">
        <v>23400</v>
      </c>
      <c r="I13" s="88">
        <v>0.46500000000000002</v>
      </c>
      <c r="J13" s="101">
        <f t="shared" si="3"/>
        <v>10881</v>
      </c>
      <c r="K13" s="104">
        <f t="shared" si="4"/>
        <v>2.8732751031611325E-2</v>
      </c>
      <c r="L13" s="156">
        <f t="shared" si="1"/>
        <v>1.0141629058913753</v>
      </c>
      <c r="M13" s="36">
        <f t="shared" si="2"/>
        <v>0.10141629058913754</v>
      </c>
    </row>
    <row r="14" spans="1:13">
      <c r="A14" s="35"/>
      <c r="B14" s="9" t="s">
        <v>30</v>
      </c>
      <c r="C14" s="79" t="s">
        <v>31</v>
      </c>
      <c r="D14" s="99">
        <v>0.125</v>
      </c>
      <c r="E14" s="100">
        <v>4524.1000000000004</v>
      </c>
      <c r="F14" s="99">
        <v>0.52800000000000002</v>
      </c>
      <c r="G14" s="100">
        <f t="shared" si="0"/>
        <v>2388.7248000000004</v>
      </c>
      <c r="H14" s="100">
        <v>5950</v>
      </c>
      <c r="I14" s="88">
        <v>0.495</v>
      </c>
      <c r="J14" s="101">
        <f t="shared" si="3"/>
        <v>2945.25</v>
      </c>
      <c r="K14" s="104">
        <f t="shared" si="4"/>
        <v>4.2776437301711878E-2</v>
      </c>
      <c r="L14" s="156">
        <f t="shared" si="1"/>
        <v>1.0209403420367502</v>
      </c>
      <c r="M14" s="36">
        <f t="shared" si="2"/>
        <v>0.12761754275459378</v>
      </c>
    </row>
    <row r="15" spans="1:13">
      <c r="A15" s="35"/>
      <c r="B15" s="9" t="s">
        <v>32</v>
      </c>
      <c r="C15" s="79" t="s">
        <v>33</v>
      </c>
      <c r="D15" s="99">
        <v>9.5000000000000001E-2</v>
      </c>
      <c r="E15" s="100">
        <v>4669.1000000000004</v>
      </c>
      <c r="F15" s="99">
        <v>0.57199999999999995</v>
      </c>
      <c r="G15" s="100">
        <f t="shared" si="0"/>
        <v>2670.7251999999999</v>
      </c>
      <c r="H15" s="100">
        <v>6775</v>
      </c>
      <c r="I15" s="88">
        <v>0.5</v>
      </c>
      <c r="J15" s="101">
        <f t="shared" si="3"/>
        <v>3387.5</v>
      </c>
      <c r="K15" s="104">
        <f t="shared" si="4"/>
        <v>4.8696986228270678E-2</v>
      </c>
      <c r="L15" s="156">
        <f t="shared" si="1"/>
        <v>1.0237697358641229</v>
      </c>
      <c r="M15" s="36">
        <f t="shared" si="2"/>
        <v>9.7258124907091681E-2</v>
      </c>
    </row>
    <row r="16" spans="1:13">
      <c r="A16" s="35"/>
      <c r="B16" s="9" t="s">
        <v>57</v>
      </c>
      <c r="C16" s="79" t="s">
        <v>34</v>
      </c>
      <c r="D16" s="99">
        <v>0.14499999999999999</v>
      </c>
      <c r="E16" s="100">
        <v>94485</v>
      </c>
      <c r="F16" s="99">
        <v>0.41499999999999998</v>
      </c>
      <c r="G16" s="100">
        <f t="shared" si="0"/>
        <v>39211.275000000001</v>
      </c>
      <c r="H16" s="100">
        <v>153100</v>
      </c>
      <c r="I16" s="88">
        <v>0.4</v>
      </c>
      <c r="J16" s="101">
        <f t="shared" si="3"/>
        <v>61240</v>
      </c>
      <c r="K16" s="104">
        <f t="shared" si="4"/>
        <v>9.3263486687287456E-2</v>
      </c>
      <c r="L16" s="156">
        <f t="shared" si="1"/>
        <v>1.0445541076316591</v>
      </c>
      <c r="M16" s="36">
        <f t="shared" si="2"/>
        <v>0.15146034560659055</v>
      </c>
    </row>
    <row r="17" spans="1:13">
      <c r="A17" s="35"/>
      <c r="B17" s="9" t="s">
        <v>35</v>
      </c>
      <c r="C17" s="79" t="s">
        <v>36</v>
      </c>
      <c r="D17" s="99">
        <v>0.13</v>
      </c>
      <c r="E17" s="100">
        <v>8962</v>
      </c>
      <c r="F17" s="99">
        <v>0.53</v>
      </c>
      <c r="G17" s="100">
        <f t="shared" si="0"/>
        <v>4749.8600000000006</v>
      </c>
      <c r="H17" s="100">
        <v>10400</v>
      </c>
      <c r="I17" s="88">
        <v>0.5</v>
      </c>
      <c r="J17" s="101">
        <f t="shared" si="3"/>
        <v>5200</v>
      </c>
      <c r="K17" s="104">
        <f t="shared" si="4"/>
        <v>1.8273652985544286E-2</v>
      </c>
      <c r="L17" s="156">
        <f t="shared" si="1"/>
        <v>1.009054100745215</v>
      </c>
      <c r="M17" s="36">
        <f t="shared" si="2"/>
        <v>0.13117703309687795</v>
      </c>
    </row>
    <row r="18" spans="1:13">
      <c r="A18" s="35"/>
      <c r="B18" s="9" t="s">
        <v>37</v>
      </c>
      <c r="C18" s="79" t="s">
        <v>38</v>
      </c>
      <c r="D18" s="99">
        <v>9.5000000000000001E-2</v>
      </c>
      <c r="E18" s="100">
        <v>6265</v>
      </c>
      <c r="F18" s="99">
        <v>0.432</v>
      </c>
      <c r="G18" s="100">
        <f t="shared" si="0"/>
        <v>2706.48</v>
      </c>
      <c r="H18" s="100">
        <v>8250</v>
      </c>
      <c r="I18" s="88">
        <v>0.45</v>
      </c>
      <c r="J18" s="101">
        <f t="shared" si="3"/>
        <v>3712.5</v>
      </c>
      <c r="K18" s="104">
        <f t="shared" si="4"/>
        <v>6.5251925873477612E-2</v>
      </c>
      <c r="L18" s="156">
        <f t="shared" si="1"/>
        <v>1.0315951410363073</v>
      </c>
      <c r="M18" s="36">
        <f t="shared" si="2"/>
        <v>9.8001538398449203E-2</v>
      </c>
    </row>
    <row r="19" spans="1:13">
      <c r="A19" s="35"/>
      <c r="B19" s="9" t="s">
        <v>1212</v>
      </c>
      <c r="C19" s="79" t="s">
        <v>467</v>
      </c>
      <c r="D19" s="99">
        <v>0.14499999999999999</v>
      </c>
      <c r="E19" s="100">
        <v>80550</v>
      </c>
      <c r="F19" s="99">
        <v>0.36</v>
      </c>
      <c r="G19" s="100">
        <f t="shared" si="0"/>
        <v>28998</v>
      </c>
      <c r="H19" s="100">
        <v>93500</v>
      </c>
      <c r="I19" s="88">
        <v>0.37</v>
      </c>
      <c r="J19" s="101">
        <f t="shared" si="3"/>
        <v>34595</v>
      </c>
      <c r="K19" s="104">
        <f t="shared" si="4"/>
        <v>3.5926774310671705E-2</v>
      </c>
      <c r="L19" s="156">
        <f t="shared" si="1"/>
        <v>1.0176463980748207</v>
      </c>
      <c r="M19" s="36">
        <f t="shared" si="2"/>
        <v>0.14755872772084899</v>
      </c>
    </row>
    <row r="20" spans="1:13">
      <c r="A20" s="35"/>
      <c r="B20" s="9" t="s">
        <v>39</v>
      </c>
      <c r="C20" s="79" t="s">
        <v>40</v>
      </c>
      <c r="D20" s="102">
        <v>0.11</v>
      </c>
      <c r="E20" s="103">
        <v>37391</v>
      </c>
      <c r="F20" s="102">
        <v>0.41799999999999998</v>
      </c>
      <c r="G20" s="100">
        <f t="shared" si="0"/>
        <v>15629.438</v>
      </c>
      <c r="H20" s="103">
        <v>49200</v>
      </c>
      <c r="I20" s="98">
        <v>0.42</v>
      </c>
      <c r="J20" s="101">
        <f t="shared" si="3"/>
        <v>20664</v>
      </c>
      <c r="K20" s="104">
        <f t="shared" si="4"/>
        <v>5.743627883299518E-2</v>
      </c>
      <c r="L20" s="156">
        <f t="shared" si="1"/>
        <v>1.0279164314462141</v>
      </c>
      <c r="M20" s="36">
        <f t="shared" si="2"/>
        <v>0.11307080745908356</v>
      </c>
    </row>
    <row r="21" spans="1:13" ht="12.75" customHeight="1">
      <c r="A21" s="35"/>
      <c r="B21" s="37" t="s">
        <v>1040</v>
      </c>
      <c r="C21" s="38"/>
      <c r="D21" s="39"/>
      <c r="E21" s="39"/>
      <c r="F21" s="39"/>
      <c r="G21" s="39"/>
      <c r="H21" s="39"/>
      <c r="I21" s="39"/>
      <c r="J21" s="39"/>
      <c r="K21" s="39"/>
      <c r="L21" s="40"/>
      <c r="M21" s="41">
        <f>AVERAGE(M7:M20)</f>
        <v>0.11612049706889152</v>
      </c>
    </row>
    <row r="22" spans="1:13" ht="12.75" customHeight="1">
      <c r="A22" s="35"/>
      <c r="B22" s="32" t="s">
        <v>1197</v>
      </c>
      <c r="C22" s="54"/>
      <c r="D22" s="55"/>
      <c r="E22" s="55"/>
      <c r="F22" s="55"/>
      <c r="G22" s="55"/>
      <c r="H22" s="55"/>
      <c r="I22" s="55"/>
      <c r="J22" s="55"/>
      <c r="K22" s="55"/>
      <c r="M22" s="42">
        <f>MEDIAN(M7:M20)</f>
        <v>0.11312511216878968</v>
      </c>
    </row>
    <row r="23" spans="1:13" ht="12.75" customHeight="1">
      <c r="B23" s="56"/>
    </row>
    <row r="24" spans="1:13" ht="12.75" customHeight="1">
      <c r="B24" s="32" t="s">
        <v>41</v>
      </c>
      <c r="I24" s="43"/>
      <c r="J24" s="44"/>
    </row>
    <row r="25" spans="1:13" ht="12.75" customHeight="1">
      <c r="B25" s="70" t="s">
        <v>1198</v>
      </c>
      <c r="G25" s="45"/>
      <c r="H25" s="46"/>
      <c r="I25" s="43"/>
      <c r="J25" s="47"/>
      <c r="K25" s="46"/>
      <c r="L25" s="46"/>
      <c r="M25" s="46"/>
    </row>
    <row r="26" spans="1:13" ht="12.75" customHeight="1">
      <c r="B26" s="70" t="s">
        <v>1199</v>
      </c>
      <c r="G26" s="48"/>
      <c r="H26" s="48"/>
      <c r="I26" s="43"/>
      <c r="J26" s="44"/>
      <c r="K26" s="48"/>
      <c r="L26" s="48"/>
    </row>
    <row r="27" spans="1:13" ht="12.75" customHeight="1">
      <c r="B27" s="70" t="s">
        <v>1200</v>
      </c>
      <c r="G27" s="49"/>
      <c r="H27" s="49"/>
      <c r="I27" s="43"/>
      <c r="J27" s="47"/>
      <c r="K27" s="49"/>
      <c r="L27" s="49"/>
    </row>
    <row r="28" spans="1:13" ht="12.75" customHeight="1">
      <c r="B28" s="50" t="s">
        <v>1201</v>
      </c>
      <c r="E28" s="51"/>
      <c r="F28" s="52"/>
      <c r="I28" s="43"/>
      <c r="J28" s="44"/>
    </row>
    <row r="29" spans="1:13" ht="12.75" customHeight="1">
      <c r="B29" s="70" t="s">
        <v>61</v>
      </c>
      <c r="I29" s="43"/>
      <c r="J29" s="47"/>
    </row>
    <row r="30" spans="1:13" ht="12.75" customHeight="1">
      <c r="B30" s="70" t="s">
        <v>1202</v>
      </c>
      <c r="I30" s="43"/>
      <c r="J30" s="47"/>
    </row>
    <row r="31" spans="1:13" ht="12.75" customHeight="1">
      <c r="B31" s="50" t="s">
        <v>1203</v>
      </c>
      <c r="I31" s="43"/>
      <c r="J31" s="44"/>
    </row>
    <row r="32" spans="1:13" ht="12.75" customHeight="1">
      <c r="B32" s="155" t="s">
        <v>1204</v>
      </c>
      <c r="I32" s="43"/>
      <c r="J32" s="44"/>
    </row>
    <row r="33" spans="2:10" ht="12.75" customHeight="1">
      <c r="B33" s="155" t="s">
        <v>1205</v>
      </c>
      <c r="I33" s="43"/>
      <c r="J33" s="47"/>
    </row>
    <row r="34" spans="2:10" ht="12.75" customHeight="1">
      <c r="B34" s="50" t="s">
        <v>1206</v>
      </c>
      <c r="I34" s="43"/>
      <c r="J34" s="44"/>
    </row>
    <row r="35" spans="2:10" ht="12.75" customHeight="1">
      <c r="B35" s="50"/>
      <c r="I35" s="43"/>
      <c r="J35" s="44"/>
    </row>
    <row r="36" spans="2:10" ht="12.75" customHeight="1">
      <c r="B36" s="50"/>
      <c r="I36" s="43"/>
      <c r="J36" s="47"/>
    </row>
    <row r="37" spans="2:10" ht="12.75" customHeight="1">
      <c r="B37" s="50"/>
      <c r="I37" s="53"/>
      <c r="J37" s="47"/>
    </row>
    <row r="38" spans="2:10" ht="12.75" customHeight="1"/>
    <row r="39" spans="2:10" ht="12.75" customHeight="1"/>
    <row r="40" spans="2:10" ht="12.75" customHeight="1"/>
    <row r="41" spans="2:10" ht="12.75" customHeight="1"/>
    <row r="42" spans="2:10" ht="12.75" customHeight="1"/>
    <row r="43" spans="2:10" ht="12.75" customHeight="1"/>
    <row r="44" spans="2:10" ht="12.75" customHeight="1"/>
    <row r="45" spans="2:10" ht="12.75" customHeight="1"/>
    <row r="46" spans="2:10" ht="12.75" customHeight="1"/>
    <row r="47" spans="2:10" ht="12.75" customHeight="1"/>
    <row r="48" spans="2:10"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sheetData>
  <mergeCells count="1">
    <mergeCell ref="B2:M2"/>
  </mergeCells>
  <conditionalFormatting sqref="B7:C20">
    <cfRule type="expression" dxfId="11" priority="1">
      <formula>"(blank)"</formula>
    </cfRule>
    <cfRule type="expression" dxfId="10" priority="2">
      <formula>#REF!</formula>
    </cfRule>
  </conditionalFormatting>
  <conditionalFormatting sqref="D7:J20 D21:K22">
    <cfRule type="expression" dxfId="9" priority="17">
      <formula>$D7="Yes"</formula>
    </cfRule>
  </conditionalFormatting>
  <conditionalFormatting sqref="E28:F28">
    <cfRule type="expression" dxfId="8" priority="18">
      <formula>$D13="Yes"</formula>
    </cfRule>
  </conditionalFormatting>
  <conditionalFormatting sqref="I25:J25">
    <cfRule type="expression" dxfId="7" priority="11">
      <formula>"(blank)"</formula>
    </cfRule>
    <cfRule type="expression" dxfId="6" priority="12">
      <formula>#REF!</formula>
    </cfRule>
  </conditionalFormatting>
  <conditionalFormatting sqref="I27:J27">
    <cfRule type="expression" dxfId="5" priority="9">
      <formula>"(blank)"</formula>
    </cfRule>
    <cfRule type="expression" dxfId="4" priority="10">
      <formula>#REF!</formula>
    </cfRule>
  </conditionalFormatting>
  <conditionalFormatting sqref="I29:J30">
    <cfRule type="expression" dxfId="3" priority="7">
      <formula>"(blank)"</formula>
    </cfRule>
    <cfRule type="expression" dxfId="2" priority="8">
      <formula>#REF!</formula>
    </cfRule>
  </conditionalFormatting>
  <conditionalFormatting sqref="I33:J33 I36:J37">
    <cfRule type="expression" dxfId="1" priority="13">
      <formula>"(blank)"</formula>
    </cfRule>
    <cfRule type="expression" dxfId="0" priority="14">
      <formula>#REF!</formula>
    </cfRule>
  </conditionalFormatting>
  <printOptions horizontalCentered="1"/>
  <pageMargins left="0.7" right="0.7" top="0.75" bottom="0.75" header="0.3" footer="0.3"/>
  <pageSetup scale="71" orientation="landscape" useFirstPageNumber="1" r:id="rId1"/>
  <headerFooter scaleWithDoc="0">
    <oddHeader>&amp;RExhibit JCN-6
Page &amp;P of 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6E46BEEC65514998BA1B34889D3D88" ma:contentTypeVersion="3" ma:contentTypeDescription="Create a new document." ma:contentTypeScope="" ma:versionID="5f70709f997a255503caa87cc4490572">
  <xsd:schema xmlns:xsd="http://www.w3.org/2001/XMLSchema" xmlns:xs="http://www.w3.org/2001/XMLSchema" xmlns:p="http://schemas.microsoft.com/office/2006/metadata/properties" xmlns:ns2="5ba878c6-b33b-4b7d-8b1a-66240161f50d" xmlns:ns3="745fd72d-7e83-4669-aadd-86863736241e" targetNamespace="http://schemas.microsoft.com/office/2006/metadata/properties" ma:root="true" ma:fieldsID="65a65b56572e544c80ac03f53f2369bf" ns2:_="" ns3:_="">
    <xsd:import namespace="5ba878c6-b33b-4b7d-8b1a-66240161f50d"/>
    <xsd:import namespace="745fd72d-7e83-4669-aadd-86863736241e"/>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a878c6-b33b-4b7d-8b1a-66240161f50d"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5fd72d-7e83-4669-aadd-86863736241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A r g o G u i d   x m l n s : x s d = " h t t p : / / w w w . w 3 . o r g / 2 0 0 1 / X M L S c h e m a "   x m l n s : x s i = " h t t p : / / w w w . w 3 . o r g / 2 0 0 1 / X M L S c h e m a - i n s t a n c e "   x m l n s = " h t t p : / / w w w . b o o z a l l e n . c o m / a r g o / g u i d " > 9 7 4 7 f f 8 5 - b 4 9 b - 4 5 5 a - b c 2 c - f 3 3 a 4 4 d b 5 6 f 9 < / A r g o G u i d > 
</file>

<file path=customXml/item4.xml><?xml version="1.0" encoding="utf-8"?>
<p:properties xmlns:p="http://schemas.microsoft.com/office/2006/metadata/properties" xmlns:xsi="http://www.w3.org/2001/XMLSchema-instance" xmlns:pc="http://schemas.microsoft.com/office/infopath/2007/PartnerControls">
  <documentManagement>
    <Witness xmlns="5ba878c6-b33b-4b7d-8b1a-66240161f50d" xsi:nil="true"/>
  </documentManagement>
</p:properties>
</file>

<file path=customXml/itemProps1.xml><?xml version="1.0" encoding="utf-8"?>
<ds:datastoreItem xmlns:ds="http://schemas.openxmlformats.org/officeDocument/2006/customXml" ds:itemID="{E0ED48E2-42F9-43A5-98F8-3D11602A0093}">
  <ds:schemaRefs>
    <ds:schemaRef ds:uri="http://schemas.microsoft.com/sharepoint/v3/contenttype/forms"/>
  </ds:schemaRefs>
</ds:datastoreItem>
</file>

<file path=customXml/itemProps2.xml><?xml version="1.0" encoding="utf-8"?>
<ds:datastoreItem xmlns:ds="http://schemas.openxmlformats.org/officeDocument/2006/customXml" ds:itemID="{012FBEE7-0F26-4B73-B00F-936D2CF065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a878c6-b33b-4b7d-8b1a-66240161f50d"/>
    <ds:schemaRef ds:uri="745fd72d-7e83-4669-aadd-8686373624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DD6F8A-C6DD-4B24-9459-794ADFE77A0F}">
  <ds:schemaRefs>
    <ds:schemaRef ds:uri="http://www.w3.org/2001/XMLSchema"/>
    <ds:schemaRef ds:uri="http://www.boozallen.com/argo/guid"/>
  </ds:schemaRefs>
</ds:datastoreItem>
</file>

<file path=customXml/itemProps4.xml><?xml version="1.0" encoding="utf-8"?>
<ds:datastoreItem xmlns:ds="http://schemas.openxmlformats.org/officeDocument/2006/customXml" ds:itemID="{0DEED249-C6E8-4D9F-B5B4-0B3FBA427461}">
  <ds:schemaRefs>
    <ds:schemaRef ds:uri="http://schemas.microsoft.com/office/2006/metadata/properties"/>
    <ds:schemaRef ds:uri="745fd72d-7e83-4669-aadd-86863736241e"/>
    <ds:schemaRef ds:uri="http://schemas.microsoft.com/office/2006/documentManagement/types"/>
    <ds:schemaRef ds:uri="http://purl.org/dc/elements/1.1/"/>
    <ds:schemaRef ds:uri="http://www.w3.org/XML/1998/namespace"/>
    <ds:schemaRef ds:uri="http://purl.org/dc/dcmitype/"/>
    <ds:schemaRef ds:uri="http://schemas.microsoft.com/office/infopath/2007/PartnerControls"/>
    <ds:schemaRef ds:uri="http://schemas.openxmlformats.org/package/2006/metadata/core-properties"/>
    <ds:schemaRef ds:uri="5ba878c6-b33b-4b7d-8b1a-66240161f50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JCN-R1 Comprehensive Summary</vt:lpstr>
      <vt:lpstr>JCN-R2 Constant DCF</vt:lpstr>
      <vt:lpstr>JCN-R3 SP 500 MRP 1</vt:lpstr>
      <vt:lpstr>JCN-R3 SP 500 MRP 2</vt:lpstr>
      <vt:lpstr>JCN-R4 CAPM 1</vt:lpstr>
      <vt:lpstr>JCN-R4 CAPM 2</vt:lpstr>
      <vt:lpstr>JCN-R5 Risk Premium</vt:lpstr>
      <vt:lpstr>JCN-R6 Expected Earnings</vt:lpstr>
      <vt:lpstr>'JCN-R4 CAPM 1'!Print_Area</vt:lpstr>
      <vt:lpstr>'JCN-R4 CAPM 2'!Print_Area</vt:lpstr>
      <vt:lpstr>'JCN-R5 Risk Premium'!Print_Area</vt:lpstr>
      <vt:lpstr>'JCN-R6 Expected Earnings'!Print_Area</vt:lpstr>
      <vt:lpstr>'JCN-R3 SP 500 MRP 1'!Print_Titles</vt:lpstr>
      <vt:lpstr>'JCN-R3 SP 500 MRP 2'!Print_Titles</vt:lpstr>
      <vt:lpstr>'JCN-R5 Risk Premium'!Print_Titles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2022-11-23T02:26:51Z</dcterms:created>
  <dcterms:modified xsi:type="dcterms:W3CDTF">2023-04-12T17:30:01Z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{1E881A77-6558-4684-B4CA-CFF56A0507C0}</vt:lpwstr>
  </property>
  <property fmtid="{D5CDD505-2E9C-101B-9397-08002B2CF9AE}" pid="3" name="ContentTypeId">
    <vt:lpwstr>0x0101005C6E46BEEC65514998BA1B34889D3D88</vt:lpwstr>
  </property>
</Properties>
</file>