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projects.sp.lgeenergy.int/sites/RegFilings/CN 202200371  Bitiki EDR Application Review/"/>
    </mc:Choice>
  </mc:AlternateContent>
  <xr:revisionPtr revIDLastSave="0" documentId="13_ncr:1_{42F3A3C3-1A41-465C-B956-CB0664B00C3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SC-2 DR4" sheetId="2" r:id="rId1"/>
  </sheets>
  <definedNames>
    <definedName name="_xlnm.Print_Area" localSheetId="0">'PSC-2 DR4'!$A$1:$P$30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9" i="2" l="1"/>
  <c r="I19" i="2"/>
  <c r="J19" i="2"/>
  <c r="K19" i="2"/>
  <c r="L19" i="2"/>
  <c r="M19" i="2"/>
  <c r="N19" i="2"/>
  <c r="O19" i="2"/>
  <c r="P19" i="2"/>
  <c r="G19" i="2"/>
  <c r="G22" i="2" l="1"/>
  <c r="H22" i="2" s="1"/>
  <c r="H15" i="2"/>
  <c r="I15" i="2"/>
  <c r="J15" i="2"/>
  <c r="K15" i="2"/>
  <c r="L15" i="2"/>
  <c r="M15" i="2"/>
  <c r="N15" i="2"/>
  <c r="O15" i="2"/>
  <c r="P15" i="2"/>
  <c r="G15" i="2"/>
  <c r="H11" i="2"/>
  <c r="G12" i="2"/>
  <c r="I11" i="2" l="1"/>
  <c r="H12" i="2"/>
  <c r="I12" i="2" s="1"/>
  <c r="J12" i="2" s="1"/>
  <c r="K12" i="2" s="1"/>
  <c r="L12" i="2" s="1"/>
  <c r="M12" i="2" s="1"/>
  <c r="N12" i="2" s="1"/>
  <c r="O12" i="2" s="1"/>
  <c r="P12" i="2" s="1"/>
  <c r="Q15" i="2"/>
  <c r="I22" i="2"/>
  <c r="Q12" i="2"/>
  <c r="J11" i="2" l="1"/>
  <c r="J22" i="2"/>
  <c r="K11" i="2" l="1"/>
  <c r="K22" i="2"/>
  <c r="L11" i="2" l="1"/>
  <c r="L22" i="2"/>
  <c r="M11" i="2" l="1"/>
  <c r="M22" i="2"/>
  <c r="N11" i="2" l="1"/>
  <c r="N22" i="2"/>
  <c r="O11" i="2" l="1"/>
  <c r="O22" i="2"/>
  <c r="P11" i="2" l="1"/>
  <c r="Q11" i="2"/>
  <c r="P22" i="2"/>
  <c r="Q22" i="2" s="1"/>
  <c r="B7" i="2"/>
  <c r="B8" i="2" l="1"/>
  <c r="O16" i="2"/>
  <c r="H16" i="2"/>
  <c r="I16" i="2"/>
  <c r="J16" i="2"/>
  <c r="K16" i="2"/>
  <c r="G16" i="2"/>
  <c r="P16" i="2"/>
  <c r="L16" i="2"/>
  <c r="M16" i="2"/>
  <c r="N16" i="2"/>
  <c r="Q16" i="2" l="1"/>
  <c r="G26" i="2"/>
  <c r="G25" i="2"/>
  <c r="H17" i="2"/>
  <c r="P17" i="2"/>
  <c r="I17" i="2"/>
  <c r="G17" i="2"/>
  <c r="J17" i="2"/>
  <c r="K17" i="2"/>
  <c r="L17" i="2"/>
  <c r="M17" i="2"/>
  <c r="N17" i="2"/>
  <c r="O17" i="2"/>
  <c r="Q19" i="2" l="1"/>
  <c r="H25" i="2"/>
  <c r="G28" i="2"/>
  <c r="H26" i="2"/>
  <c r="I26" i="2" s="1"/>
  <c r="J26" i="2" s="1"/>
  <c r="K26" i="2" s="1"/>
  <c r="L26" i="2" s="1"/>
  <c r="M26" i="2" s="1"/>
  <c r="N26" i="2" s="1"/>
  <c r="O26" i="2" s="1"/>
  <c r="P26" i="2" s="1"/>
  <c r="Q17" i="2"/>
  <c r="I25" i="2" l="1"/>
  <c r="H28" i="2"/>
  <c r="H30" i="2" s="1"/>
  <c r="G30" i="2"/>
  <c r="Q26" i="2"/>
  <c r="J25" i="2" l="1"/>
  <c r="I28" i="2"/>
  <c r="I30" i="2" l="1"/>
  <c r="K25" i="2"/>
  <c r="J28" i="2"/>
  <c r="J30" i="2" s="1"/>
  <c r="L25" i="2" l="1"/>
  <c r="K28" i="2"/>
  <c r="K30" i="2" l="1"/>
  <c r="M25" i="2"/>
  <c r="L28" i="2"/>
  <c r="L30" i="2" s="1"/>
  <c r="N25" i="2" l="1"/>
  <c r="M28" i="2"/>
  <c r="M30" i="2" l="1"/>
  <c r="O25" i="2"/>
  <c r="N28" i="2"/>
  <c r="N30" i="2" s="1"/>
  <c r="P25" i="2" l="1"/>
  <c r="O28" i="2"/>
  <c r="O30" i="2" s="1"/>
  <c r="P28" i="2" l="1"/>
  <c r="Q25" i="2"/>
  <c r="P30" i="2" l="1"/>
  <c r="Q30" i="2" s="1"/>
  <c r="Q28" i="2"/>
</calcChain>
</file>

<file path=xl/sharedStrings.xml><?xml version="1.0" encoding="utf-8"?>
<sst xmlns="http://schemas.openxmlformats.org/spreadsheetml/2006/main" count="43" uniqueCount="38">
  <si>
    <t>Peak Period</t>
  </si>
  <si>
    <t>Intermediate Period</t>
  </si>
  <si>
    <t>Base Period</t>
  </si>
  <si>
    <t>Production</t>
  </si>
  <si>
    <t>Transmission</t>
  </si>
  <si>
    <t>Year 1</t>
  </si>
  <si>
    <t>Load Factor (%)</t>
  </si>
  <si>
    <t>Peak Demand (kVA)</t>
  </si>
  <si>
    <t>Intermediate Demand (kVA)</t>
  </si>
  <si>
    <t>Base Demand (kVA)</t>
  </si>
  <si>
    <t>Power Factor (%)</t>
  </si>
  <si>
    <t>Inputs</t>
  </si>
  <si>
    <t>EDR Demand Charge Discount (%)</t>
  </si>
  <si>
    <t>/ Day</t>
  </si>
  <si>
    <t>/ kWh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</si>
  <si>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</si>
  <si>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</si>
  <si>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</si>
  <si>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</si>
  <si>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</si>
  <si>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</si>
  <si>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</si>
  <si>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</si>
  <si>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</si>
  <si>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/ kVA</t>
  </si>
  <si>
    <t>Basic Service Charges</t>
  </si>
  <si>
    <t>Energy Charges</t>
  </si>
  <si>
    <t>Demand Charges</t>
  </si>
  <si>
    <t>Annual Base Rate Revenue</t>
  </si>
  <si>
    <t>Annual Marginal Costs</t>
  </si>
  <si>
    <t>KU Base Rates</t>
  </si>
  <si>
    <t>KU Marginal Costs</t>
  </si>
  <si>
    <t>Bitiki-KY, LLC 10-Year Annual Base Rate Revenue Comparison to Marginal Cost</t>
  </si>
  <si>
    <t>10-Year TOTAL</t>
  </si>
  <si>
    <t>Base Rate Revenue - Marginal Costs (Contribution to Fixed Costs)</t>
  </si>
  <si>
    <t>Marginal Energy Costs</t>
  </si>
  <si>
    <t>Marginal Demand Costs</t>
  </si>
  <si>
    <t>Because KU designs Basic Service Charges to recover customer-dependent costs rather than demand- or energy-dependent costs, KU has excluded BSC revenues from these calculations.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</si>
</sst>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_(&quot;$&quot;* #,##0.00000_);_(&quot;$&quot;* \(#,##0.00000\);_(&quot;$&quot;* &quot;-&quot;??_);_(@_)"/>
    <numFmt numFmtId="165" formatCode="_(&quot;$&quot;* #,##0_);_(&quot;$&quot;* \(#,##0\);_(&quot;$&quot;* &quot;-&quot;??_);_(@_)"/>
    <numFmt numFmtId="166" formatCode="&quot;$&quot;#,##0.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9" fontId="4" fillId="0" borderId="0" xfId="2" applyFont="1"/>
    <xf numFmtId="0" fontId="4" fillId="0" borderId="0" xfId="0" applyFont="1"/>
    <xf numFmtId="44" fontId="4" fillId="0" borderId="0" xfId="1" applyFont="1"/>
    <xf numFmtId="164" fontId="4" fillId="0" borderId="0" xfId="1" applyNumberFormat="1" applyFont="1"/>
    <xf numFmtId="0" fontId="0" fillId="0" borderId="0" xfId="0" applyAlignment="1"/>
    <xf numFmtId="0" fontId="2" fillId="0" borderId="0" xfId="0" applyFont="1" applyFill="1"/>
    <xf numFmtId="7" fontId="0" fillId="0" borderId="0" xfId="0" applyNumberFormat="1"/>
    <xf numFmtId="0" fontId="4" fillId="0" borderId="0" xfId="0" applyFont="1" applyFill="1"/>
    <xf numFmtId="7" fontId="0" fillId="0" borderId="2" xfId="0" applyNumberFormat="1" applyBorder="1"/>
    <xf numFmtId="7" fontId="0" fillId="0" borderId="0" xfId="0" applyNumberFormat="1" applyBorder="1"/>
    <xf numFmtId="0" fontId="0" fillId="0" borderId="2" xfId="0" applyBorder="1"/>
    <xf numFmtId="44" fontId="0" fillId="0" borderId="0" xfId="1" applyFont="1" applyBorder="1"/>
    <xf numFmtId="166" fontId="4" fillId="0" borderId="0" xfId="0" applyNumberFormat="1" applyFont="1" applyFill="1"/>
    <xf numFmtId="7" fontId="4" fillId="0" borderId="0" xfId="0" applyNumberFormat="1" applyFont="1" applyFill="1"/>
    <xf numFmtId="166" fontId="4" fillId="0" borderId="0" xfId="0" applyNumberFormat="1" applyFont="1"/>
    <xf numFmtId="7" fontId="4" fillId="0" borderId="0" xfId="0" applyNumberFormat="1" applyFont="1"/>
    <xf numFmtId="0" fontId="5" fillId="0" borderId="0" xfId="0" applyFont="1" applyFill="1" applyAlignment="1">
      <alignment horizont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Border="1"/>
    <xf numFmtId="0" fontId="2" fillId="0" borderId="0" xfId="0" applyFont="1" applyAlignment="1">
      <alignment horizontal="center"/>
    </xf>
    <xf numFmtId="3" fontId="4" fillId="0" borderId="0" xfId="0" applyNumberFormat="1" applyFont="1"/>
    <xf numFmtId="3" fontId="0" fillId="0" borderId="0" xfId="0" applyNumberFormat="1"/>
    <xf numFmtId="0" fontId="2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165" fontId="0" fillId="0" borderId="0" xfId="0" applyNumberFormat="1"/>
    <xf numFmtId="165" fontId="3" fillId="0" borderId="0" xfId="1" applyNumberFormat="1" applyFont="1"/>
    <xf numFmtId="9" fontId="4" fillId="0" borderId="0" xfId="2" applyFont="1" applyAlignment="1">
      <alignment horizontal="center"/>
    </xf>
    <xf numFmtId="0" fontId="0" fillId="0" borderId="0" xfId="0" quotePrefix="1"/>
    <xf numFmtId="5" fontId="0" fillId="0" borderId="0" xfId="0" applyNumberFormat="1" applyBorder="1"/>
    <xf numFmtId="44" fontId="2" fillId="0" borderId="0" xfId="1" applyFont="1" applyBorder="1"/>
    <xf numFmtId="165" fontId="2" fillId="0" borderId="0" xfId="0" applyNumberFormat="1" applyFont="1"/>
    <xf numFmtId="165" fontId="2" fillId="0" borderId="3" xfId="0" applyNumberFormat="1" applyFont="1" applyBorder="1"/>
    <xf numFmtId="165" fontId="0" fillId="0" borderId="1" xfId="0" applyNumberFormat="1" applyBorder="1"/>
    <xf numFmtId="0" fontId="0" fillId="0" borderId="1" xfId="0" applyBorder="1"/>
    <xf numFmtId="0" fontId="2" fillId="0" borderId="4" xfId="0" applyFont="1" applyBorder="1" applyAlignment="1">
      <alignment horizontal="center"/>
    </xf>
    <xf numFmtId="0" fontId="0" fillId="0" borderId="5" xfId="0" applyBorder="1"/>
    <xf numFmtId="165" fontId="0" fillId="0" borderId="5" xfId="0" applyNumberFormat="1" applyBorder="1"/>
    <xf numFmtId="5" fontId="0" fillId="0" borderId="5" xfId="0" applyNumberFormat="1" applyBorder="1"/>
    <xf numFmtId="9" fontId="4" fillId="0" borderId="5" xfId="2" applyFont="1" applyBorder="1" applyAlignment="1">
      <alignment horizontal="center"/>
    </xf>
    <xf numFmtId="165" fontId="3" fillId="0" borderId="5" xfId="1" applyNumberFormat="1" applyFont="1" applyBorder="1"/>
    <xf numFmtId="0" fontId="0" fillId="0" borderId="6" xfId="0" applyBorder="1"/>
    <xf numFmtId="165" fontId="2" fillId="0" borderId="5" xfId="0" applyNumberFormat="1" applyFont="1" applyBorder="1"/>
    <xf numFmtId="7" fontId="0" fillId="0" borderId="5" xfId="0" applyNumberFormat="1" applyBorder="1"/>
    <xf numFmtId="165" fontId="2" fillId="0" borderId="4" xfId="0" applyNumberFormat="1" applyFont="1" applyBorder="1"/>
    <xf numFmtId="0" fontId="0" fillId="0" borderId="7" xfId="0" applyBorder="1"/>
    <xf numFmtId="165" fontId="2" fillId="0" borderId="6" xfId="0" applyNumberFormat="1" applyFont="1" applyBorder="1"/>
    <xf numFmtId="44" fontId="4" fillId="0" borderId="0" xfId="1" applyFont="1" applyBorder="1"/>
    <xf numFmtId="0" fontId="0" fillId="0" borderId="0" xfId="0" applyFill="1"/>
    <xf numFmtId="44" fontId="4" fillId="0" borderId="0" xfId="1" applyFont="1" applyFill="1"/>
    <xf numFmtId="0" fontId="0" fillId="0" borderId="0" xfId="0" quotePrefix="1" applyFill="1"/>
    <xf numFmtId="165" fontId="4" fillId="0" borderId="0" xfId="1" applyNumberFormat="1" applyFont="1" applyFill="1"/>
    <xf numFmtId="165" fontId="0" fillId="0" borderId="0" xfId="0" applyNumberFormat="1" applyFill="1" applyBorder="1"/>
    <xf numFmtId="165" fontId="0" fillId="0" borderId="5" xfId="0" applyNumberFormat="1" applyFill="1" applyBorder="1"/>
    <xf numFmtId="0" fontId="5" fillId="0" borderId="0" xfId="0" applyFont="1" applyFill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0"/>
  <sheetViews>
    <sheetView tabSelected="1" zoomScale="85" zoomScaleNormal="85" workbookViewId="0">
      <selection sqref="A1:P1"/>
    </sheetView>
  </sheetViews>
  <sheetFormatPr defaultRowHeight="14.4" x14ac:dyDescent="0.3"/>
  <cols>
    <col min="1" max="1" width="3.6640625" customWidth="1"/>
    <col min="2" max="2" width="54.88671875" customWidth="1"/>
    <col min="3" max="3" width="1.6640625" customWidth="1"/>
    <col min="4" max="4" width="11.5546875" customWidth="1"/>
    <col min="5" max="5" width="7.109375" customWidth="1"/>
    <col min="6" max="6" width="1.6640625" customWidth="1"/>
    <col min="7" max="16" width="12.6640625" customWidth="1"/>
    <col min="17" max="17" width="13.88671875" bestFit="1" customWidth="1"/>
  </cols>
  <sheetData>
    <row r="1" spans="1:18" ht="15.6" x14ac:dyDescent="0.3">
      <c r="A1" s="57" t="s">
        <v>32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</row>
    <row r="2" spans="1:18" ht="15.6" x14ac:dyDescent="0.3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</row>
    <row r="3" spans="1:18" x14ac:dyDescent="0.3">
      <c r="B3" s="27" t="s">
        <v>11</v>
      </c>
    </row>
    <row r="4" spans="1:18" x14ac:dyDescent="0.3">
      <c r="B4" s="3">
        <v>0.95</v>
      </c>
      <c r="D4" t="s">
        <v>6</v>
      </c>
      <c r="G4" s="2"/>
      <c r="H4" s="21"/>
      <c r="L4" s="58"/>
      <c r="M4" s="58"/>
      <c r="N4" s="7"/>
    </row>
    <row r="5" spans="1:18" x14ac:dyDescent="0.3">
      <c r="B5" s="3">
        <v>1</v>
      </c>
      <c r="D5" t="s">
        <v>10</v>
      </c>
      <c r="G5" s="2"/>
      <c r="H5" s="21"/>
      <c r="L5" s="59"/>
      <c r="M5" s="59"/>
      <c r="N5" s="7"/>
    </row>
    <row r="6" spans="1:18" x14ac:dyDescent="0.3">
      <c r="B6" s="24">
        <v>13000</v>
      </c>
      <c r="D6" t="s">
        <v>7</v>
      </c>
      <c r="G6" s="2"/>
      <c r="H6" s="22"/>
    </row>
    <row r="7" spans="1:18" x14ac:dyDescent="0.3">
      <c r="B7" s="25">
        <f>B6</f>
        <v>13000</v>
      </c>
      <c r="D7" t="s">
        <v>8</v>
      </c>
      <c r="H7" s="22"/>
    </row>
    <row r="8" spans="1:18" x14ac:dyDescent="0.3">
      <c r="B8" s="25">
        <f>B7</f>
        <v>13000</v>
      </c>
      <c r="D8" t="s">
        <v>9</v>
      </c>
      <c r="H8" s="22"/>
    </row>
    <row r="9" spans="1:18" x14ac:dyDescent="0.3">
      <c r="A9" s="8"/>
      <c r="G9" s="23" t="s">
        <v>5</v>
      </c>
      <c r="H9" s="23" t="s">
        <v>15</v>
      </c>
      <c r="I9" s="23" t="s">
        <v>16</v>
      </c>
      <c r="J9" s="23" t="s">
        <v>17</v>
      </c>
      <c r="K9" s="23" t="s">
        <v>18</v>
      </c>
      <c r="L9" s="23" t="s">
        <v>19</v>
      </c>
      <c r="M9" s="23" t="s">
        <v>20</v>
      </c>
      <c r="N9" s="23" t="s">
        <v>21</v>
      </c>
      <c r="O9" s="23" t="s">
        <v>22</v>
      </c>
      <c r="P9" s="23" t="s">
        <v>23</v>
      </c>
      <c r="Q9" s="38" t="s">
        <v>33</v>
      </c>
    </row>
    <row r="10" spans="1:18" x14ac:dyDescent="0.3">
      <c r="A10" s="1" t="s">
        <v>30</v>
      </c>
      <c r="H10" s="22"/>
      <c r="Q10" s="39"/>
    </row>
    <row r="11" spans="1:18" x14ac:dyDescent="0.3">
      <c r="B11" s="51" t="s">
        <v>25</v>
      </c>
      <c r="C11" s="51"/>
      <c r="D11" s="52">
        <v>49.28</v>
      </c>
      <c r="E11" s="53" t="s">
        <v>13</v>
      </c>
      <c r="F11" s="53"/>
      <c r="G11" s="54">
        <v>0</v>
      </c>
      <c r="H11" s="55">
        <f>G11</f>
        <v>0</v>
      </c>
      <c r="I11" s="55">
        <f t="shared" ref="I11:P11" si="0">H11</f>
        <v>0</v>
      </c>
      <c r="J11" s="55">
        <f t="shared" si="0"/>
        <v>0</v>
      </c>
      <c r="K11" s="55">
        <f t="shared" si="0"/>
        <v>0</v>
      </c>
      <c r="L11" s="55">
        <f t="shared" si="0"/>
        <v>0</v>
      </c>
      <c r="M11" s="55">
        <f t="shared" si="0"/>
        <v>0</v>
      </c>
      <c r="N11" s="55">
        <f t="shared" si="0"/>
        <v>0</v>
      </c>
      <c r="O11" s="55">
        <f t="shared" si="0"/>
        <v>0</v>
      </c>
      <c r="P11" s="55">
        <f t="shared" si="0"/>
        <v>0</v>
      </c>
      <c r="Q11" s="56">
        <f>SUM(G11:P11)</f>
        <v>0</v>
      </c>
      <c r="R11" t="s">
        <v>37</v>
      </c>
    </row>
    <row r="12" spans="1:18" x14ac:dyDescent="0.3">
      <c r="B12" t="s">
        <v>26</v>
      </c>
      <c r="D12" s="6">
        <v>2.4559999999999998E-2</v>
      </c>
      <c r="E12" s="31" t="s">
        <v>14</v>
      </c>
      <c r="F12" s="31"/>
      <c r="G12" s="28">
        <f>D12*(B6*B5*B4*8760)</f>
        <v>2657048.1599999997</v>
      </c>
      <c r="H12" s="32">
        <f>G12</f>
        <v>2657048.1599999997</v>
      </c>
      <c r="I12" s="32">
        <f t="shared" ref="I12:P12" si="1">H12</f>
        <v>2657048.1599999997</v>
      </c>
      <c r="J12" s="32">
        <f t="shared" si="1"/>
        <v>2657048.1599999997</v>
      </c>
      <c r="K12" s="32">
        <f t="shared" si="1"/>
        <v>2657048.1599999997</v>
      </c>
      <c r="L12" s="32">
        <f t="shared" si="1"/>
        <v>2657048.1599999997</v>
      </c>
      <c r="M12" s="32">
        <f t="shared" si="1"/>
        <v>2657048.1599999997</v>
      </c>
      <c r="N12" s="32">
        <f t="shared" si="1"/>
        <v>2657048.1599999997</v>
      </c>
      <c r="O12" s="32">
        <f t="shared" si="1"/>
        <v>2657048.1599999997</v>
      </c>
      <c r="P12" s="32">
        <f t="shared" si="1"/>
        <v>2657048.1599999997</v>
      </c>
      <c r="Q12" s="41">
        <f>SUM(G12:P12)</f>
        <v>26570481.599999998</v>
      </c>
      <c r="R12" s="17"/>
    </row>
    <row r="13" spans="1:18" x14ac:dyDescent="0.3">
      <c r="B13" t="s">
        <v>12</v>
      </c>
      <c r="D13" s="6"/>
      <c r="G13" s="30">
        <v>0.5</v>
      </c>
      <c r="H13" s="30">
        <v>0.4</v>
      </c>
      <c r="I13" s="30">
        <v>0.3</v>
      </c>
      <c r="J13" s="30">
        <v>0.2</v>
      </c>
      <c r="K13" s="30">
        <v>0.1</v>
      </c>
      <c r="L13" s="30">
        <v>0</v>
      </c>
      <c r="M13" s="30">
        <v>0</v>
      </c>
      <c r="N13" s="30">
        <v>0</v>
      </c>
      <c r="O13" s="30">
        <v>0</v>
      </c>
      <c r="P13" s="30">
        <v>0</v>
      </c>
      <c r="Q13" s="42"/>
      <c r="R13" s="17"/>
    </row>
    <row r="14" spans="1:18" x14ac:dyDescent="0.3">
      <c r="B14" t="s">
        <v>27</v>
      </c>
      <c r="D14" s="5"/>
      <c r="H14" s="22"/>
      <c r="Q14" s="39"/>
      <c r="R14" s="4"/>
    </row>
    <row r="15" spans="1:18" x14ac:dyDescent="0.3">
      <c r="B15" s="20" t="s">
        <v>0</v>
      </c>
      <c r="D15" s="5">
        <v>8.9499999999999993</v>
      </c>
      <c r="E15" s="31" t="s">
        <v>24</v>
      </c>
      <c r="G15" s="29">
        <f t="shared" ref="G15:P15" si="2">$D15*$B6*12*(1-G13)</f>
        <v>698099.99999999988</v>
      </c>
      <c r="H15" s="29">
        <f t="shared" si="2"/>
        <v>837719.99999999988</v>
      </c>
      <c r="I15" s="29">
        <f t="shared" si="2"/>
        <v>977339.99999999977</v>
      </c>
      <c r="J15" s="29">
        <f t="shared" si="2"/>
        <v>1116959.9999999998</v>
      </c>
      <c r="K15" s="29">
        <f t="shared" si="2"/>
        <v>1256579.9999999998</v>
      </c>
      <c r="L15" s="29">
        <f t="shared" si="2"/>
        <v>1396199.9999999998</v>
      </c>
      <c r="M15" s="29">
        <f t="shared" si="2"/>
        <v>1396199.9999999998</v>
      </c>
      <c r="N15" s="29">
        <f t="shared" si="2"/>
        <v>1396199.9999999998</v>
      </c>
      <c r="O15" s="29">
        <f t="shared" si="2"/>
        <v>1396199.9999999998</v>
      </c>
      <c r="P15" s="29">
        <f t="shared" si="2"/>
        <v>1396199.9999999998</v>
      </c>
      <c r="Q15" s="43">
        <f>SUM(G15:P15)</f>
        <v>11867699.999999998</v>
      </c>
      <c r="R15" s="18"/>
    </row>
    <row r="16" spans="1:18" x14ac:dyDescent="0.3">
      <c r="B16" s="20" t="s">
        <v>1</v>
      </c>
      <c r="D16" s="5">
        <v>7.19</v>
      </c>
      <c r="E16" s="31" t="s">
        <v>24</v>
      </c>
      <c r="G16" s="29">
        <f t="shared" ref="G16:P16" si="3">$D16*$B7*12*(1-G13)</f>
        <v>560820</v>
      </c>
      <c r="H16" s="29">
        <f t="shared" si="3"/>
        <v>672984</v>
      </c>
      <c r="I16" s="29">
        <f t="shared" si="3"/>
        <v>785148</v>
      </c>
      <c r="J16" s="29">
        <f t="shared" si="3"/>
        <v>897312</v>
      </c>
      <c r="K16" s="29">
        <f t="shared" si="3"/>
        <v>1009476</v>
      </c>
      <c r="L16" s="29">
        <f t="shared" si="3"/>
        <v>1121640</v>
      </c>
      <c r="M16" s="29">
        <f t="shared" si="3"/>
        <v>1121640</v>
      </c>
      <c r="N16" s="29">
        <f t="shared" si="3"/>
        <v>1121640</v>
      </c>
      <c r="O16" s="29">
        <f t="shared" si="3"/>
        <v>1121640</v>
      </c>
      <c r="P16" s="29">
        <f t="shared" si="3"/>
        <v>1121640</v>
      </c>
      <c r="Q16" s="43">
        <f>SUM(G16:P16)</f>
        <v>9533940</v>
      </c>
      <c r="R16" s="18"/>
    </row>
    <row r="17" spans="1:17" x14ac:dyDescent="0.3">
      <c r="B17" s="20" t="s">
        <v>2</v>
      </c>
      <c r="D17" s="50">
        <v>2.16</v>
      </c>
      <c r="E17" s="31" t="s">
        <v>24</v>
      </c>
      <c r="G17" s="29">
        <f t="shared" ref="G17:P17" si="4">$D17*$B8*12*(1-G13)</f>
        <v>168480.00000000003</v>
      </c>
      <c r="H17" s="29">
        <f t="shared" si="4"/>
        <v>202176.00000000003</v>
      </c>
      <c r="I17" s="29">
        <f t="shared" si="4"/>
        <v>235872.00000000003</v>
      </c>
      <c r="J17" s="29">
        <f t="shared" si="4"/>
        <v>269568.00000000006</v>
      </c>
      <c r="K17" s="29">
        <f t="shared" si="4"/>
        <v>303264.00000000006</v>
      </c>
      <c r="L17" s="29">
        <f t="shared" si="4"/>
        <v>336960.00000000006</v>
      </c>
      <c r="M17" s="29">
        <f t="shared" si="4"/>
        <v>336960.00000000006</v>
      </c>
      <c r="N17" s="29">
        <f t="shared" si="4"/>
        <v>336960.00000000006</v>
      </c>
      <c r="O17" s="29">
        <f t="shared" si="4"/>
        <v>336960.00000000006</v>
      </c>
      <c r="P17" s="29">
        <f t="shared" si="4"/>
        <v>336960.00000000006</v>
      </c>
      <c r="Q17" s="43">
        <f>SUM(G17:P17)</f>
        <v>2864160.0000000005</v>
      </c>
    </row>
    <row r="18" spans="1:17" x14ac:dyDescent="0.3">
      <c r="D18" s="14"/>
      <c r="G18" s="13"/>
      <c r="H18" s="11"/>
      <c r="I18" s="13"/>
      <c r="J18" s="13"/>
      <c r="K18" s="13"/>
      <c r="L18" s="13"/>
      <c r="M18" s="13"/>
      <c r="N18" s="13"/>
      <c r="O18" s="13"/>
      <c r="P18" s="13"/>
      <c r="Q18" s="44"/>
    </row>
    <row r="19" spans="1:17" x14ac:dyDescent="0.3">
      <c r="B19" s="26" t="s">
        <v>28</v>
      </c>
      <c r="C19" s="1"/>
      <c r="D19" s="33"/>
      <c r="E19" s="1"/>
      <c r="F19" s="1"/>
      <c r="G19" s="34">
        <f>G11+G12+G15+G16+G17</f>
        <v>4084448.1599999997</v>
      </c>
      <c r="H19" s="34">
        <f t="shared" ref="H19:P19" si="5">H11+H12+H15+H16+H17</f>
        <v>4369928.16</v>
      </c>
      <c r="I19" s="34">
        <f t="shared" si="5"/>
        <v>4655408.1599999992</v>
      </c>
      <c r="J19" s="34">
        <f t="shared" si="5"/>
        <v>4940888.1599999992</v>
      </c>
      <c r="K19" s="34">
        <f t="shared" si="5"/>
        <v>5226368.1599999992</v>
      </c>
      <c r="L19" s="34">
        <f t="shared" si="5"/>
        <v>5511848.1599999992</v>
      </c>
      <c r="M19" s="34">
        <f t="shared" si="5"/>
        <v>5511848.1599999992</v>
      </c>
      <c r="N19" s="34">
        <f t="shared" si="5"/>
        <v>5511848.1599999992</v>
      </c>
      <c r="O19" s="34">
        <f t="shared" si="5"/>
        <v>5511848.1599999992</v>
      </c>
      <c r="P19" s="34">
        <f t="shared" si="5"/>
        <v>5511848.1599999992</v>
      </c>
      <c r="Q19" s="45">
        <f>SUM(G19:P19)</f>
        <v>50836281.599999987</v>
      </c>
    </row>
    <row r="20" spans="1:17" x14ac:dyDescent="0.3">
      <c r="D20" s="14"/>
      <c r="H20" s="12"/>
      <c r="L20" s="28"/>
      <c r="Q20" s="39"/>
    </row>
    <row r="21" spans="1:17" x14ac:dyDescent="0.3">
      <c r="A21" s="1" t="s">
        <v>31</v>
      </c>
      <c r="H21" s="9"/>
      <c r="L21" s="28"/>
      <c r="P21" s="9"/>
      <c r="Q21" s="46"/>
    </row>
    <row r="22" spans="1:17" x14ac:dyDescent="0.3">
      <c r="B22" t="s">
        <v>35</v>
      </c>
      <c r="D22" s="15">
        <v>3.4470000000000001E-2</v>
      </c>
      <c r="E22" s="31" t="s">
        <v>14</v>
      </c>
      <c r="G22" s="28">
        <f>D22*(B6*B5*B4*8760)</f>
        <v>3729171.42</v>
      </c>
      <c r="H22" s="28">
        <f>G22</f>
        <v>3729171.42</v>
      </c>
      <c r="I22" s="28">
        <f t="shared" ref="I22:P22" si="6">H22</f>
        <v>3729171.42</v>
      </c>
      <c r="J22" s="28">
        <f t="shared" si="6"/>
        <v>3729171.42</v>
      </c>
      <c r="K22" s="28">
        <f t="shared" si="6"/>
        <v>3729171.42</v>
      </c>
      <c r="L22" s="28">
        <f t="shared" si="6"/>
        <v>3729171.42</v>
      </c>
      <c r="M22" s="28">
        <f t="shared" si="6"/>
        <v>3729171.42</v>
      </c>
      <c r="N22" s="28">
        <f t="shared" si="6"/>
        <v>3729171.42</v>
      </c>
      <c r="O22" s="28">
        <f t="shared" si="6"/>
        <v>3729171.42</v>
      </c>
      <c r="P22" s="28">
        <f t="shared" si="6"/>
        <v>3729171.42</v>
      </c>
      <c r="Q22" s="40">
        <f>SUM(G22:P22)</f>
        <v>37291714.20000001</v>
      </c>
    </row>
    <row r="23" spans="1:17" x14ac:dyDescent="0.3">
      <c r="D23" s="10"/>
      <c r="Q23" s="39"/>
    </row>
    <row r="24" spans="1:17" x14ac:dyDescent="0.3">
      <c r="B24" t="s">
        <v>36</v>
      </c>
      <c r="D24" s="10"/>
      <c r="Q24" s="39"/>
    </row>
    <row r="25" spans="1:17" x14ac:dyDescent="0.3">
      <c r="B25" s="20" t="s">
        <v>3</v>
      </c>
      <c r="D25" s="16">
        <v>2.3199999999999998</v>
      </c>
      <c r="E25" s="31" t="s">
        <v>24</v>
      </c>
      <c r="G25" s="29">
        <f>$D25*$B8*12</f>
        <v>361919.99999999994</v>
      </c>
      <c r="H25" s="28">
        <f>G25</f>
        <v>361919.99999999994</v>
      </c>
      <c r="I25" s="28">
        <f t="shared" ref="I25:P25" si="7">H25</f>
        <v>361919.99999999994</v>
      </c>
      <c r="J25" s="28">
        <f t="shared" si="7"/>
        <v>361919.99999999994</v>
      </c>
      <c r="K25" s="28">
        <f t="shared" si="7"/>
        <v>361919.99999999994</v>
      </c>
      <c r="L25" s="28">
        <f t="shared" si="7"/>
        <v>361919.99999999994</v>
      </c>
      <c r="M25" s="28">
        <f t="shared" si="7"/>
        <v>361919.99999999994</v>
      </c>
      <c r="N25" s="28">
        <f t="shared" si="7"/>
        <v>361919.99999999994</v>
      </c>
      <c r="O25" s="28">
        <f t="shared" si="7"/>
        <v>361919.99999999994</v>
      </c>
      <c r="P25" s="28">
        <f t="shared" si="7"/>
        <v>361919.99999999994</v>
      </c>
      <c r="Q25" s="40">
        <f>SUM(G25:P25)</f>
        <v>3619199.9999999995</v>
      </c>
    </row>
    <row r="26" spans="1:17" x14ac:dyDescent="0.3">
      <c r="B26" s="20" t="s">
        <v>4</v>
      </c>
      <c r="D26" s="16">
        <v>0.01</v>
      </c>
      <c r="E26" s="31" t="s">
        <v>24</v>
      </c>
      <c r="G26" s="29">
        <f>$D26*$B8*12</f>
        <v>1560</v>
      </c>
      <c r="H26" s="28">
        <f>G26</f>
        <v>1560</v>
      </c>
      <c r="I26" s="28">
        <f t="shared" ref="I26:P26" si="8">H26</f>
        <v>1560</v>
      </c>
      <c r="J26" s="28">
        <f t="shared" si="8"/>
        <v>1560</v>
      </c>
      <c r="K26" s="28">
        <f t="shared" si="8"/>
        <v>1560</v>
      </c>
      <c r="L26" s="28">
        <f t="shared" si="8"/>
        <v>1560</v>
      </c>
      <c r="M26" s="28">
        <f t="shared" si="8"/>
        <v>1560</v>
      </c>
      <c r="N26" s="28">
        <f t="shared" si="8"/>
        <v>1560</v>
      </c>
      <c r="O26" s="28">
        <f t="shared" si="8"/>
        <v>1560</v>
      </c>
      <c r="P26" s="28">
        <f t="shared" si="8"/>
        <v>1560</v>
      </c>
      <c r="Q26" s="40">
        <f>SUM(G26:P26)</f>
        <v>15600</v>
      </c>
    </row>
    <row r="27" spans="1:17" x14ac:dyDescent="0.3">
      <c r="D27" s="12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44"/>
    </row>
    <row r="28" spans="1:17" x14ac:dyDescent="0.3">
      <c r="B28" s="26" t="s">
        <v>29</v>
      </c>
      <c r="D28" s="12"/>
      <c r="G28" s="35">
        <f>G22+G25+G26</f>
        <v>4092651.42</v>
      </c>
      <c r="H28" s="35">
        <f t="shared" ref="H28:P28" si="9">H22+H25+H26</f>
        <v>4092651.42</v>
      </c>
      <c r="I28" s="35">
        <f t="shared" si="9"/>
        <v>4092651.42</v>
      </c>
      <c r="J28" s="35">
        <f t="shared" si="9"/>
        <v>4092651.42</v>
      </c>
      <c r="K28" s="35">
        <f t="shared" si="9"/>
        <v>4092651.42</v>
      </c>
      <c r="L28" s="35">
        <f t="shared" si="9"/>
        <v>4092651.42</v>
      </c>
      <c r="M28" s="35">
        <f t="shared" si="9"/>
        <v>4092651.42</v>
      </c>
      <c r="N28" s="35">
        <f t="shared" si="9"/>
        <v>4092651.42</v>
      </c>
      <c r="O28" s="35">
        <f t="shared" si="9"/>
        <v>4092651.42</v>
      </c>
      <c r="P28" s="35">
        <f t="shared" si="9"/>
        <v>4092651.42</v>
      </c>
      <c r="Q28" s="47">
        <f>SUM(G28:P28)</f>
        <v>40926514.20000001</v>
      </c>
    </row>
    <row r="29" spans="1:17" ht="15" thickBot="1" x14ac:dyDescent="0.35">
      <c r="G29" s="36"/>
      <c r="H29" s="37"/>
      <c r="I29" s="37"/>
      <c r="J29" s="37"/>
      <c r="K29" s="37"/>
      <c r="L29" s="37"/>
      <c r="M29" s="37"/>
      <c r="N29" s="37"/>
      <c r="O29" s="37"/>
      <c r="P29" s="37"/>
      <c r="Q29" s="48"/>
    </row>
    <row r="30" spans="1:17" ht="15" thickTop="1" x14ac:dyDescent="0.3">
      <c r="B30" s="26" t="s">
        <v>34</v>
      </c>
      <c r="G30" s="34">
        <f>G19-G28</f>
        <v>-8203.2600000002421</v>
      </c>
      <c r="H30" s="34">
        <f t="shared" ref="H30:P30" si="10">H19-H28</f>
        <v>277276.74000000022</v>
      </c>
      <c r="I30" s="34">
        <f t="shared" si="10"/>
        <v>562756.73999999929</v>
      </c>
      <c r="J30" s="34">
        <f t="shared" si="10"/>
        <v>848236.73999999929</v>
      </c>
      <c r="K30" s="34">
        <f t="shared" si="10"/>
        <v>1133716.7399999993</v>
      </c>
      <c r="L30" s="34">
        <f t="shared" si="10"/>
        <v>1419196.7399999993</v>
      </c>
      <c r="M30" s="34">
        <f t="shared" si="10"/>
        <v>1419196.7399999993</v>
      </c>
      <c r="N30" s="34">
        <f t="shared" si="10"/>
        <v>1419196.7399999993</v>
      </c>
      <c r="O30" s="34">
        <f t="shared" si="10"/>
        <v>1419196.7399999993</v>
      </c>
      <c r="P30" s="34">
        <f t="shared" si="10"/>
        <v>1419196.7399999993</v>
      </c>
      <c r="Q30" s="49">
        <f>SUM(G30:P30)</f>
        <v>9909767.3999999948</v>
      </c>
    </row>
  </sheetData>
  <mergeCells count="3">
    <mergeCell ref="A1:P1"/>
    <mergeCell ref="L4:M4"/>
    <mergeCell ref="L5:M5"/>
  </mergeCells>
  <phoneticPr fontId="7" type="noConversion"/>
  <pageMargins left="0.7" right="0.7" top="0.75" bottom="0.75" header="0.3" footer="0.3"/>
  <pageSetup scale="7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_x0020_Testimony xmlns="65bfb563-8fe2-4d34-a09f-38a217d8feea">Hornung, Mike</Witness_x0020_Testimony>
    <Year xmlns="65bfb563-8fe2-4d34-a09f-38a217d8feea">2022</Year>
    <Review_x0020_Case_x0020_Doc_x0020_Types xmlns="65bfb563-8fe2-4d34-a09f-38a217d8feea">Second Round Data Requests</Review_x0020_Case_x0020_Doc_x0020_Types>
    <Case_x0020__x0023_ xmlns="f789fa03-9022-4931-acb2-79f11ac92edf" xsi:nil="true"/>
    <Data_x0020_Request_x0020_Party xmlns="f789fa03-9022-4931-acb2-79f11ac92edf">Public Service Commission</Data_x0020_Request_x0020_Party>
    <Status_x0020__x0028_Internal_x0020_Use_x0020_Only_x0029_ xmlns="2ad705b9-adad-42ba-803b-2580de5ca47a"/>
    <Company xmlns="65bfb563-8fe2-4d34-a09f-38a217d8feea">
      <Value>KU</Value>
    </Company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CEBE2AC83CBF4DBDD768E1B572F6C5" ma:contentTypeVersion="22" ma:contentTypeDescription="Create a new document." ma:contentTypeScope="" ma:versionID="4bffbf025570108a8d028dbe3291b700">
  <xsd:schema xmlns:xsd="http://www.w3.org/2001/XMLSchema" xmlns:xs="http://www.w3.org/2001/XMLSchema" xmlns:p="http://schemas.microsoft.com/office/2006/metadata/properties" xmlns:ns2="65bfb563-8fe2-4d34-a09f-38a217d8feea" xmlns:ns3="f789fa03-9022-4931-acb2-79f11ac92edf" xmlns:ns4="2ad705b9-adad-42ba-803b-2580de5ca47a" targetNamespace="http://schemas.microsoft.com/office/2006/metadata/properties" ma:root="true" ma:fieldsID="c6fedcf7c2c0918743fe259a7913fb6d" ns2:_="" ns3:_="" ns4:_="">
    <xsd:import namespace="65bfb563-8fe2-4d34-a09f-38a217d8feea"/>
    <xsd:import namespace="f789fa03-9022-4931-acb2-79f11ac92edf"/>
    <xsd:import namespace="2ad705b9-adad-42ba-803b-2580de5ca47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Review_x0020_Case_x0020_Doc_x0020_Types"/>
                <xsd:element ref="ns2:Witness_x0020_Testimony" minOccurs="0"/>
                <xsd:element ref="ns3:Data_x0020_Request_x0020_Party" minOccurs="0"/>
                <xsd:element ref="ns3:Case_x0020__x0023_" minOccurs="0"/>
                <xsd:element ref="ns4:Status_x0020__x0028_Internal_x0020_Use_x0020_Only_x0029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bfb563-8fe2-4d34-a09f-38a217d8fee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default="2022" ma:format="Dropdown" ma:internalName="Year">
      <xsd:simpleType>
        <xsd:restriction base="dms:Choice">
          <xsd:enumeration value="2022"/>
        </xsd:restriction>
      </xsd:simpleType>
    </xsd:element>
    <xsd:element name="Review_x0020_Case_x0020_Doc_x0020_Types" ma:index="4" ma:displayName="Document Types" ma:format="Dropdown" ma:internalName="Review_x0020_Case_x0020_Doc_x0020_Types">
      <xsd:simpleType>
        <xsd:restriction base="dms:Choice">
          <xsd:enumeration value="Testimony, Orders, Motions, Notices, and Briefs"/>
          <xsd:enumeration value="First Round Data Requests"/>
          <xsd:enumeration value="Second Round Data Requests"/>
        </xsd:restriction>
      </xsd:simpleType>
    </xsd:element>
    <xsd:element name="Witness_x0020_Testimony" ma:index="5" nillable="true" ma:displayName="Witness" ma:format="Dropdown" ma:internalName="Witness_x0020_Testimony">
      <xsd:simpleType>
        <xsd:restriction base="dms:Choice">
          <xsd:enumeration value="Bevington, John"/>
          <xsd:enumeration value="Conroy, Robert"/>
          <xsd:enumeration value="Hornung, Mike"/>
          <xsd:enumeration value="Multipl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89fa03-9022-4931-acb2-79f11ac92edf" elementFormDefault="qualified">
    <xsd:import namespace="http://schemas.microsoft.com/office/2006/documentManagement/types"/>
    <xsd:import namespace="http://schemas.microsoft.com/office/infopath/2007/PartnerControls"/>
    <xsd:element name="Data_x0020_Request_x0020_Party" ma:index="6" nillable="true" ma:displayName="Data Request Party" ma:format="Dropdown" ma:internalName="Data_x0020_Request_x0020_Party">
      <xsd:simpleType>
        <xsd:restriction base="dms:Choice">
          <xsd:enumeration value="Public Service Commission"/>
          <xsd:enumeration value="Attorney General"/>
          <xsd:enumeration value="Ky. Industrial Utility Cust."/>
          <xsd:enumeration value="Assoc. of Community Ministries"/>
          <xsd:enumeration value="Lex.-Fay. Urban Co. Gov’t."/>
          <xsd:enumeration value="Comm. Act. Council for Lex.-Fay., Bourb., Harr., &amp; Nich. Cos."/>
          <xsd:enumeration value="Kroger"/>
          <xsd:enumeration value="Ky. Cable Telecomm. Assoc."/>
          <xsd:enumeration value="Sierra Club"/>
          <xsd:enumeration value="Walmart"/>
          <xsd:enumeration value="Ky. School Boards Assoc."/>
          <xsd:enumeration value="U.S. Dept. of Defense"/>
          <xsd:enumeration value="Metro. Housing Coalition"/>
        </xsd:restriction>
      </xsd:simpleType>
    </xsd:element>
    <xsd:element name="Case_x0020__x0023_" ma:index="7" nillable="true" ma:displayName="Case #" ma:internalName="Case_x0020__x0023_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d705b9-adad-42ba-803b-2580de5ca47a" elementFormDefault="qualified">
    <xsd:import namespace="http://schemas.microsoft.com/office/2006/documentManagement/types"/>
    <xsd:import namespace="http://schemas.microsoft.com/office/infopath/2007/PartnerControls"/>
    <xsd:element name="Status_x0020__x0028_Internal_x0020_Use_x0020_Only_x0029_" ma:index="8" nillable="true" ma:displayName="Status (Internal Use Only)" ma:internalName="Status_x0020__x0028_Internal_x0020_Use_x0020_Only_x0029_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l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4974ACC-B4A4-4720-8DC9-AA59AA489832}">
  <ds:schemaRefs>
    <ds:schemaRef ds:uri="65bfb563-8fe2-4d34-a09f-38a217d8feea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elements/1.1/"/>
    <ds:schemaRef ds:uri="2ad705b9-adad-42ba-803b-2580de5ca47a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f789fa03-9022-4931-acb2-79f11ac92edf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7FB9A940-AE93-4266-8594-34784B0F7A6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E60915A-78C0-4F36-B5E5-B5BD57474C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5bfb563-8fe2-4d34-a09f-38a217d8feea"/>
    <ds:schemaRef ds:uri="f789fa03-9022-4931-acb2-79f11ac92edf"/>
    <ds:schemaRef ds:uri="2ad705b9-adad-42ba-803b-2580de5ca4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PSC-2 DR4</vt:lpstr>
      <vt:lpstr>'PSC-2 DR4'!Print_Area</vt:lpstr>
    </vt:vector>
  </TitlesOfParts>
  <Company>Information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Hurst, Brian</dc:creator>
  <cp:lastModifiedBy>Hurst, Brian</cp:lastModifiedBy>
  <cp:lastPrinted>2022-05-25T14:10:38Z</cp:lastPrinted>
  <dcterms:created xsi:type="dcterms:W3CDTF">2019-04-09T12:18:29Z</dcterms:created>
  <dcterms:modified xsi:type="dcterms:W3CDTF">2023-01-06T14:08:33Z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662fcd2-3ff9-4261-9b26-9dd5808d0bb4_Enabled">
    <vt:lpwstr>true</vt:lpwstr>
  </property>
  <property fmtid="{D5CDD505-2E9C-101B-9397-08002B2CF9AE}" pid="3" name="MSIP_Label_d662fcd2-3ff9-4261-9b26-9dd5808d0bb4_SetDate">
    <vt:lpwstr>2021-06-07T16:00:12Z</vt:lpwstr>
  </property>
  <property fmtid="{D5CDD505-2E9C-101B-9397-08002B2CF9AE}" pid="4" name="MSIP_Label_d662fcd2-3ff9-4261-9b26-9dd5808d0bb4_Method">
    <vt:lpwstr>Privileged</vt:lpwstr>
  </property>
  <property fmtid="{D5CDD505-2E9C-101B-9397-08002B2CF9AE}" pid="5" name="MSIP_Label_d662fcd2-3ff9-4261-9b26-9dd5808d0bb4_Name">
    <vt:lpwstr>d662fcd2-3ff9-4261-9b26-9dd5808d0bb4</vt:lpwstr>
  </property>
  <property fmtid="{D5CDD505-2E9C-101B-9397-08002B2CF9AE}" pid="6" name="MSIP_Label_d662fcd2-3ff9-4261-9b26-9dd5808d0bb4_SiteId">
    <vt:lpwstr>5ee3b0ba-a559-45ee-a69e-6d3e963a3e72</vt:lpwstr>
  </property>
  <property fmtid="{D5CDD505-2E9C-101B-9397-08002B2CF9AE}" pid="7" name="MSIP_Label_d662fcd2-3ff9-4261-9b26-9dd5808d0bb4_ActionId">
    <vt:lpwstr>f46acf17-68cf-43c9-819b-53d92e9ca894</vt:lpwstr>
  </property>
  <property fmtid="{D5CDD505-2E9C-101B-9397-08002B2CF9AE}" pid="8" name="MSIP_Label_d662fcd2-3ff9-4261-9b26-9dd5808d0bb4_ContentBits">
    <vt:lpwstr>0</vt:lpwstr>
  </property>
  <property fmtid="{D5CDD505-2E9C-101B-9397-08002B2CF9AE}" pid="9" name="ContentTypeId">
    <vt:lpwstr>0x010100E5CEBE2AC83CBF4DBDD768E1B572F6C5</vt:lpwstr>
  </property>
</Properties>
</file>