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4_{F813A9DA-182C-45C4-BEBE-478050CB0CBE}" xr6:coauthVersionLast="47" xr6:coauthVersionMax="47" xr10:uidLastSave="{00000000-0000-0000-0000-000000000000}"/>
  <bookViews>
    <workbookView xWindow="-120" yWindow="-120" windowWidth="29040" windowHeight="15840" activeTab="4" xr2:uid="{BCEEFC1D-1C8C-4420-B68A-6E5849A3396B}"/>
  </bookViews>
  <sheets>
    <sheet name="ScheduleAdjOperations" sheetId="2" r:id="rId1"/>
    <sheet name="RevenueRequirement_FY23" sheetId="12" r:id="rId2"/>
    <sheet name="RevenueRequirement_3YR_Average" sheetId="13" r:id="rId3"/>
    <sheet name="BillingAnalysis" sheetId="9" r:id="rId4"/>
    <sheet name="DebtServiceRequirements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3" l="1"/>
  <c r="B5" i="13" s="1"/>
  <c r="B19" i="13"/>
  <c r="E18" i="2" l="1"/>
  <c r="B19" i="12"/>
  <c r="B4" i="12"/>
  <c r="B5" i="12" s="1"/>
  <c r="AA6" i="11" l="1"/>
  <c r="AA7" i="11"/>
  <c r="AA8" i="11"/>
  <c r="AA9" i="11"/>
  <c r="AA10" i="11"/>
  <c r="AA11" i="11"/>
  <c r="AA12" i="11"/>
  <c r="AA13" i="11"/>
  <c r="AA14" i="11"/>
  <c r="AA5" i="11"/>
  <c r="Z7" i="11"/>
  <c r="AD8" i="11" s="1"/>
  <c r="Z9" i="11"/>
  <c r="AD10" i="11" s="1"/>
  <c r="Z11" i="11"/>
  <c r="AD12" i="11" s="1"/>
  <c r="Z13" i="11"/>
  <c r="AD14" i="11" s="1"/>
  <c r="Z5" i="11"/>
  <c r="AD6" i="11" s="1"/>
  <c r="AE8" i="11"/>
  <c r="AE12" i="11" l="1"/>
  <c r="AE10" i="11"/>
  <c r="AE14" i="11"/>
  <c r="AE6" i="11"/>
  <c r="AE20" i="11" s="1"/>
  <c r="AE17" i="11"/>
  <c r="AD20" i="11"/>
  <c r="AD17" i="11"/>
  <c r="E26" i="2" l="1"/>
  <c r="E27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25" i="2"/>
  <c r="C22" i="2"/>
  <c r="C23" i="2"/>
  <c r="E10" i="2"/>
  <c r="E8" i="2"/>
  <c r="B9" i="2"/>
  <c r="E9" i="2" s="1"/>
  <c r="E5" i="2"/>
  <c r="E4" i="2"/>
  <c r="E23" i="2" l="1"/>
  <c r="F42" i="9"/>
  <c r="G42" i="9" s="1"/>
  <c r="F39" i="9"/>
  <c r="C39" i="9"/>
  <c r="F33" i="9"/>
  <c r="G33" i="9" s="1"/>
  <c r="F30" i="9"/>
  <c r="C30" i="9"/>
  <c r="C31" i="9" s="1"/>
  <c r="F31" i="9" s="1"/>
  <c r="F24" i="9"/>
  <c r="G24" i="9" s="1"/>
  <c r="F21" i="9"/>
  <c r="C21" i="9"/>
  <c r="C22" i="9" s="1"/>
  <c r="F22" i="9" s="1"/>
  <c r="F12" i="9"/>
  <c r="C12" i="9"/>
  <c r="D4" i="9"/>
  <c r="E4" i="9" s="1"/>
  <c r="D3" i="9"/>
  <c r="D5" i="9" s="1"/>
  <c r="C3" i="9"/>
  <c r="C5" i="9" s="1"/>
  <c r="B3" i="9"/>
  <c r="B5" i="9" s="1"/>
  <c r="E5" i="9" l="1"/>
  <c r="F4" i="9"/>
  <c r="G21" i="9"/>
  <c r="G30" i="9"/>
  <c r="C40" i="9"/>
  <c r="F40" i="9" s="1"/>
  <c r="G39" i="9"/>
  <c r="C23" i="9"/>
  <c r="C13" i="9"/>
  <c r="F13" i="9" s="1"/>
  <c r="F14" i="9" s="1"/>
  <c r="F23" i="9"/>
  <c r="C32" i="9"/>
  <c r="F3" i="9"/>
  <c r="F32" i="9"/>
  <c r="G40" i="9" l="1"/>
  <c r="F5" i="9"/>
  <c r="F41" i="9"/>
  <c r="F44" i="9" s="1"/>
  <c r="C41" i="9"/>
  <c r="G31" i="9"/>
  <c r="F17" i="9"/>
  <c r="G44" i="9" s="1"/>
  <c r="G41" i="9"/>
  <c r="G32" i="9"/>
  <c r="F35" i="9"/>
  <c r="G35" i="9" s="1"/>
  <c r="F26" i="9"/>
  <c r="G23" i="9"/>
  <c r="G22" i="9"/>
  <c r="C14" i="9"/>
  <c r="G26" i="9" l="1"/>
  <c r="C45" i="2"/>
  <c r="E45" i="2" s="1"/>
  <c r="E43" i="2"/>
  <c r="E20" i="2"/>
  <c r="E17" i="2"/>
  <c r="B42" i="2"/>
  <c r="B46" i="2" s="1"/>
  <c r="E11" i="2"/>
  <c r="B7" i="13" s="1"/>
  <c r="B11" i="2"/>
  <c r="B6" i="2"/>
  <c r="E6" i="2" l="1"/>
  <c r="B12" i="2"/>
  <c r="B7" i="12"/>
  <c r="B47" i="2"/>
  <c r="E12" i="2"/>
  <c r="E42" i="2"/>
  <c r="E46" i="2" s="1"/>
  <c r="C42" i="2"/>
  <c r="C46" i="2" s="1"/>
  <c r="C47" i="2" s="1"/>
  <c r="B3" i="13" l="1"/>
  <c r="B6" i="13" s="1"/>
  <c r="B10" i="13" s="1"/>
  <c r="B3" i="12"/>
  <c r="B11" i="13"/>
  <c r="B11" i="12"/>
  <c r="E47" i="2"/>
  <c r="B12" i="13" l="1"/>
  <c r="B6" i="12"/>
  <c r="B10" i="12" s="1"/>
  <c r="B12" i="12" s="1"/>
  <c r="B18" i="13" l="1"/>
  <c r="B20" i="13" s="1"/>
  <c r="B21" i="13" s="1"/>
  <c r="B14" i="13"/>
  <c r="B18" i="12"/>
  <c r="B20" i="12" s="1"/>
  <c r="B21" i="12" s="1"/>
  <c r="B14" i="12"/>
</calcChain>
</file>

<file path=xl/sharedStrings.xml><?xml version="1.0" encoding="utf-8"?>
<sst xmlns="http://schemas.openxmlformats.org/spreadsheetml/2006/main" count="182" uniqueCount="113">
  <si>
    <t>Operating Revenues</t>
  </si>
  <si>
    <t>Sewage Service Revenues</t>
  </si>
  <si>
    <t>Flat Rate Revenues</t>
  </si>
  <si>
    <t>Measured Revenues</t>
  </si>
  <si>
    <t>Total Sewage Service Revenues</t>
  </si>
  <si>
    <t>Other Operating Revenues</t>
  </si>
  <si>
    <t>Forfeited Discounts</t>
  </si>
  <si>
    <t>Sewer Connection Fees</t>
  </si>
  <si>
    <t xml:space="preserve">Miscellaneous Operating Fees </t>
  </si>
  <si>
    <t>Total Other Operating Revenues</t>
  </si>
  <si>
    <t>Total Operating Revenues</t>
  </si>
  <si>
    <t>Operating Expenses</t>
  </si>
  <si>
    <t>Operation and Maintenance Expenses</t>
  </si>
  <si>
    <t>Salaries and Wages – Employees</t>
  </si>
  <si>
    <t>A</t>
  </si>
  <si>
    <t>B</t>
  </si>
  <si>
    <t xml:space="preserve">Salaries and Wages – Officers </t>
  </si>
  <si>
    <t>Employee Pensions and Benefits – Heath Ins</t>
  </si>
  <si>
    <t>C</t>
  </si>
  <si>
    <t>D</t>
  </si>
  <si>
    <t>Employee Pensions and Benefits – Other Ins</t>
  </si>
  <si>
    <t>Employee Pensions and Benefits – Pension</t>
  </si>
  <si>
    <t>Water</t>
  </si>
  <si>
    <t>Purchased Power</t>
  </si>
  <si>
    <t>Chemicals</t>
  </si>
  <si>
    <t>Materials and Supplies</t>
  </si>
  <si>
    <t>Contractual Services</t>
  </si>
  <si>
    <t>E</t>
  </si>
  <si>
    <t>Tools and Heavy Equipment</t>
  </si>
  <si>
    <t>Pump Station/Lift Station Repair &amp; Maintenance</t>
  </si>
  <si>
    <t>F</t>
  </si>
  <si>
    <t>General Repair &amp; Maintenance</t>
  </si>
  <si>
    <t>Collection System - Sewage Disposal</t>
  </si>
  <si>
    <t>Insurance</t>
  </si>
  <si>
    <t>Workers’ Compensation</t>
  </si>
  <si>
    <t>G</t>
  </si>
  <si>
    <t>Property and Liability</t>
  </si>
  <si>
    <t>H</t>
  </si>
  <si>
    <t>Vehicle Expense</t>
  </si>
  <si>
    <t>Telephone/Internet</t>
  </si>
  <si>
    <t>Education, Dues, and Subscriptions</t>
  </si>
  <si>
    <t>Bad Dept Expense</t>
  </si>
  <si>
    <t>Miscellaneous Expenses</t>
  </si>
  <si>
    <t>Total Sewer Operation and Maintenance Expenses</t>
  </si>
  <si>
    <t>Depreciation Expense</t>
  </si>
  <si>
    <t>I</t>
  </si>
  <si>
    <t>Amortization Expense</t>
  </si>
  <si>
    <t>Taxes Other Than Income</t>
  </si>
  <si>
    <t>Total Operating Expenses</t>
  </si>
  <si>
    <t>Utility Operating Income</t>
  </si>
  <si>
    <t>Test Year</t>
  </si>
  <si>
    <t>Adjustments</t>
  </si>
  <si>
    <t>Ref</t>
  </si>
  <si>
    <t>Pro Forma</t>
  </si>
  <si>
    <t>First 2,000 Gallons</t>
  </si>
  <si>
    <t>Over 2,000 Gallons</t>
  </si>
  <si>
    <t>Bills</t>
  </si>
  <si>
    <t>Gallons</t>
  </si>
  <si>
    <t>Rate</t>
  </si>
  <si>
    <t>Revenue</t>
  </si>
  <si>
    <t>Flat Rate</t>
  </si>
  <si>
    <t>Total Metered Rates</t>
  </si>
  <si>
    <t>Total Revenue</t>
  </si>
  <si>
    <t>Proposed Rates- 1st Phase</t>
  </si>
  <si>
    <t>Proposed Rates- 2nd Phase</t>
  </si>
  <si>
    <t>Proposed Rates- 3rd Phase</t>
  </si>
  <si>
    <t>First 2,000</t>
  </si>
  <si>
    <t>Over 2,000</t>
  </si>
  <si>
    <t>Total</t>
  </si>
  <si>
    <t>First 2,000 Minimum</t>
  </si>
  <si>
    <t>Minimum Bill</t>
  </si>
  <si>
    <t>Per 1,000 gallons</t>
  </si>
  <si>
    <t>USAGE TABLE</t>
  </si>
  <si>
    <t>REVENUE TABLE</t>
  </si>
  <si>
    <t>Present Rates</t>
  </si>
  <si>
    <t>Rates</t>
  </si>
  <si>
    <t>Increase Over Present Revenue</t>
  </si>
  <si>
    <t>J</t>
  </si>
  <si>
    <t>K</t>
  </si>
  <si>
    <t>L</t>
  </si>
  <si>
    <t>Regulatory Commission Expense</t>
  </si>
  <si>
    <t>KIA Debt</t>
  </si>
  <si>
    <t>KIA-South Williamson</t>
  </si>
  <si>
    <t>KIA A209-32</t>
  </si>
  <si>
    <t>KIA A15-077</t>
  </si>
  <si>
    <t>RD-Belfry</t>
  </si>
  <si>
    <t>Principal</t>
  </si>
  <si>
    <t>Interest</t>
  </si>
  <si>
    <t>KIA A16-079</t>
  </si>
  <si>
    <t>KRWFC</t>
  </si>
  <si>
    <t>M</t>
  </si>
  <si>
    <t>REVENUE REQUIREMENT CALCULATION - DEBT COVERAGE METHOD</t>
  </si>
  <si>
    <t>Pro forma Operating Expenses</t>
  </si>
  <si>
    <t>Plus:  Debt Principal and Interest Payment</t>
  </si>
  <si>
    <t>Debt Coverage Requirement</t>
  </si>
  <si>
    <t>Total Revenue Requirement</t>
  </si>
  <si>
    <t>Less: Other Operating Revenue</t>
  </si>
  <si>
    <t>Non-Operating Revenue</t>
  </si>
  <si>
    <t>Interest Income</t>
  </si>
  <si>
    <t>Revenue Required from Rates</t>
  </si>
  <si>
    <t>Less: Revenue from Sales at Present Rates</t>
  </si>
  <si>
    <t>Required Revenue Increase</t>
  </si>
  <si>
    <t>Required Revenue Increase stated as a Percentage of Revenue at Present  Rates</t>
  </si>
  <si>
    <t>Less: Increase From Flat Rate Customers</t>
  </si>
  <si>
    <t>Required Increase from Metered Rates</t>
  </si>
  <si>
    <t>Required Revenue Increase to Metered Customers As A Percentage of Revenue from Metered Customers At Present Rates</t>
  </si>
  <si>
    <t>Rural Development Debt</t>
  </si>
  <si>
    <t>Kentucky Rural Water Finance Corporation Debt</t>
  </si>
  <si>
    <t>3-Year Average:</t>
  </si>
  <si>
    <t>5-Year Average:</t>
  </si>
  <si>
    <t>KRWFC-Sewer*</t>
  </si>
  <si>
    <t>Note: Approximately 15% of KRWFC Debt proceeds used to refinance debt whose proceeds were used  for Sewer Operations.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</si>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</sst>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6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left" indent="4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>
      <alignment horizontal="left" indent="6"/>
    </xf>
    <xf numFmtId="44" fontId="0" fillId="0" borderId="0" xfId="2" applyFont="1"/>
    <xf numFmtId="44" fontId="0" fillId="0" borderId="0" xfId="0" applyNumberFormat="1"/>
    <xf numFmtId="0" fontId="2" fillId="0" borderId="0" xfId="0" applyFont="1" applyAlignment="1">
      <alignment horizontal="center" vertical="center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3" fontId="0" fillId="0" borderId="0" xfId="0" applyNumberFormat="1" applyBorder="1"/>
    <xf numFmtId="0" fontId="5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16" fontId="0" fillId="0" borderId="0" xfId="0" applyNumberFormat="1" applyBorder="1"/>
    <xf numFmtId="14" fontId="0" fillId="0" borderId="0" xfId="0" applyNumberFormat="1" applyBorder="1"/>
    <xf numFmtId="43" fontId="0" fillId="0" borderId="0" xfId="1" applyFont="1" applyBorder="1"/>
    <xf numFmtId="43" fontId="0" fillId="0" borderId="0" xfId="0" applyNumberFormat="1" applyBorder="1"/>
    <xf numFmtId="164" fontId="0" fillId="0" borderId="0" xfId="1" applyNumberFormat="1" applyFont="1" applyAlignment="1">
      <alignment horizontal="right"/>
    </xf>
    <xf numFmtId="0" fontId="0" fillId="0" borderId="0" xfId="0" applyAlignment="1">
      <alignment wrapText="1"/>
    </xf>
    <xf numFmtId="2" fontId="2" fillId="0" borderId="0" xfId="0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</cellXfs>
  <cellStyles count="7">
    <cellStyle name="Comma" xfId="1" builtinId="3"/>
    <cellStyle name="Comma 2" xfId="4" xr:uid="{B76F5FDB-C1A8-4B39-A791-575F6FE77A5D}"/>
    <cellStyle name="Currency" xfId="2" builtinId="4"/>
    <cellStyle name="Currency 2" xfId="5" xr:uid="{8533DC7D-6623-4865-8416-F827B75641FF}"/>
    <cellStyle name="Normal" xfId="0" builtinId="0"/>
    <cellStyle name="Normal 2" xfId="3" xr:uid="{E94075E4-A0CD-484D-B230-0264CAD8F706}"/>
    <cellStyle name="Percent 2" xfId="6" xr:uid="{6F5FE8F4-2D93-4375-9F32-8DF1A0EAAB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CDE72-AC1D-443A-8505-F99B3A4C9586}">
  <dimension ref="A1:E47"/>
  <sheetViews>
    <sheetView topLeftCell="A19" workbookViewId="0">
      <selection activeCell="D45" sqref="D45"/>
    </sheetView>
  </sheetViews>
  <sheetFormatPr defaultRowHeight="15" x14ac:dyDescent="0.25"/>
  <cols>
    <col min="1" max="1" width="49" customWidth="1"/>
    <col min="2" max="2" width="11" customWidth="1"/>
    <col min="3" max="3" width="13" customWidth="1"/>
    <col min="4" max="4" width="9.140625" style="6"/>
    <col min="5" max="5" width="18.7109375" customWidth="1"/>
  </cols>
  <sheetData>
    <row r="1" spans="1:5" x14ac:dyDescent="0.25">
      <c r="B1" t="s">
        <v>50</v>
      </c>
      <c r="C1" t="s">
        <v>51</v>
      </c>
      <c r="D1" s="6" t="s">
        <v>52</v>
      </c>
      <c r="E1" t="s">
        <v>53</v>
      </c>
    </row>
    <row r="2" spans="1:5" x14ac:dyDescent="0.25">
      <c r="A2" t="s">
        <v>0</v>
      </c>
    </row>
    <row r="3" spans="1:5" x14ac:dyDescent="0.25">
      <c r="A3" s="7" t="s">
        <v>1</v>
      </c>
    </row>
    <row r="4" spans="1:5" x14ac:dyDescent="0.25">
      <c r="A4" s="5" t="s">
        <v>2</v>
      </c>
      <c r="B4" s="33">
        <v>134316</v>
      </c>
      <c r="C4" s="4"/>
      <c r="D4" s="37"/>
      <c r="E4" s="4">
        <f>B4+C4</f>
        <v>134316</v>
      </c>
    </row>
    <row r="5" spans="1:5" x14ac:dyDescent="0.25">
      <c r="A5" s="5" t="s">
        <v>3</v>
      </c>
      <c r="B5" s="33">
        <v>1961422</v>
      </c>
      <c r="C5" s="4"/>
      <c r="D5" s="37"/>
      <c r="E5" s="4">
        <f t="shared" ref="E5:E6" si="0">B5+C5</f>
        <v>1961422</v>
      </c>
    </row>
    <row r="6" spans="1:5" x14ac:dyDescent="0.25">
      <c r="A6" s="7" t="s">
        <v>4</v>
      </c>
      <c r="B6" s="4">
        <f>SUM(B4:B5)</f>
        <v>2095738</v>
      </c>
      <c r="C6" s="4"/>
      <c r="D6" s="37"/>
      <c r="E6" s="4">
        <f t="shared" si="0"/>
        <v>2095738</v>
      </c>
    </row>
    <row r="7" spans="1:5" x14ac:dyDescent="0.25">
      <c r="A7" s="7" t="s">
        <v>5</v>
      </c>
      <c r="B7" s="4"/>
      <c r="C7" s="4"/>
      <c r="D7" s="37"/>
      <c r="E7" s="4"/>
    </row>
    <row r="8" spans="1:5" x14ac:dyDescent="0.25">
      <c r="A8" s="5" t="s">
        <v>6</v>
      </c>
      <c r="B8" s="4">
        <v>22308</v>
      </c>
      <c r="C8" s="4"/>
      <c r="D8" s="37"/>
      <c r="E8" s="4">
        <f>B8+C8</f>
        <v>22308</v>
      </c>
    </row>
    <row r="9" spans="1:5" x14ac:dyDescent="0.25">
      <c r="A9" s="5" t="s">
        <v>7</v>
      </c>
      <c r="B9" s="4">
        <f>-2880</f>
        <v>-2880</v>
      </c>
      <c r="C9" s="4">
        <v>2880</v>
      </c>
      <c r="D9" s="37" t="s">
        <v>14</v>
      </c>
      <c r="E9" s="4">
        <f t="shared" ref="E9:E10" si="1">B9+C9</f>
        <v>0</v>
      </c>
    </row>
    <row r="10" spans="1:5" x14ac:dyDescent="0.25">
      <c r="A10" s="5" t="s">
        <v>8</v>
      </c>
      <c r="B10" s="4">
        <v>14301</v>
      </c>
      <c r="C10" s="4"/>
      <c r="D10" s="37"/>
      <c r="E10" s="4">
        <f t="shared" si="1"/>
        <v>14301</v>
      </c>
    </row>
    <row r="11" spans="1:5" x14ac:dyDescent="0.25">
      <c r="A11" s="7" t="s">
        <v>9</v>
      </c>
      <c r="B11" s="4">
        <f>SUM(B8:B10)</f>
        <v>33729</v>
      </c>
      <c r="C11" s="4"/>
      <c r="D11" s="37"/>
      <c r="E11" s="4">
        <f>SUM(E8:E10)</f>
        <v>36609</v>
      </c>
    </row>
    <row r="12" spans="1:5" x14ac:dyDescent="0.25">
      <c r="A12" s="8" t="s">
        <v>10</v>
      </c>
      <c r="B12" s="4">
        <f>B6+B11</f>
        <v>2129467</v>
      </c>
      <c r="C12" s="4"/>
      <c r="D12" s="37"/>
      <c r="E12" s="4">
        <f>E6+E11</f>
        <v>2132347</v>
      </c>
    </row>
    <row r="13" spans="1:5" x14ac:dyDescent="0.25">
      <c r="B13" s="4"/>
      <c r="C13" s="4"/>
      <c r="D13" s="37"/>
      <c r="E13" s="4"/>
    </row>
    <row r="14" spans="1:5" x14ac:dyDescent="0.25">
      <c r="A14" t="s">
        <v>11</v>
      </c>
      <c r="B14" s="4"/>
      <c r="C14" s="4"/>
      <c r="D14" s="37"/>
      <c r="E14" s="4"/>
    </row>
    <row r="15" spans="1:5" x14ac:dyDescent="0.25">
      <c r="A15" s="7" t="s">
        <v>12</v>
      </c>
    </row>
    <row r="16" spans="1:5" x14ac:dyDescent="0.25">
      <c r="A16" s="5" t="s">
        <v>13</v>
      </c>
      <c r="B16" s="1">
        <v>426193</v>
      </c>
      <c r="C16" s="1">
        <v>12704</v>
      </c>
      <c r="D16" s="6" t="s">
        <v>15</v>
      </c>
    </row>
    <row r="17" spans="1:5" x14ac:dyDescent="0.25">
      <c r="A17" s="5"/>
      <c r="C17" s="1">
        <v>39587</v>
      </c>
      <c r="D17" s="6" t="s">
        <v>18</v>
      </c>
      <c r="E17" s="1">
        <f>B16+C16+C17</f>
        <v>478484</v>
      </c>
    </row>
    <row r="18" spans="1:5" x14ac:dyDescent="0.25">
      <c r="A18" s="5" t="s">
        <v>16</v>
      </c>
      <c r="B18" s="1">
        <v>5707</v>
      </c>
      <c r="C18">
        <v>0</v>
      </c>
      <c r="E18" s="1">
        <f>B18+C18</f>
        <v>5707</v>
      </c>
    </row>
    <row r="19" spans="1:5" x14ac:dyDescent="0.25">
      <c r="A19" s="5" t="s">
        <v>17</v>
      </c>
      <c r="B19" s="1">
        <v>63285</v>
      </c>
      <c r="C19" s="1">
        <v>8060</v>
      </c>
      <c r="D19" s="6" t="s">
        <v>19</v>
      </c>
    </row>
    <row r="20" spans="1:5" x14ac:dyDescent="0.25">
      <c r="A20" s="5"/>
      <c r="C20" s="1">
        <v>-11844</v>
      </c>
      <c r="D20" s="6" t="s">
        <v>27</v>
      </c>
      <c r="E20" s="3">
        <f>B19+C19+C20</f>
        <v>59501</v>
      </c>
    </row>
    <row r="21" spans="1:5" x14ac:dyDescent="0.25">
      <c r="A21" s="5" t="s">
        <v>20</v>
      </c>
      <c r="B21" s="1">
        <v>4319</v>
      </c>
      <c r="E21" s="1">
        <v>4319</v>
      </c>
    </row>
    <row r="22" spans="1:5" x14ac:dyDescent="0.25">
      <c r="A22" s="5" t="s">
        <v>21</v>
      </c>
      <c r="B22" s="1">
        <v>113100</v>
      </c>
      <c r="C22" s="1">
        <f>-13627</f>
        <v>-13627</v>
      </c>
      <c r="D22" s="20" t="s">
        <v>30</v>
      </c>
      <c r="E22" s="1"/>
    </row>
    <row r="23" spans="1:5" x14ac:dyDescent="0.25">
      <c r="A23" s="5"/>
      <c r="B23" s="1"/>
      <c r="C23" s="1">
        <f>(C16+C17)*0.2334</f>
        <v>12204.7194</v>
      </c>
      <c r="D23" s="20" t="s">
        <v>35</v>
      </c>
      <c r="E23" s="1">
        <f>B22+C22+C23</f>
        <v>111677.7194</v>
      </c>
    </row>
    <row r="24" spans="1:5" x14ac:dyDescent="0.25">
      <c r="A24" s="5" t="s">
        <v>22</v>
      </c>
      <c r="B24">
        <v>0</v>
      </c>
      <c r="E24">
        <v>0</v>
      </c>
    </row>
    <row r="25" spans="1:5" x14ac:dyDescent="0.25">
      <c r="A25" s="5" t="s">
        <v>23</v>
      </c>
      <c r="B25" s="1">
        <v>229937</v>
      </c>
      <c r="E25" s="1">
        <f>B25+C25</f>
        <v>229937</v>
      </c>
    </row>
    <row r="26" spans="1:5" x14ac:dyDescent="0.25">
      <c r="A26" s="5" t="s">
        <v>24</v>
      </c>
      <c r="B26" s="1">
        <v>58352</v>
      </c>
      <c r="E26" s="1">
        <f t="shared" ref="E26:E41" si="2">B26+C26</f>
        <v>58352</v>
      </c>
    </row>
    <row r="27" spans="1:5" x14ac:dyDescent="0.25">
      <c r="A27" s="5" t="s">
        <v>25</v>
      </c>
      <c r="B27" s="1">
        <v>30774</v>
      </c>
      <c r="E27" s="1">
        <f t="shared" si="2"/>
        <v>30774</v>
      </c>
    </row>
    <row r="28" spans="1:5" x14ac:dyDescent="0.25">
      <c r="A28" s="5" t="s">
        <v>26</v>
      </c>
      <c r="B28" s="1">
        <v>67168</v>
      </c>
      <c r="C28" s="1">
        <v>3356</v>
      </c>
      <c r="D28" s="6" t="s">
        <v>37</v>
      </c>
      <c r="E28" s="1">
        <f t="shared" si="2"/>
        <v>70524</v>
      </c>
    </row>
    <row r="29" spans="1:5" x14ac:dyDescent="0.25">
      <c r="A29" s="5" t="s">
        <v>28</v>
      </c>
      <c r="B29" s="1">
        <v>5617</v>
      </c>
      <c r="E29" s="1">
        <f t="shared" si="2"/>
        <v>5617</v>
      </c>
    </row>
    <row r="30" spans="1:5" x14ac:dyDescent="0.25">
      <c r="A30" s="5" t="s">
        <v>29</v>
      </c>
      <c r="B30" s="1">
        <v>117508</v>
      </c>
      <c r="C30" s="1">
        <v>27739</v>
      </c>
      <c r="D30" s="6" t="s">
        <v>45</v>
      </c>
      <c r="E30" s="1">
        <f t="shared" si="2"/>
        <v>145247</v>
      </c>
    </row>
    <row r="31" spans="1:5" x14ac:dyDescent="0.25">
      <c r="A31" s="5" t="s">
        <v>31</v>
      </c>
      <c r="B31" s="1">
        <v>23584</v>
      </c>
      <c r="E31" s="1">
        <f t="shared" si="2"/>
        <v>23584</v>
      </c>
    </row>
    <row r="32" spans="1:5" x14ac:dyDescent="0.25">
      <c r="A32" s="5" t="s">
        <v>32</v>
      </c>
      <c r="B32" s="1">
        <v>65182</v>
      </c>
      <c r="E32" s="1">
        <f t="shared" si="2"/>
        <v>65182</v>
      </c>
    </row>
    <row r="33" spans="1:5" x14ac:dyDescent="0.25">
      <c r="A33" s="5" t="s">
        <v>33</v>
      </c>
      <c r="E33" s="1"/>
    </row>
    <row r="34" spans="1:5" x14ac:dyDescent="0.25">
      <c r="A34" s="10" t="s">
        <v>34</v>
      </c>
      <c r="B34" s="1">
        <v>11266</v>
      </c>
      <c r="C34" s="1">
        <v>1888</v>
      </c>
      <c r="D34" s="6" t="s">
        <v>77</v>
      </c>
      <c r="E34" s="1">
        <f t="shared" si="2"/>
        <v>13154</v>
      </c>
    </row>
    <row r="35" spans="1:5" x14ac:dyDescent="0.25">
      <c r="A35" s="10" t="s">
        <v>36</v>
      </c>
      <c r="B35" s="1">
        <v>47567</v>
      </c>
      <c r="C35" s="1">
        <v>4717</v>
      </c>
      <c r="D35" s="6" t="s">
        <v>78</v>
      </c>
      <c r="E35" s="1">
        <f t="shared" si="2"/>
        <v>52284</v>
      </c>
    </row>
    <row r="36" spans="1:5" x14ac:dyDescent="0.25">
      <c r="A36" s="5" t="s">
        <v>38</v>
      </c>
      <c r="B36" s="1">
        <v>1755</v>
      </c>
      <c r="E36" s="1">
        <f t="shared" si="2"/>
        <v>1755</v>
      </c>
    </row>
    <row r="37" spans="1:5" x14ac:dyDescent="0.25">
      <c r="A37" s="5" t="s">
        <v>39</v>
      </c>
      <c r="B37" s="1">
        <v>4347</v>
      </c>
      <c r="E37" s="1">
        <f t="shared" si="2"/>
        <v>4347</v>
      </c>
    </row>
    <row r="38" spans="1:5" x14ac:dyDescent="0.25">
      <c r="A38" s="5" t="s">
        <v>40</v>
      </c>
      <c r="B38" s="1">
        <v>10757</v>
      </c>
      <c r="E38" s="1">
        <f t="shared" si="2"/>
        <v>10757</v>
      </c>
    </row>
    <row r="39" spans="1:5" x14ac:dyDescent="0.25">
      <c r="A39" s="5" t="s">
        <v>80</v>
      </c>
      <c r="B39" s="1">
        <v>0</v>
      </c>
      <c r="C39" s="4">
        <v>3070</v>
      </c>
      <c r="D39" s="6" t="s">
        <v>79</v>
      </c>
      <c r="E39" s="1">
        <f t="shared" si="2"/>
        <v>3070</v>
      </c>
    </row>
    <row r="40" spans="1:5" x14ac:dyDescent="0.25">
      <c r="A40" s="5" t="s">
        <v>41</v>
      </c>
      <c r="B40" s="1">
        <v>19894</v>
      </c>
      <c r="E40" s="1">
        <f t="shared" si="2"/>
        <v>19894</v>
      </c>
    </row>
    <row r="41" spans="1:5" x14ac:dyDescent="0.25">
      <c r="A41" s="5" t="s">
        <v>42</v>
      </c>
      <c r="B41" s="1">
        <v>30273</v>
      </c>
      <c r="E41" s="1">
        <f t="shared" si="2"/>
        <v>30273</v>
      </c>
    </row>
    <row r="42" spans="1:5" x14ac:dyDescent="0.25">
      <c r="A42" s="7" t="s">
        <v>43</v>
      </c>
      <c r="B42" s="1">
        <f>SUM(B16:B41)</f>
        <v>1336585</v>
      </c>
      <c r="C42" s="1">
        <f>SUM(C16:C41)</f>
        <v>87854.719400000002</v>
      </c>
      <c r="E42" s="1">
        <f>SUM(E16:E41)</f>
        <v>1424439.7194000001</v>
      </c>
    </row>
    <row r="43" spans="1:5" x14ac:dyDescent="0.25">
      <c r="A43" s="7" t="s">
        <v>44</v>
      </c>
      <c r="B43" s="1">
        <v>1152746</v>
      </c>
      <c r="C43" s="1">
        <v>23174</v>
      </c>
      <c r="D43" s="6" t="s">
        <v>90</v>
      </c>
      <c r="E43" s="1">
        <f>B43+C43</f>
        <v>1175920</v>
      </c>
    </row>
    <row r="44" spans="1:5" x14ac:dyDescent="0.25">
      <c r="A44" s="7" t="s">
        <v>46</v>
      </c>
    </row>
    <row r="45" spans="1:5" x14ac:dyDescent="0.25">
      <c r="A45" s="7" t="s">
        <v>47</v>
      </c>
      <c r="B45" s="1">
        <v>34882</v>
      </c>
      <c r="C45" s="3">
        <f>(C16+C17)*0.0765</f>
        <v>4000.2615000000001</v>
      </c>
      <c r="D45" s="20" t="s">
        <v>112</v>
      </c>
      <c r="E45" s="1">
        <f>B45+C45</f>
        <v>38882.261500000001</v>
      </c>
    </row>
    <row r="46" spans="1:5" x14ac:dyDescent="0.25">
      <c r="A46" s="9" t="s">
        <v>48</v>
      </c>
      <c r="B46" s="3">
        <f>SUM(B42:B45)</f>
        <v>2524213</v>
      </c>
      <c r="C46" s="3">
        <f>(SUM(C42:C45))</f>
        <v>115028.9809</v>
      </c>
      <c r="E46" s="2">
        <f>SUM(E42:E45)</f>
        <v>2639241.9808999998</v>
      </c>
    </row>
    <row r="47" spans="1:5" x14ac:dyDescent="0.25">
      <c r="A47" s="9" t="s">
        <v>49</v>
      </c>
      <c r="B47" s="2">
        <f>B12-B46</f>
        <v>-394746</v>
      </c>
      <c r="C47" s="2">
        <f>C12-C46</f>
        <v>-115028.9809</v>
      </c>
      <c r="E47" s="2">
        <f>E12-E46</f>
        <v>-506894.98089999985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33E2-2766-4033-9AA6-DE39B7972EDC}">
  <dimension ref="A1:B21"/>
  <sheetViews>
    <sheetView workbookViewId="0">
      <selection activeCell="B3" sqref="B3"/>
    </sheetView>
  </sheetViews>
  <sheetFormatPr defaultRowHeight="15" x14ac:dyDescent="0.25"/>
  <cols>
    <col min="1" max="1" width="53.5703125" customWidth="1"/>
    <col min="2" max="2" width="54.42578125" customWidth="1"/>
  </cols>
  <sheetData>
    <row r="1" spans="1:2" x14ac:dyDescent="0.25">
      <c r="A1" s="38" t="s">
        <v>91</v>
      </c>
      <c r="B1" s="38"/>
    </row>
    <row r="3" spans="1:2" x14ac:dyDescent="0.25">
      <c r="A3" t="s">
        <v>92</v>
      </c>
      <c r="B3" s="4">
        <f>ScheduleAdjOperations!E46</f>
        <v>2639241.9808999998</v>
      </c>
    </row>
    <row r="4" spans="1:2" x14ac:dyDescent="0.25">
      <c r="A4" t="s">
        <v>93</v>
      </c>
      <c r="B4" s="4">
        <f>(325326+123261)</f>
        <v>448587</v>
      </c>
    </row>
    <row r="5" spans="1:2" x14ac:dyDescent="0.25">
      <c r="A5" s="5" t="s">
        <v>94</v>
      </c>
      <c r="B5" s="4">
        <f>(B4-(10489+851))*0.2</f>
        <v>87449.400000000009</v>
      </c>
    </row>
    <row r="6" spans="1:2" x14ac:dyDescent="0.25">
      <c r="A6" t="s">
        <v>95</v>
      </c>
      <c r="B6" s="4">
        <f>SUM(B3:B5)</f>
        <v>3175278.3808999998</v>
      </c>
    </row>
    <row r="7" spans="1:2" x14ac:dyDescent="0.25">
      <c r="A7" t="s">
        <v>96</v>
      </c>
      <c r="B7" s="4">
        <f>ScheduleAdjOperations!E11</f>
        <v>36609</v>
      </c>
    </row>
    <row r="8" spans="1:2" x14ac:dyDescent="0.25">
      <c r="A8" s="5" t="s">
        <v>97</v>
      </c>
      <c r="B8" s="4">
        <v>0</v>
      </c>
    </row>
    <row r="9" spans="1:2" x14ac:dyDescent="0.25">
      <c r="A9" s="5" t="s">
        <v>98</v>
      </c>
      <c r="B9" s="4">
        <v>735</v>
      </c>
    </row>
    <row r="10" spans="1:2" x14ac:dyDescent="0.25">
      <c r="A10" t="s">
        <v>99</v>
      </c>
      <c r="B10" s="4">
        <f>B6-(B7+B8+B9)</f>
        <v>3137934.3808999998</v>
      </c>
    </row>
    <row r="11" spans="1:2" x14ac:dyDescent="0.25">
      <c r="A11" t="s">
        <v>100</v>
      </c>
      <c r="B11" s="4">
        <f>ScheduleAdjOperations!E6</f>
        <v>2095738</v>
      </c>
    </row>
    <row r="12" spans="1:2" x14ac:dyDescent="0.25">
      <c r="A12" t="s">
        <v>101</v>
      </c>
      <c r="B12" s="4">
        <f>B10-B11</f>
        <v>1042196.3808999998</v>
      </c>
    </row>
    <row r="14" spans="1:2" ht="33" customHeight="1" x14ac:dyDescent="0.25">
      <c r="A14" s="34" t="s">
        <v>102</v>
      </c>
      <c r="B14" s="35">
        <f>(B12/B11)*100</f>
        <v>49.729325941506033</v>
      </c>
    </row>
    <row r="18" spans="1:2" x14ac:dyDescent="0.25">
      <c r="A18" t="s">
        <v>101</v>
      </c>
      <c r="B18" s="36">
        <f>B12</f>
        <v>1042196.3808999998</v>
      </c>
    </row>
    <row r="19" spans="1:2" x14ac:dyDescent="0.25">
      <c r="A19" t="s">
        <v>103</v>
      </c>
      <c r="B19">
        <f>(90.44-78.15)*2172</f>
        <v>26693.879999999983</v>
      </c>
    </row>
    <row r="20" spans="1:2" x14ac:dyDescent="0.25">
      <c r="A20" t="s">
        <v>104</v>
      </c>
      <c r="B20" s="36">
        <f>B18-B19</f>
        <v>1015502.5008999998</v>
      </c>
    </row>
    <row r="21" spans="1:2" ht="45" x14ac:dyDescent="0.25">
      <c r="A21" s="34" t="s">
        <v>105</v>
      </c>
      <c r="B21">
        <f>B20/(B11-(2172*78.15))</f>
        <v>0.52726090575879625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4836D-75E3-478D-9B54-918F40AB4555}">
  <dimension ref="A1:B21"/>
  <sheetViews>
    <sheetView workbookViewId="0">
      <selection activeCell="B6" sqref="B6"/>
    </sheetView>
  </sheetViews>
  <sheetFormatPr defaultRowHeight="15" x14ac:dyDescent="0.25"/>
  <cols>
    <col min="1" max="1" width="53.5703125" customWidth="1"/>
    <col min="2" max="2" width="54.42578125" customWidth="1"/>
  </cols>
  <sheetData>
    <row r="1" spans="1:2" x14ac:dyDescent="0.25">
      <c r="A1" s="38" t="s">
        <v>91</v>
      </c>
      <c r="B1" s="38"/>
    </row>
    <row r="3" spans="1:2" x14ac:dyDescent="0.25">
      <c r="A3" t="s">
        <v>92</v>
      </c>
      <c r="B3" s="4">
        <f>ScheduleAdjOperations!E46</f>
        <v>2639241.9808999998</v>
      </c>
    </row>
    <row r="4" spans="1:2" x14ac:dyDescent="0.25">
      <c r="A4" t="s">
        <v>93</v>
      </c>
      <c r="B4" s="4">
        <f>(346042+132483)</f>
        <v>478525</v>
      </c>
    </row>
    <row r="5" spans="1:2" x14ac:dyDescent="0.25">
      <c r="A5" s="5" t="s">
        <v>94</v>
      </c>
      <c r="B5" s="4">
        <f>B4*0.2</f>
        <v>95705</v>
      </c>
    </row>
    <row r="6" spans="1:2" x14ac:dyDescent="0.25">
      <c r="A6" t="s">
        <v>95</v>
      </c>
      <c r="B6" s="4">
        <f>SUM(B3:B5)</f>
        <v>3213471.9808999998</v>
      </c>
    </row>
    <row r="7" spans="1:2" x14ac:dyDescent="0.25">
      <c r="A7" t="s">
        <v>96</v>
      </c>
      <c r="B7" s="4">
        <f>ScheduleAdjOperations!E11</f>
        <v>36609</v>
      </c>
    </row>
    <row r="8" spans="1:2" x14ac:dyDescent="0.25">
      <c r="A8" s="5" t="s">
        <v>97</v>
      </c>
      <c r="B8" s="4">
        <v>0</v>
      </c>
    </row>
    <row r="9" spans="1:2" x14ac:dyDescent="0.25">
      <c r="A9" s="5" t="s">
        <v>98</v>
      </c>
      <c r="B9" s="4">
        <v>735</v>
      </c>
    </row>
    <row r="10" spans="1:2" x14ac:dyDescent="0.25">
      <c r="A10" t="s">
        <v>99</v>
      </c>
      <c r="B10" s="4">
        <f>B6-(B7+B8+B9)</f>
        <v>3176127.9808999998</v>
      </c>
    </row>
    <row r="11" spans="1:2" x14ac:dyDescent="0.25">
      <c r="A11" t="s">
        <v>100</v>
      </c>
      <c r="B11" s="4">
        <f>ScheduleAdjOperations!E6</f>
        <v>2095738</v>
      </c>
    </row>
    <row r="12" spans="1:2" x14ac:dyDescent="0.25">
      <c r="A12" t="s">
        <v>101</v>
      </c>
      <c r="B12" s="4">
        <f>B10-B11</f>
        <v>1080389.9808999998</v>
      </c>
    </row>
    <row r="14" spans="1:2" ht="33" customHeight="1" x14ac:dyDescent="0.25">
      <c r="A14" s="34" t="s">
        <v>102</v>
      </c>
      <c r="B14" s="35">
        <f>(B12/B11)*100</f>
        <v>51.551767487157264</v>
      </c>
    </row>
    <row r="18" spans="1:2" x14ac:dyDescent="0.25">
      <c r="A18" t="s">
        <v>101</v>
      </c>
      <c r="B18" s="36">
        <f>B12</f>
        <v>1080389.9808999998</v>
      </c>
    </row>
    <row r="19" spans="1:2" x14ac:dyDescent="0.25">
      <c r="A19" t="s">
        <v>103</v>
      </c>
      <c r="B19">
        <f>(90.44-78.15)*2172</f>
        <v>26693.879999999983</v>
      </c>
    </row>
    <row r="20" spans="1:2" x14ac:dyDescent="0.25">
      <c r="A20" t="s">
        <v>104</v>
      </c>
      <c r="B20" s="36">
        <f>B18-B19</f>
        <v>1053696.1009</v>
      </c>
    </row>
    <row r="21" spans="1:2" ht="45" x14ac:dyDescent="0.25">
      <c r="A21" s="34" t="s">
        <v>105</v>
      </c>
      <c r="B21">
        <f>B20/(B11-(2172*78.15))</f>
        <v>0.54709147447954465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BC76B-1563-444A-B918-8C59C2EC5FCD}">
  <dimension ref="A1:G44"/>
  <sheetViews>
    <sheetView topLeftCell="A19" workbookViewId="0">
      <selection activeCell="I25" sqref="I25"/>
    </sheetView>
  </sheetViews>
  <sheetFormatPr defaultRowHeight="15" x14ac:dyDescent="0.25"/>
  <cols>
    <col min="1" max="1" width="19.5703125" customWidth="1"/>
    <col min="2" max="2" width="14.7109375" style="16" customWidth="1"/>
    <col min="3" max="3" width="13.7109375" customWidth="1"/>
    <col min="4" max="4" width="13.5703125" customWidth="1"/>
    <col min="5" max="5" width="17.7109375" customWidth="1"/>
    <col min="6" max="6" width="15.85546875" customWidth="1"/>
    <col min="7" max="7" width="21.85546875" customWidth="1"/>
  </cols>
  <sheetData>
    <row r="1" spans="1:6" x14ac:dyDescent="0.25">
      <c r="A1" s="38" t="s">
        <v>72</v>
      </c>
      <c r="B1" s="39"/>
      <c r="C1" s="39"/>
      <c r="D1" s="39"/>
      <c r="E1" s="39"/>
      <c r="F1" s="39"/>
    </row>
    <row r="2" spans="1:6" x14ac:dyDescent="0.25">
      <c r="B2" s="13" t="s">
        <v>56</v>
      </c>
      <c r="C2" s="13" t="s">
        <v>57</v>
      </c>
      <c r="D2" s="13" t="s">
        <v>66</v>
      </c>
      <c r="E2" s="13" t="s">
        <v>67</v>
      </c>
      <c r="F2" s="13" t="s">
        <v>68</v>
      </c>
    </row>
    <row r="3" spans="1:6" x14ac:dyDescent="0.25">
      <c r="A3" t="s">
        <v>69</v>
      </c>
      <c r="B3" s="17">
        <f>1099+4517+5650</f>
        <v>11266</v>
      </c>
      <c r="C3" s="4">
        <f>2382470+8575720</f>
        <v>10958190</v>
      </c>
      <c r="D3" s="4">
        <f>2382470+8575720</f>
        <v>10958190</v>
      </c>
      <c r="E3" s="4"/>
      <c r="F3" s="4">
        <f>D3+E3</f>
        <v>10958190</v>
      </c>
    </row>
    <row r="4" spans="1:6" x14ac:dyDescent="0.25">
      <c r="A4" t="s">
        <v>55</v>
      </c>
      <c r="B4" s="17">
        <v>14859</v>
      </c>
      <c r="C4" s="4">
        <v>97067750</v>
      </c>
      <c r="D4" s="4">
        <f>2000*B4</f>
        <v>29718000</v>
      </c>
      <c r="E4" s="4">
        <f>C4-D4</f>
        <v>67349750</v>
      </c>
      <c r="F4" s="4">
        <f>SUM(D4:E4)</f>
        <v>97067750</v>
      </c>
    </row>
    <row r="5" spans="1:6" x14ac:dyDescent="0.25">
      <c r="B5" s="17">
        <f>SUM(B3:B4)</f>
        <v>26125</v>
      </c>
      <c r="C5" s="4">
        <f>SUM(C3:C4)</f>
        <v>108025940</v>
      </c>
      <c r="D5" s="4">
        <f>SUM(D3:D4)</f>
        <v>40676190</v>
      </c>
      <c r="E5" s="4">
        <f>SUM(E4)</f>
        <v>67349750</v>
      </c>
      <c r="F5" s="4">
        <f>SUM(F3:F4)</f>
        <v>108025940</v>
      </c>
    </row>
    <row r="6" spans="1:6" x14ac:dyDescent="0.25">
      <c r="B6" s="17"/>
      <c r="C6" s="4"/>
      <c r="D6" s="4"/>
      <c r="E6" s="4"/>
      <c r="F6" s="4"/>
    </row>
    <row r="8" spans="1:6" x14ac:dyDescent="0.25">
      <c r="A8" s="38" t="s">
        <v>73</v>
      </c>
      <c r="B8" s="39"/>
      <c r="C8" s="39"/>
      <c r="D8" s="39"/>
      <c r="E8" s="39"/>
      <c r="F8" s="39"/>
    </row>
    <row r="9" spans="1:6" x14ac:dyDescent="0.25">
      <c r="A9" s="15"/>
      <c r="C9" s="16"/>
      <c r="D9" s="16"/>
      <c r="E9" s="16"/>
      <c r="F9" s="16"/>
    </row>
    <row r="10" spans="1:6" x14ac:dyDescent="0.25">
      <c r="A10" s="38" t="s">
        <v>74</v>
      </c>
      <c r="B10" s="38"/>
      <c r="C10" s="38"/>
      <c r="D10" s="38"/>
      <c r="E10" s="38"/>
      <c r="F10" s="38"/>
    </row>
    <row r="11" spans="1:6" x14ac:dyDescent="0.25">
      <c r="B11" s="13" t="s">
        <v>56</v>
      </c>
      <c r="C11" s="15" t="s">
        <v>57</v>
      </c>
      <c r="D11" s="38" t="s">
        <v>75</v>
      </c>
      <c r="E11" s="38"/>
      <c r="F11" s="15" t="s">
        <v>59</v>
      </c>
    </row>
    <row r="12" spans="1:6" x14ac:dyDescent="0.25">
      <c r="A12" t="s">
        <v>54</v>
      </c>
      <c r="B12" s="6">
        <v>26125</v>
      </c>
      <c r="C12">
        <f>(2382470+8575720)+((26125-(1099+4517+5650))*2000)</f>
        <v>40676190</v>
      </c>
      <c r="D12">
        <v>37.729999999999997</v>
      </c>
      <c r="E12" t="s">
        <v>70</v>
      </c>
      <c r="F12" s="11">
        <f>B12*D12</f>
        <v>985696.24999999988</v>
      </c>
    </row>
    <row r="13" spans="1:6" x14ac:dyDescent="0.25">
      <c r="A13" t="s">
        <v>55</v>
      </c>
      <c r="B13" s="6"/>
      <c r="C13">
        <f>108025490-C12</f>
        <v>67349300</v>
      </c>
      <c r="D13">
        <v>16.170000000000002</v>
      </c>
      <c r="E13" t="s">
        <v>71</v>
      </c>
      <c r="F13" s="11">
        <f>(C13/1000)*D13</f>
        <v>1089038.1810000001</v>
      </c>
    </row>
    <row r="14" spans="1:6" x14ac:dyDescent="0.25">
      <c r="A14" t="s">
        <v>61</v>
      </c>
      <c r="B14" s="6"/>
      <c r="C14">
        <f>SUM(C12:C13)</f>
        <v>108025490</v>
      </c>
      <c r="F14" s="12">
        <f>SUM(F12:F13)</f>
        <v>2074734.4309999999</v>
      </c>
    </row>
    <row r="15" spans="1:6" x14ac:dyDescent="0.25">
      <c r="A15" t="s">
        <v>60</v>
      </c>
      <c r="B15" s="16">
        <v>2172</v>
      </c>
      <c r="D15">
        <v>78.150000000000006</v>
      </c>
      <c r="F15" s="11">
        <v>169741.80000000002</v>
      </c>
    </row>
    <row r="17" spans="1:7" x14ac:dyDescent="0.25">
      <c r="A17" s="9" t="s">
        <v>62</v>
      </c>
      <c r="B17" s="15"/>
      <c r="C17" s="9"/>
      <c r="D17" s="9"/>
      <c r="E17" s="9"/>
      <c r="F17" s="14">
        <f>F14+F15</f>
        <v>2244476.2309999997</v>
      </c>
    </row>
    <row r="19" spans="1:7" x14ac:dyDescent="0.25">
      <c r="A19" s="38" t="s">
        <v>63</v>
      </c>
      <c r="B19" s="38"/>
      <c r="C19" s="38"/>
      <c r="D19" s="38"/>
      <c r="E19" s="38"/>
      <c r="F19" s="38"/>
      <c r="G19" s="38"/>
    </row>
    <row r="20" spans="1:7" ht="30" x14ac:dyDescent="0.25">
      <c r="A20" s="18"/>
      <c r="B20" s="13" t="s">
        <v>56</v>
      </c>
      <c r="C20" s="13" t="s">
        <v>57</v>
      </c>
      <c r="D20" s="13" t="s">
        <v>58</v>
      </c>
      <c r="E20" s="13"/>
      <c r="F20" s="13" t="s">
        <v>59</v>
      </c>
      <c r="G20" s="19" t="s">
        <v>76</v>
      </c>
    </row>
    <row r="21" spans="1:7" x14ac:dyDescent="0.25">
      <c r="A21" t="s">
        <v>54</v>
      </c>
      <c r="B21" s="6">
        <v>26125</v>
      </c>
      <c r="C21">
        <f>(2382470+8575720)+((26125-(1099+4517+5650))*2000)</f>
        <v>40676190</v>
      </c>
      <c r="D21">
        <v>43.39</v>
      </c>
      <c r="E21" t="s">
        <v>70</v>
      </c>
      <c r="F21" s="11">
        <f>B21*D21</f>
        <v>1133563.75</v>
      </c>
      <c r="G21" s="12">
        <f>F21-F12</f>
        <v>147867.50000000012</v>
      </c>
    </row>
    <row r="22" spans="1:7" x14ac:dyDescent="0.25">
      <c r="A22" t="s">
        <v>55</v>
      </c>
      <c r="B22" s="6"/>
      <c r="C22">
        <f>108025490-C21</f>
        <v>67349300</v>
      </c>
      <c r="D22">
        <v>19.57</v>
      </c>
      <c r="E22" t="s">
        <v>71</v>
      </c>
      <c r="F22" s="11">
        <f>(C22/1000)*D22</f>
        <v>1318025.801</v>
      </c>
      <c r="G22" s="12">
        <f>F22-F13</f>
        <v>228987.61999999988</v>
      </c>
    </row>
    <row r="23" spans="1:7" x14ac:dyDescent="0.25">
      <c r="A23" t="s">
        <v>61</v>
      </c>
      <c r="B23" s="6"/>
      <c r="C23">
        <f>SUM(C21:C22)</f>
        <v>108025490</v>
      </c>
      <c r="F23" s="12">
        <f>SUM(F21:F22)</f>
        <v>2451589.551</v>
      </c>
      <c r="G23" s="12">
        <f>F23-F14</f>
        <v>376855.12000000011</v>
      </c>
    </row>
    <row r="24" spans="1:7" x14ac:dyDescent="0.25">
      <c r="A24" t="s">
        <v>60</v>
      </c>
      <c r="B24" s="6">
        <v>2172</v>
      </c>
      <c r="D24">
        <v>83.62</v>
      </c>
      <c r="F24" s="11">
        <f>B24*D24</f>
        <v>181622.64</v>
      </c>
      <c r="G24" s="12">
        <f>F24-F15</f>
        <v>11880.839999999997</v>
      </c>
    </row>
    <row r="25" spans="1:7" x14ac:dyDescent="0.25">
      <c r="B25" s="6"/>
      <c r="G25" s="12"/>
    </row>
    <row r="26" spans="1:7" x14ac:dyDescent="0.25">
      <c r="A26" s="9" t="s">
        <v>62</v>
      </c>
      <c r="B26" s="13"/>
      <c r="C26" s="9"/>
      <c r="D26" s="9"/>
      <c r="E26" s="9"/>
      <c r="F26" s="14">
        <f>SUM(F23:F24)</f>
        <v>2633212.1910000001</v>
      </c>
      <c r="G26" s="14">
        <f>F26-F17</f>
        <v>388735.96000000043</v>
      </c>
    </row>
    <row r="27" spans="1:7" x14ac:dyDescent="0.25">
      <c r="B27" s="6"/>
    </row>
    <row r="28" spans="1:7" x14ac:dyDescent="0.25">
      <c r="A28" s="38" t="s">
        <v>64</v>
      </c>
      <c r="B28" s="38"/>
      <c r="C28" s="38"/>
      <c r="D28" s="38"/>
      <c r="E28" s="38"/>
      <c r="F28" s="38"/>
      <c r="G28" s="38"/>
    </row>
    <row r="29" spans="1:7" ht="30" x14ac:dyDescent="0.25">
      <c r="B29" s="13" t="s">
        <v>56</v>
      </c>
      <c r="C29" s="15" t="s">
        <v>57</v>
      </c>
      <c r="D29" s="15" t="s">
        <v>58</v>
      </c>
      <c r="E29" s="15"/>
      <c r="F29" s="15" t="s">
        <v>59</v>
      </c>
      <c r="G29" s="19" t="s">
        <v>76</v>
      </c>
    </row>
    <row r="30" spans="1:7" x14ac:dyDescent="0.25">
      <c r="A30" t="s">
        <v>54</v>
      </c>
      <c r="B30" s="6">
        <v>26125</v>
      </c>
      <c r="C30">
        <f>(2382470+8575720)+((26125-(1099+4517+5650))*2000)</f>
        <v>40676190</v>
      </c>
      <c r="D30">
        <v>47.92</v>
      </c>
      <c r="E30" t="s">
        <v>70</v>
      </c>
      <c r="F30" s="11">
        <f>B30*D30</f>
        <v>1251910</v>
      </c>
      <c r="G30" s="12">
        <f>F30-F12</f>
        <v>266213.75000000012</v>
      </c>
    </row>
    <row r="31" spans="1:7" x14ac:dyDescent="0.25">
      <c r="A31" t="s">
        <v>55</v>
      </c>
      <c r="B31" s="6"/>
      <c r="C31">
        <f>108025490-C30</f>
        <v>67349300</v>
      </c>
      <c r="D31">
        <v>22.15</v>
      </c>
      <c r="E31" t="s">
        <v>71</v>
      </c>
      <c r="F31" s="11">
        <f>(C31/1000)*D31</f>
        <v>1491786.9949999999</v>
      </c>
      <c r="G31" s="12">
        <f>F31-F13</f>
        <v>402748.81399999978</v>
      </c>
    </row>
    <row r="32" spans="1:7" x14ac:dyDescent="0.25">
      <c r="A32" t="s">
        <v>61</v>
      </c>
      <c r="B32" s="6"/>
      <c r="C32">
        <f>SUM(C30:C31)</f>
        <v>108025490</v>
      </c>
      <c r="F32" s="12">
        <f>SUM(F30:F31)</f>
        <v>2743696.9950000001</v>
      </c>
      <c r="G32" s="12">
        <f>F32-F14</f>
        <v>668962.56400000025</v>
      </c>
    </row>
    <row r="33" spans="1:7" x14ac:dyDescent="0.25">
      <c r="A33" t="s">
        <v>60</v>
      </c>
      <c r="B33" s="6">
        <v>2172</v>
      </c>
      <c r="D33">
        <v>87.8</v>
      </c>
      <c r="F33" s="11">
        <f>B33*D33</f>
        <v>190701.6</v>
      </c>
      <c r="G33" s="12">
        <f>F33-F15</f>
        <v>20959.799999999988</v>
      </c>
    </row>
    <row r="34" spans="1:7" x14ac:dyDescent="0.25">
      <c r="B34" s="6"/>
      <c r="G34" s="12"/>
    </row>
    <row r="35" spans="1:7" x14ac:dyDescent="0.25">
      <c r="A35" s="9" t="s">
        <v>62</v>
      </c>
      <c r="B35" s="13"/>
      <c r="C35" s="9"/>
      <c r="D35" s="9"/>
      <c r="E35" s="9"/>
      <c r="F35" s="14">
        <f>SUM(F32:F33)</f>
        <v>2934398.5950000002</v>
      </c>
      <c r="G35" s="14">
        <f>F35-F17</f>
        <v>689922.36400000053</v>
      </c>
    </row>
    <row r="36" spans="1:7" x14ac:dyDescent="0.25">
      <c r="B36" s="6"/>
    </row>
    <row r="37" spans="1:7" x14ac:dyDescent="0.25">
      <c r="A37" s="38" t="s">
        <v>65</v>
      </c>
      <c r="B37" s="38"/>
      <c r="C37" s="38"/>
      <c r="D37" s="38"/>
      <c r="E37" s="38"/>
      <c r="F37" s="38"/>
      <c r="G37" s="38"/>
    </row>
    <row r="38" spans="1:7" ht="30" x14ac:dyDescent="0.25">
      <c r="B38" s="13" t="s">
        <v>56</v>
      </c>
      <c r="C38" s="15" t="s">
        <v>57</v>
      </c>
      <c r="D38" s="15" t="s">
        <v>58</v>
      </c>
      <c r="E38" s="15"/>
      <c r="F38" s="15" t="s">
        <v>59</v>
      </c>
      <c r="G38" s="19" t="s">
        <v>76</v>
      </c>
    </row>
    <row r="39" spans="1:7" x14ac:dyDescent="0.25">
      <c r="A39" t="s">
        <v>54</v>
      </c>
      <c r="B39" s="6">
        <v>26125</v>
      </c>
      <c r="C39">
        <f>(2382470+8575720)+((26125-(1099+4517+5650))*2000)</f>
        <v>40676190</v>
      </c>
      <c r="D39">
        <v>52.44</v>
      </c>
      <c r="E39" t="s">
        <v>70</v>
      </c>
      <c r="F39" s="11">
        <f>B39*D39</f>
        <v>1369995</v>
      </c>
      <c r="G39" s="12">
        <f>F39-F12</f>
        <v>384298.75000000012</v>
      </c>
    </row>
    <row r="40" spans="1:7" x14ac:dyDescent="0.25">
      <c r="A40" t="s">
        <v>55</v>
      </c>
      <c r="B40" s="6"/>
      <c r="C40">
        <f>108025490-C39</f>
        <v>67349300</v>
      </c>
      <c r="D40">
        <v>24.74</v>
      </c>
      <c r="E40" t="s">
        <v>71</v>
      </c>
      <c r="F40" s="11">
        <f>(C40/1000)*D40</f>
        <v>1666221.682</v>
      </c>
      <c r="G40" s="12">
        <f>F40-F13</f>
        <v>577183.50099999993</v>
      </c>
    </row>
    <row r="41" spans="1:7" x14ac:dyDescent="0.25">
      <c r="A41" t="s">
        <v>61</v>
      </c>
      <c r="B41" s="6"/>
      <c r="C41">
        <f>SUM(C39:C40)</f>
        <v>108025490</v>
      </c>
      <c r="F41" s="12">
        <f>SUM(F39:F40)</f>
        <v>3036216.682</v>
      </c>
      <c r="G41" s="12">
        <f>F41-F14</f>
        <v>961482.25100000016</v>
      </c>
    </row>
    <row r="42" spans="1:7" x14ac:dyDescent="0.25">
      <c r="A42" t="s">
        <v>60</v>
      </c>
      <c r="B42" s="6">
        <v>2172</v>
      </c>
      <c r="D42">
        <v>90.44</v>
      </c>
      <c r="F42" s="11">
        <f>B42*D42</f>
        <v>196435.68</v>
      </c>
      <c r="G42" s="12">
        <f>F42-F15</f>
        <v>26693.879999999976</v>
      </c>
    </row>
    <row r="43" spans="1:7" x14ac:dyDescent="0.25">
      <c r="G43" s="12"/>
    </row>
    <row r="44" spans="1:7" x14ac:dyDescent="0.25">
      <c r="A44" s="9" t="s">
        <v>62</v>
      </c>
      <c r="B44" s="15"/>
      <c r="C44" s="9"/>
      <c r="D44" s="9"/>
      <c r="E44" s="9"/>
      <c r="F44" s="14">
        <f>F41+F42</f>
        <v>3232652.3620000002</v>
      </c>
      <c r="G44" s="14">
        <f>F44-F17</f>
        <v>988176.13100000052</v>
      </c>
    </row>
  </sheetData>
  <mergeCells count="7">
    <mergeCell ref="A37:G37"/>
    <mergeCell ref="A1:F1"/>
    <mergeCell ref="A8:F8"/>
    <mergeCell ref="A10:F10"/>
    <mergeCell ref="D11:E11"/>
    <mergeCell ref="A19:G19"/>
    <mergeCell ref="A28:G28"/>
  </mergeCells>
  <pageMargins left="0.25" right="0.25" top="0.75" bottom="0.75" header="0.3" footer="0.3"/>
  <pageSetup scale="8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966D-5AA4-4BBB-8E51-BB5549001FEC}">
  <dimension ref="A1:BQ87"/>
  <sheetViews>
    <sheetView tabSelected="1" topLeftCell="AV1" zoomScale="75" zoomScaleNormal="75" workbookViewId="0">
      <selection activeCell="BP15" sqref="BP15"/>
    </sheetView>
  </sheetViews>
  <sheetFormatPr defaultRowHeight="15" x14ac:dyDescent="0.25"/>
  <cols>
    <col min="1" max="1" width="6.42578125" bestFit="1" customWidth="1"/>
    <col min="2" max="2" width="6" bestFit="1" customWidth="1"/>
    <col min="3" max="3" width="2.7109375" customWidth="1"/>
    <col min="4" max="5" width="10.42578125" customWidth="1"/>
    <col min="6" max="6" width="2.5703125" customWidth="1"/>
    <col min="7" max="8" width="10.5703125" customWidth="1"/>
    <col min="9" max="9" width="2.5703125" customWidth="1"/>
    <col min="10" max="11" width="10.5703125" customWidth="1"/>
    <col min="12" max="12" width="2.5703125" customWidth="1"/>
    <col min="13" max="13" width="12.140625" bestFit="1" customWidth="1"/>
    <col min="14" max="14" width="10.5703125" customWidth="1"/>
    <col min="15" max="15" width="2.5703125" customWidth="1"/>
    <col min="16" max="16" width="6.5703125" customWidth="1"/>
    <col min="17" max="17" width="8.7109375" customWidth="1"/>
    <col min="18" max="18" width="8.85546875" customWidth="1"/>
    <col min="19" max="19" width="5.42578125" customWidth="1"/>
    <col min="20" max="20" width="9" customWidth="1"/>
    <col min="21" max="21" width="5.85546875" customWidth="1"/>
    <col min="22" max="22" width="4" customWidth="1"/>
    <col min="23" max="24" width="10.5703125" customWidth="1"/>
    <col min="25" max="25" width="4.140625" customWidth="1"/>
    <col min="26" max="26" width="9.5703125" customWidth="1"/>
    <col min="27" max="27" width="8.7109375" customWidth="1"/>
    <col min="28" max="28" width="2.7109375" customWidth="1"/>
    <col min="29" max="29" width="9.28515625" bestFit="1" customWidth="1"/>
    <col min="30" max="30" width="12.140625" customWidth="1"/>
    <col min="31" max="31" width="15.140625" customWidth="1"/>
    <col min="32" max="32" width="26.85546875" customWidth="1"/>
    <col min="33" max="33" width="10.42578125" bestFit="1" customWidth="1"/>
    <col min="34" max="34" width="2.5703125" customWidth="1"/>
    <col min="35" max="36" width="10.42578125" customWidth="1"/>
    <col min="37" max="37" width="4.140625" customWidth="1"/>
    <col min="38" max="39" width="10.42578125" customWidth="1"/>
    <col min="40" max="40" width="2.5703125" customWidth="1"/>
    <col min="41" max="42" width="10.42578125" customWidth="1"/>
    <col min="43" max="43" width="3.7109375" customWidth="1"/>
    <col min="44" max="44" width="10.42578125" customWidth="1"/>
    <col min="45" max="45" width="11.42578125" customWidth="1"/>
    <col min="46" max="46" width="4.5703125" customWidth="1"/>
    <col min="47" max="48" width="10.42578125" customWidth="1"/>
    <col min="49" max="49" width="3.5703125" customWidth="1"/>
    <col min="50" max="50" width="12.85546875" customWidth="1"/>
    <col min="51" max="51" width="13.28515625" customWidth="1"/>
    <col min="52" max="52" width="4.85546875" customWidth="1"/>
    <col min="53" max="53" width="11.5703125" bestFit="1" customWidth="1"/>
    <col min="54" max="54" width="10.42578125" bestFit="1" customWidth="1"/>
    <col min="55" max="55" width="2.7109375" customWidth="1"/>
    <col min="56" max="56" width="11.5703125" bestFit="1" customWidth="1"/>
    <col min="57" max="57" width="10.42578125" bestFit="1" customWidth="1"/>
    <col min="58" max="58" width="6.42578125" bestFit="1" customWidth="1"/>
    <col min="59" max="59" width="5.85546875" bestFit="1" customWidth="1"/>
    <col min="60" max="60" width="10.42578125" bestFit="1" customWidth="1"/>
    <col min="61" max="61" width="8.7109375" bestFit="1" customWidth="1"/>
    <col min="62" max="62" width="2.7109375" customWidth="1"/>
    <col min="63" max="63" width="5.85546875" bestFit="1" customWidth="1"/>
    <col min="64" max="64" width="12.7109375" bestFit="1" customWidth="1"/>
    <col min="65" max="65" width="11.5703125" bestFit="1" customWidth="1"/>
    <col min="66" max="66" width="2.7109375" customWidth="1"/>
    <col min="67" max="67" width="12.7109375" bestFit="1" customWidth="1"/>
    <col min="68" max="68" width="16" customWidth="1"/>
    <col min="69" max="69" width="21.7109375" bestFit="1" customWidth="1"/>
    <col min="71" max="71" width="10.7109375" customWidth="1"/>
    <col min="72" max="72" width="10" bestFit="1" customWidth="1"/>
    <col min="282" max="282" width="6.42578125" bestFit="1" customWidth="1"/>
    <col min="283" max="283" width="6" bestFit="1" customWidth="1"/>
    <col min="284" max="284" width="2.7109375" customWidth="1"/>
    <col min="285" max="286" width="10.42578125" customWidth="1"/>
    <col min="287" max="287" width="2.5703125" customWidth="1"/>
    <col min="288" max="289" width="10.5703125" customWidth="1"/>
    <col min="290" max="290" width="2.5703125" customWidth="1"/>
    <col min="291" max="292" width="10.5703125" customWidth="1"/>
    <col min="293" max="293" width="2.5703125" customWidth="1"/>
    <col min="294" max="294" width="12.140625" bestFit="1" customWidth="1"/>
    <col min="295" max="295" width="10.5703125" customWidth="1"/>
    <col min="296" max="296" width="2.5703125" customWidth="1"/>
    <col min="297" max="298" width="10.5703125" customWidth="1"/>
    <col min="299" max="299" width="2.7109375" customWidth="1"/>
    <col min="300" max="301" width="9.28515625" bestFit="1" customWidth="1"/>
    <col min="302" max="302" width="2.7109375" customWidth="1"/>
    <col min="303" max="304" width="10.42578125" bestFit="1" customWidth="1"/>
    <col min="305" max="305" width="2.5703125" customWidth="1"/>
    <col min="306" max="307" width="10.42578125" customWidth="1"/>
    <col min="308" max="308" width="2.5703125" customWidth="1"/>
    <col min="309" max="310" width="10.42578125" customWidth="1"/>
    <col min="311" max="311" width="2.7109375" customWidth="1"/>
    <col min="312" max="312" width="11.5703125" bestFit="1" customWidth="1"/>
    <col min="313" max="313" width="10.42578125" bestFit="1" customWidth="1"/>
    <col min="314" max="314" width="6.42578125" bestFit="1" customWidth="1"/>
    <col min="315" max="315" width="5.85546875" bestFit="1" customWidth="1"/>
    <col min="316" max="316" width="10.42578125" bestFit="1" customWidth="1"/>
    <col min="317" max="317" width="8.7109375" bestFit="1" customWidth="1"/>
    <col min="318" max="318" width="2.7109375" customWidth="1"/>
    <col min="319" max="319" width="5.85546875" bestFit="1" customWidth="1"/>
    <col min="320" max="320" width="12.7109375" bestFit="1" customWidth="1"/>
    <col min="321" max="321" width="11.5703125" bestFit="1" customWidth="1"/>
    <col min="322" max="322" width="2.7109375" customWidth="1"/>
    <col min="323" max="323" width="12.7109375" bestFit="1" customWidth="1"/>
    <col min="325" max="325" width="21.7109375" bestFit="1" customWidth="1"/>
    <col min="327" max="327" width="10.7109375" customWidth="1"/>
    <col min="328" max="328" width="10" bestFit="1" customWidth="1"/>
    <col min="538" max="538" width="6.42578125" bestFit="1" customWidth="1"/>
    <col min="539" max="539" width="6" bestFit="1" customWidth="1"/>
    <col min="540" max="540" width="2.7109375" customWidth="1"/>
    <col min="541" max="542" width="10.42578125" customWidth="1"/>
    <col min="543" max="543" width="2.5703125" customWidth="1"/>
    <col min="544" max="545" width="10.5703125" customWidth="1"/>
    <col min="546" max="546" width="2.5703125" customWidth="1"/>
    <col min="547" max="548" width="10.5703125" customWidth="1"/>
    <col min="549" max="549" width="2.5703125" customWidth="1"/>
    <col min="550" max="550" width="12.140625" bestFit="1" customWidth="1"/>
    <col min="551" max="551" width="10.5703125" customWidth="1"/>
    <col min="552" max="552" width="2.5703125" customWidth="1"/>
    <col min="553" max="554" width="10.5703125" customWidth="1"/>
    <col min="555" max="555" width="2.7109375" customWidth="1"/>
    <col min="556" max="557" width="9.28515625" bestFit="1" customWidth="1"/>
    <col min="558" max="558" width="2.7109375" customWidth="1"/>
    <col min="559" max="560" width="10.42578125" bestFit="1" customWidth="1"/>
    <col min="561" max="561" width="2.5703125" customWidth="1"/>
    <col min="562" max="563" width="10.42578125" customWidth="1"/>
    <col min="564" max="564" width="2.5703125" customWidth="1"/>
    <col min="565" max="566" width="10.42578125" customWidth="1"/>
    <col min="567" max="567" width="2.7109375" customWidth="1"/>
    <col min="568" max="568" width="11.5703125" bestFit="1" customWidth="1"/>
    <col min="569" max="569" width="10.42578125" bestFit="1" customWidth="1"/>
    <col min="570" max="570" width="6.42578125" bestFit="1" customWidth="1"/>
    <col min="571" max="571" width="5.85546875" bestFit="1" customWidth="1"/>
    <col min="572" max="572" width="10.42578125" bestFit="1" customWidth="1"/>
    <col min="573" max="573" width="8.7109375" bestFit="1" customWidth="1"/>
    <col min="574" max="574" width="2.7109375" customWidth="1"/>
    <col min="575" max="575" width="5.85546875" bestFit="1" customWidth="1"/>
    <col min="576" max="576" width="12.7109375" bestFit="1" customWidth="1"/>
    <col min="577" max="577" width="11.5703125" bestFit="1" customWidth="1"/>
    <col min="578" max="578" width="2.7109375" customWidth="1"/>
    <col min="579" max="579" width="12.7109375" bestFit="1" customWidth="1"/>
    <col min="581" max="581" width="21.7109375" bestFit="1" customWidth="1"/>
    <col min="583" max="583" width="10.7109375" customWidth="1"/>
    <col min="584" max="584" width="10" bestFit="1" customWidth="1"/>
    <col min="794" max="794" width="6.42578125" bestFit="1" customWidth="1"/>
    <col min="795" max="795" width="6" bestFit="1" customWidth="1"/>
    <col min="796" max="796" width="2.7109375" customWidth="1"/>
    <col min="797" max="798" width="10.42578125" customWidth="1"/>
    <col min="799" max="799" width="2.5703125" customWidth="1"/>
    <col min="800" max="801" width="10.5703125" customWidth="1"/>
    <col min="802" max="802" width="2.5703125" customWidth="1"/>
    <col min="803" max="804" width="10.5703125" customWidth="1"/>
    <col min="805" max="805" width="2.5703125" customWidth="1"/>
    <col min="806" max="806" width="12.140625" bestFit="1" customWidth="1"/>
    <col min="807" max="807" width="10.5703125" customWidth="1"/>
    <col min="808" max="808" width="2.5703125" customWidth="1"/>
    <col min="809" max="810" width="10.5703125" customWidth="1"/>
    <col min="811" max="811" width="2.7109375" customWidth="1"/>
    <col min="812" max="813" width="9.28515625" bestFit="1" customWidth="1"/>
    <col min="814" max="814" width="2.7109375" customWidth="1"/>
    <col min="815" max="816" width="10.42578125" bestFit="1" customWidth="1"/>
    <col min="817" max="817" width="2.5703125" customWidth="1"/>
    <col min="818" max="819" width="10.42578125" customWidth="1"/>
    <col min="820" max="820" width="2.5703125" customWidth="1"/>
    <col min="821" max="822" width="10.42578125" customWidth="1"/>
    <col min="823" max="823" width="2.7109375" customWidth="1"/>
    <col min="824" max="824" width="11.5703125" bestFit="1" customWidth="1"/>
    <col min="825" max="825" width="10.42578125" bestFit="1" customWidth="1"/>
    <col min="826" max="826" width="6.42578125" bestFit="1" customWidth="1"/>
    <col min="827" max="827" width="5.85546875" bestFit="1" customWidth="1"/>
    <col min="828" max="828" width="10.42578125" bestFit="1" customWidth="1"/>
    <col min="829" max="829" width="8.7109375" bestFit="1" customWidth="1"/>
    <col min="830" max="830" width="2.7109375" customWidth="1"/>
    <col min="831" max="831" width="5.85546875" bestFit="1" customWidth="1"/>
    <col min="832" max="832" width="12.7109375" bestFit="1" customWidth="1"/>
    <col min="833" max="833" width="11.5703125" bestFit="1" customWidth="1"/>
    <col min="834" max="834" width="2.7109375" customWidth="1"/>
    <col min="835" max="835" width="12.7109375" bestFit="1" customWidth="1"/>
    <col min="837" max="837" width="21.7109375" bestFit="1" customWidth="1"/>
    <col min="839" max="839" width="10.7109375" customWidth="1"/>
    <col min="840" max="840" width="10" bestFit="1" customWidth="1"/>
    <col min="1050" max="1050" width="6.42578125" bestFit="1" customWidth="1"/>
    <col min="1051" max="1051" width="6" bestFit="1" customWidth="1"/>
    <col min="1052" max="1052" width="2.7109375" customWidth="1"/>
    <col min="1053" max="1054" width="10.42578125" customWidth="1"/>
    <col min="1055" max="1055" width="2.5703125" customWidth="1"/>
    <col min="1056" max="1057" width="10.5703125" customWidth="1"/>
    <col min="1058" max="1058" width="2.5703125" customWidth="1"/>
    <col min="1059" max="1060" width="10.5703125" customWidth="1"/>
    <col min="1061" max="1061" width="2.5703125" customWidth="1"/>
    <col min="1062" max="1062" width="12.140625" bestFit="1" customWidth="1"/>
    <col min="1063" max="1063" width="10.5703125" customWidth="1"/>
    <col min="1064" max="1064" width="2.5703125" customWidth="1"/>
    <col min="1065" max="1066" width="10.5703125" customWidth="1"/>
    <col min="1067" max="1067" width="2.7109375" customWidth="1"/>
    <col min="1068" max="1069" width="9.28515625" bestFit="1" customWidth="1"/>
    <col min="1070" max="1070" width="2.7109375" customWidth="1"/>
    <col min="1071" max="1072" width="10.42578125" bestFit="1" customWidth="1"/>
    <col min="1073" max="1073" width="2.5703125" customWidth="1"/>
    <col min="1074" max="1075" width="10.42578125" customWidth="1"/>
    <col min="1076" max="1076" width="2.5703125" customWidth="1"/>
    <col min="1077" max="1078" width="10.42578125" customWidth="1"/>
    <col min="1079" max="1079" width="2.7109375" customWidth="1"/>
    <col min="1080" max="1080" width="11.5703125" bestFit="1" customWidth="1"/>
    <col min="1081" max="1081" width="10.42578125" bestFit="1" customWidth="1"/>
    <col min="1082" max="1082" width="6.42578125" bestFit="1" customWidth="1"/>
    <col min="1083" max="1083" width="5.85546875" bestFit="1" customWidth="1"/>
    <col min="1084" max="1084" width="10.42578125" bestFit="1" customWidth="1"/>
    <col min="1085" max="1085" width="8.7109375" bestFit="1" customWidth="1"/>
    <col min="1086" max="1086" width="2.7109375" customWidth="1"/>
    <col min="1087" max="1087" width="5.85546875" bestFit="1" customWidth="1"/>
    <col min="1088" max="1088" width="12.7109375" bestFit="1" customWidth="1"/>
    <col min="1089" max="1089" width="11.5703125" bestFit="1" customWidth="1"/>
    <col min="1090" max="1090" width="2.7109375" customWidth="1"/>
    <col min="1091" max="1091" width="12.7109375" bestFit="1" customWidth="1"/>
    <col min="1093" max="1093" width="21.7109375" bestFit="1" customWidth="1"/>
    <col min="1095" max="1095" width="10.7109375" customWidth="1"/>
    <col min="1096" max="1096" width="10" bestFit="1" customWidth="1"/>
    <col min="1306" max="1306" width="6.42578125" bestFit="1" customWidth="1"/>
    <col min="1307" max="1307" width="6" bestFit="1" customWidth="1"/>
    <col min="1308" max="1308" width="2.7109375" customWidth="1"/>
    <col min="1309" max="1310" width="10.42578125" customWidth="1"/>
    <col min="1311" max="1311" width="2.5703125" customWidth="1"/>
    <col min="1312" max="1313" width="10.5703125" customWidth="1"/>
    <col min="1314" max="1314" width="2.5703125" customWidth="1"/>
    <col min="1315" max="1316" width="10.5703125" customWidth="1"/>
    <col min="1317" max="1317" width="2.5703125" customWidth="1"/>
    <col min="1318" max="1318" width="12.140625" bestFit="1" customWidth="1"/>
    <col min="1319" max="1319" width="10.5703125" customWidth="1"/>
    <col min="1320" max="1320" width="2.5703125" customWidth="1"/>
    <col min="1321" max="1322" width="10.5703125" customWidth="1"/>
    <col min="1323" max="1323" width="2.7109375" customWidth="1"/>
    <col min="1324" max="1325" width="9.28515625" bestFit="1" customWidth="1"/>
    <col min="1326" max="1326" width="2.7109375" customWidth="1"/>
    <col min="1327" max="1328" width="10.42578125" bestFit="1" customWidth="1"/>
    <col min="1329" max="1329" width="2.5703125" customWidth="1"/>
    <col min="1330" max="1331" width="10.42578125" customWidth="1"/>
    <col min="1332" max="1332" width="2.5703125" customWidth="1"/>
    <col min="1333" max="1334" width="10.42578125" customWidth="1"/>
    <col min="1335" max="1335" width="2.7109375" customWidth="1"/>
    <col min="1336" max="1336" width="11.5703125" bestFit="1" customWidth="1"/>
    <col min="1337" max="1337" width="10.42578125" bestFit="1" customWidth="1"/>
    <col min="1338" max="1338" width="6.42578125" bestFit="1" customWidth="1"/>
    <col min="1339" max="1339" width="5.85546875" bestFit="1" customWidth="1"/>
    <col min="1340" max="1340" width="10.42578125" bestFit="1" customWidth="1"/>
    <col min="1341" max="1341" width="8.7109375" bestFit="1" customWidth="1"/>
    <col min="1342" max="1342" width="2.7109375" customWidth="1"/>
    <col min="1343" max="1343" width="5.85546875" bestFit="1" customWidth="1"/>
    <col min="1344" max="1344" width="12.7109375" bestFit="1" customWidth="1"/>
    <col min="1345" max="1345" width="11.5703125" bestFit="1" customWidth="1"/>
    <col min="1346" max="1346" width="2.7109375" customWidth="1"/>
    <col min="1347" max="1347" width="12.7109375" bestFit="1" customWidth="1"/>
    <col min="1349" max="1349" width="21.7109375" bestFit="1" customWidth="1"/>
    <col min="1351" max="1351" width="10.7109375" customWidth="1"/>
    <col min="1352" max="1352" width="10" bestFit="1" customWidth="1"/>
    <col min="1562" max="1562" width="6.42578125" bestFit="1" customWidth="1"/>
    <col min="1563" max="1563" width="6" bestFit="1" customWidth="1"/>
    <col min="1564" max="1564" width="2.7109375" customWidth="1"/>
    <col min="1565" max="1566" width="10.42578125" customWidth="1"/>
    <col min="1567" max="1567" width="2.5703125" customWidth="1"/>
    <col min="1568" max="1569" width="10.5703125" customWidth="1"/>
    <col min="1570" max="1570" width="2.5703125" customWidth="1"/>
    <col min="1571" max="1572" width="10.5703125" customWidth="1"/>
    <col min="1573" max="1573" width="2.5703125" customWidth="1"/>
    <col min="1574" max="1574" width="12.140625" bestFit="1" customWidth="1"/>
    <col min="1575" max="1575" width="10.5703125" customWidth="1"/>
    <col min="1576" max="1576" width="2.5703125" customWidth="1"/>
    <col min="1577" max="1578" width="10.5703125" customWidth="1"/>
    <col min="1579" max="1579" width="2.7109375" customWidth="1"/>
    <col min="1580" max="1581" width="9.28515625" bestFit="1" customWidth="1"/>
    <col min="1582" max="1582" width="2.7109375" customWidth="1"/>
    <col min="1583" max="1584" width="10.42578125" bestFit="1" customWidth="1"/>
    <col min="1585" max="1585" width="2.5703125" customWidth="1"/>
    <col min="1586" max="1587" width="10.42578125" customWidth="1"/>
    <col min="1588" max="1588" width="2.5703125" customWidth="1"/>
    <col min="1589" max="1590" width="10.42578125" customWidth="1"/>
    <col min="1591" max="1591" width="2.7109375" customWidth="1"/>
    <col min="1592" max="1592" width="11.5703125" bestFit="1" customWidth="1"/>
    <col min="1593" max="1593" width="10.42578125" bestFit="1" customWidth="1"/>
    <col min="1594" max="1594" width="6.42578125" bestFit="1" customWidth="1"/>
    <col min="1595" max="1595" width="5.85546875" bestFit="1" customWidth="1"/>
    <col min="1596" max="1596" width="10.42578125" bestFit="1" customWidth="1"/>
    <col min="1597" max="1597" width="8.7109375" bestFit="1" customWidth="1"/>
    <col min="1598" max="1598" width="2.7109375" customWidth="1"/>
    <col min="1599" max="1599" width="5.85546875" bestFit="1" customWidth="1"/>
    <col min="1600" max="1600" width="12.7109375" bestFit="1" customWidth="1"/>
    <col min="1601" max="1601" width="11.5703125" bestFit="1" customWidth="1"/>
    <col min="1602" max="1602" width="2.7109375" customWidth="1"/>
    <col min="1603" max="1603" width="12.7109375" bestFit="1" customWidth="1"/>
    <col min="1605" max="1605" width="21.7109375" bestFit="1" customWidth="1"/>
    <col min="1607" max="1607" width="10.7109375" customWidth="1"/>
    <col min="1608" max="1608" width="10" bestFit="1" customWidth="1"/>
    <col min="1818" max="1818" width="6.42578125" bestFit="1" customWidth="1"/>
    <col min="1819" max="1819" width="6" bestFit="1" customWidth="1"/>
    <col min="1820" max="1820" width="2.7109375" customWidth="1"/>
    <col min="1821" max="1822" width="10.42578125" customWidth="1"/>
    <col min="1823" max="1823" width="2.5703125" customWidth="1"/>
    <col min="1824" max="1825" width="10.5703125" customWidth="1"/>
    <col min="1826" max="1826" width="2.5703125" customWidth="1"/>
    <col min="1827" max="1828" width="10.5703125" customWidth="1"/>
    <col min="1829" max="1829" width="2.5703125" customWidth="1"/>
    <col min="1830" max="1830" width="12.140625" bestFit="1" customWidth="1"/>
    <col min="1831" max="1831" width="10.5703125" customWidth="1"/>
    <col min="1832" max="1832" width="2.5703125" customWidth="1"/>
    <col min="1833" max="1834" width="10.5703125" customWidth="1"/>
    <col min="1835" max="1835" width="2.7109375" customWidth="1"/>
    <col min="1836" max="1837" width="9.28515625" bestFit="1" customWidth="1"/>
    <col min="1838" max="1838" width="2.7109375" customWidth="1"/>
    <col min="1839" max="1840" width="10.42578125" bestFit="1" customWidth="1"/>
    <col min="1841" max="1841" width="2.5703125" customWidth="1"/>
    <col min="1842" max="1843" width="10.42578125" customWidth="1"/>
    <col min="1844" max="1844" width="2.5703125" customWidth="1"/>
    <col min="1845" max="1846" width="10.42578125" customWidth="1"/>
    <col min="1847" max="1847" width="2.7109375" customWidth="1"/>
    <col min="1848" max="1848" width="11.5703125" bestFit="1" customWidth="1"/>
    <col min="1849" max="1849" width="10.42578125" bestFit="1" customWidth="1"/>
    <col min="1850" max="1850" width="6.42578125" bestFit="1" customWidth="1"/>
    <col min="1851" max="1851" width="5.85546875" bestFit="1" customWidth="1"/>
    <col min="1852" max="1852" width="10.42578125" bestFit="1" customWidth="1"/>
    <col min="1853" max="1853" width="8.7109375" bestFit="1" customWidth="1"/>
    <col min="1854" max="1854" width="2.7109375" customWidth="1"/>
    <col min="1855" max="1855" width="5.85546875" bestFit="1" customWidth="1"/>
    <col min="1856" max="1856" width="12.7109375" bestFit="1" customWidth="1"/>
    <col min="1857" max="1857" width="11.5703125" bestFit="1" customWidth="1"/>
    <col min="1858" max="1858" width="2.7109375" customWidth="1"/>
    <col min="1859" max="1859" width="12.7109375" bestFit="1" customWidth="1"/>
    <col min="1861" max="1861" width="21.7109375" bestFit="1" customWidth="1"/>
    <col min="1863" max="1863" width="10.7109375" customWidth="1"/>
    <col min="1864" max="1864" width="10" bestFit="1" customWidth="1"/>
    <col min="2074" max="2074" width="6.42578125" bestFit="1" customWidth="1"/>
    <col min="2075" max="2075" width="6" bestFit="1" customWidth="1"/>
    <col min="2076" max="2076" width="2.7109375" customWidth="1"/>
    <col min="2077" max="2078" width="10.42578125" customWidth="1"/>
    <col min="2079" max="2079" width="2.5703125" customWidth="1"/>
    <col min="2080" max="2081" width="10.5703125" customWidth="1"/>
    <col min="2082" max="2082" width="2.5703125" customWidth="1"/>
    <col min="2083" max="2084" width="10.5703125" customWidth="1"/>
    <col min="2085" max="2085" width="2.5703125" customWidth="1"/>
    <col min="2086" max="2086" width="12.140625" bestFit="1" customWidth="1"/>
    <col min="2087" max="2087" width="10.5703125" customWidth="1"/>
    <col min="2088" max="2088" width="2.5703125" customWidth="1"/>
    <col min="2089" max="2090" width="10.5703125" customWidth="1"/>
    <col min="2091" max="2091" width="2.7109375" customWidth="1"/>
    <col min="2092" max="2093" width="9.28515625" bestFit="1" customWidth="1"/>
    <col min="2094" max="2094" width="2.7109375" customWidth="1"/>
    <col min="2095" max="2096" width="10.42578125" bestFit="1" customWidth="1"/>
    <col min="2097" max="2097" width="2.5703125" customWidth="1"/>
    <col min="2098" max="2099" width="10.42578125" customWidth="1"/>
    <col min="2100" max="2100" width="2.5703125" customWidth="1"/>
    <col min="2101" max="2102" width="10.42578125" customWidth="1"/>
    <col min="2103" max="2103" width="2.7109375" customWidth="1"/>
    <col min="2104" max="2104" width="11.5703125" bestFit="1" customWidth="1"/>
    <col min="2105" max="2105" width="10.42578125" bestFit="1" customWidth="1"/>
    <col min="2106" max="2106" width="6.42578125" bestFit="1" customWidth="1"/>
    <col min="2107" max="2107" width="5.85546875" bestFit="1" customWidth="1"/>
    <col min="2108" max="2108" width="10.42578125" bestFit="1" customWidth="1"/>
    <col min="2109" max="2109" width="8.7109375" bestFit="1" customWidth="1"/>
    <col min="2110" max="2110" width="2.7109375" customWidth="1"/>
    <col min="2111" max="2111" width="5.85546875" bestFit="1" customWidth="1"/>
    <col min="2112" max="2112" width="12.7109375" bestFit="1" customWidth="1"/>
    <col min="2113" max="2113" width="11.5703125" bestFit="1" customWidth="1"/>
    <col min="2114" max="2114" width="2.7109375" customWidth="1"/>
    <col min="2115" max="2115" width="12.7109375" bestFit="1" customWidth="1"/>
    <col min="2117" max="2117" width="21.7109375" bestFit="1" customWidth="1"/>
    <col min="2119" max="2119" width="10.7109375" customWidth="1"/>
    <col min="2120" max="2120" width="10" bestFit="1" customWidth="1"/>
    <col min="2330" max="2330" width="6.42578125" bestFit="1" customWidth="1"/>
    <col min="2331" max="2331" width="6" bestFit="1" customWidth="1"/>
    <col min="2332" max="2332" width="2.7109375" customWidth="1"/>
    <col min="2333" max="2334" width="10.42578125" customWidth="1"/>
    <col min="2335" max="2335" width="2.5703125" customWidth="1"/>
    <col min="2336" max="2337" width="10.5703125" customWidth="1"/>
    <col min="2338" max="2338" width="2.5703125" customWidth="1"/>
    <col min="2339" max="2340" width="10.5703125" customWidth="1"/>
    <col min="2341" max="2341" width="2.5703125" customWidth="1"/>
    <col min="2342" max="2342" width="12.140625" bestFit="1" customWidth="1"/>
    <col min="2343" max="2343" width="10.5703125" customWidth="1"/>
    <col min="2344" max="2344" width="2.5703125" customWidth="1"/>
    <col min="2345" max="2346" width="10.5703125" customWidth="1"/>
    <col min="2347" max="2347" width="2.7109375" customWidth="1"/>
    <col min="2348" max="2349" width="9.28515625" bestFit="1" customWidth="1"/>
    <col min="2350" max="2350" width="2.7109375" customWidth="1"/>
    <col min="2351" max="2352" width="10.42578125" bestFit="1" customWidth="1"/>
    <col min="2353" max="2353" width="2.5703125" customWidth="1"/>
    <col min="2354" max="2355" width="10.42578125" customWidth="1"/>
    <col min="2356" max="2356" width="2.5703125" customWidth="1"/>
    <col min="2357" max="2358" width="10.42578125" customWidth="1"/>
    <col min="2359" max="2359" width="2.7109375" customWidth="1"/>
    <col min="2360" max="2360" width="11.5703125" bestFit="1" customWidth="1"/>
    <col min="2361" max="2361" width="10.42578125" bestFit="1" customWidth="1"/>
    <col min="2362" max="2362" width="6.42578125" bestFit="1" customWidth="1"/>
    <col min="2363" max="2363" width="5.85546875" bestFit="1" customWidth="1"/>
    <col min="2364" max="2364" width="10.42578125" bestFit="1" customWidth="1"/>
    <col min="2365" max="2365" width="8.7109375" bestFit="1" customWidth="1"/>
    <col min="2366" max="2366" width="2.7109375" customWidth="1"/>
    <col min="2367" max="2367" width="5.85546875" bestFit="1" customWidth="1"/>
    <col min="2368" max="2368" width="12.7109375" bestFit="1" customWidth="1"/>
    <col min="2369" max="2369" width="11.5703125" bestFit="1" customWidth="1"/>
    <col min="2370" max="2370" width="2.7109375" customWidth="1"/>
    <col min="2371" max="2371" width="12.7109375" bestFit="1" customWidth="1"/>
    <col min="2373" max="2373" width="21.7109375" bestFit="1" customWidth="1"/>
    <col min="2375" max="2375" width="10.7109375" customWidth="1"/>
    <col min="2376" max="2376" width="10" bestFit="1" customWidth="1"/>
    <col min="2586" max="2586" width="6.42578125" bestFit="1" customWidth="1"/>
    <col min="2587" max="2587" width="6" bestFit="1" customWidth="1"/>
    <col min="2588" max="2588" width="2.7109375" customWidth="1"/>
    <col min="2589" max="2590" width="10.42578125" customWidth="1"/>
    <col min="2591" max="2591" width="2.5703125" customWidth="1"/>
    <col min="2592" max="2593" width="10.5703125" customWidth="1"/>
    <col min="2594" max="2594" width="2.5703125" customWidth="1"/>
    <col min="2595" max="2596" width="10.5703125" customWidth="1"/>
    <col min="2597" max="2597" width="2.5703125" customWidth="1"/>
    <col min="2598" max="2598" width="12.140625" bestFit="1" customWidth="1"/>
    <col min="2599" max="2599" width="10.5703125" customWidth="1"/>
    <col min="2600" max="2600" width="2.5703125" customWidth="1"/>
    <col min="2601" max="2602" width="10.5703125" customWidth="1"/>
    <col min="2603" max="2603" width="2.7109375" customWidth="1"/>
    <col min="2604" max="2605" width="9.28515625" bestFit="1" customWidth="1"/>
    <col min="2606" max="2606" width="2.7109375" customWidth="1"/>
    <col min="2607" max="2608" width="10.42578125" bestFit="1" customWidth="1"/>
    <col min="2609" max="2609" width="2.5703125" customWidth="1"/>
    <col min="2610" max="2611" width="10.42578125" customWidth="1"/>
    <col min="2612" max="2612" width="2.5703125" customWidth="1"/>
    <col min="2613" max="2614" width="10.42578125" customWidth="1"/>
    <col min="2615" max="2615" width="2.7109375" customWidth="1"/>
    <col min="2616" max="2616" width="11.5703125" bestFit="1" customWidth="1"/>
    <col min="2617" max="2617" width="10.42578125" bestFit="1" customWidth="1"/>
    <col min="2618" max="2618" width="6.42578125" bestFit="1" customWidth="1"/>
    <col min="2619" max="2619" width="5.85546875" bestFit="1" customWidth="1"/>
    <col min="2620" max="2620" width="10.42578125" bestFit="1" customWidth="1"/>
    <col min="2621" max="2621" width="8.7109375" bestFit="1" customWidth="1"/>
    <col min="2622" max="2622" width="2.7109375" customWidth="1"/>
    <col min="2623" max="2623" width="5.85546875" bestFit="1" customWidth="1"/>
    <col min="2624" max="2624" width="12.7109375" bestFit="1" customWidth="1"/>
    <col min="2625" max="2625" width="11.5703125" bestFit="1" customWidth="1"/>
    <col min="2626" max="2626" width="2.7109375" customWidth="1"/>
    <col min="2627" max="2627" width="12.7109375" bestFit="1" customWidth="1"/>
    <col min="2629" max="2629" width="21.7109375" bestFit="1" customWidth="1"/>
    <col min="2631" max="2631" width="10.7109375" customWidth="1"/>
    <col min="2632" max="2632" width="10" bestFit="1" customWidth="1"/>
    <col min="2842" max="2842" width="6.42578125" bestFit="1" customWidth="1"/>
    <col min="2843" max="2843" width="6" bestFit="1" customWidth="1"/>
    <col min="2844" max="2844" width="2.7109375" customWidth="1"/>
    <col min="2845" max="2846" width="10.42578125" customWidth="1"/>
    <col min="2847" max="2847" width="2.5703125" customWidth="1"/>
    <col min="2848" max="2849" width="10.5703125" customWidth="1"/>
    <col min="2850" max="2850" width="2.5703125" customWidth="1"/>
    <col min="2851" max="2852" width="10.5703125" customWidth="1"/>
    <col min="2853" max="2853" width="2.5703125" customWidth="1"/>
    <col min="2854" max="2854" width="12.140625" bestFit="1" customWidth="1"/>
    <col min="2855" max="2855" width="10.5703125" customWidth="1"/>
    <col min="2856" max="2856" width="2.5703125" customWidth="1"/>
    <col min="2857" max="2858" width="10.5703125" customWidth="1"/>
    <col min="2859" max="2859" width="2.7109375" customWidth="1"/>
    <col min="2860" max="2861" width="9.28515625" bestFit="1" customWidth="1"/>
    <col min="2862" max="2862" width="2.7109375" customWidth="1"/>
    <col min="2863" max="2864" width="10.42578125" bestFit="1" customWidth="1"/>
    <col min="2865" max="2865" width="2.5703125" customWidth="1"/>
    <col min="2866" max="2867" width="10.42578125" customWidth="1"/>
    <col min="2868" max="2868" width="2.5703125" customWidth="1"/>
    <col min="2869" max="2870" width="10.42578125" customWidth="1"/>
    <col min="2871" max="2871" width="2.7109375" customWidth="1"/>
    <col min="2872" max="2872" width="11.5703125" bestFit="1" customWidth="1"/>
    <col min="2873" max="2873" width="10.42578125" bestFit="1" customWidth="1"/>
    <col min="2874" max="2874" width="6.42578125" bestFit="1" customWidth="1"/>
    <col min="2875" max="2875" width="5.85546875" bestFit="1" customWidth="1"/>
    <col min="2876" max="2876" width="10.42578125" bestFit="1" customWidth="1"/>
    <col min="2877" max="2877" width="8.7109375" bestFit="1" customWidth="1"/>
    <col min="2878" max="2878" width="2.7109375" customWidth="1"/>
    <col min="2879" max="2879" width="5.85546875" bestFit="1" customWidth="1"/>
    <col min="2880" max="2880" width="12.7109375" bestFit="1" customWidth="1"/>
    <col min="2881" max="2881" width="11.5703125" bestFit="1" customWidth="1"/>
    <col min="2882" max="2882" width="2.7109375" customWidth="1"/>
    <col min="2883" max="2883" width="12.7109375" bestFit="1" customWidth="1"/>
    <col min="2885" max="2885" width="21.7109375" bestFit="1" customWidth="1"/>
    <col min="2887" max="2887" width="10.7109375" customWidth="1"/>
    <col min="2888" max="2888" width="10" bestFit="1" customWidth="1"/>
    <col min="3098" max="3098" width="6.42578125" bestFit="1" customWidth="1"/>
    <col min="3099" max="3099" width="6" bestFit="1" customWidth="1"/>
    <col min="3100" max="3100" width="2.7109375" customWidth="1"/>
    <col min="3101" max="3102" width="10.42578125" customWidth="1"/>
    <col min="3103" max="3103" width="2.5703125" customWidth="1"/>
    <col min="3104" max="3105" width="10.5703125" customWidth="1"/>
    <col min="3106" max="3106" width="2.5703125" customWidth="1"/>
    <col min="3107" max="3108" width="10.5703125" customWidth="1"/>
    <col min="3109" max="3109" width="2.5703125" customWidth="1"/>
    <col min="3110" max="3110" width="12.140625" bestFit="1" customWidth="1"/>
    <col min="3111" max="3111" width="10.5703125" customWidth="1"/>
    <col min="3112" max="3112" width="2.5703125" customWidth="1"/>
    <col min="3113" max="3114" width="10.5703125" customWidth="1"/>
    <col min="3115" max="3115" width="2.7109375" customWidth="1"/>
    <col min="3116" max="3117" width="9.28515625" bestFit="1" customWidth="1"/>
    <col min="3118" max="3118" width="2.7109375" customWidth="1"/>
    <col min="3119" max="3120" width="10.42578125" bestFit="1" customWidth="1"/>
    <col min="3121" max="3121" width="2.5703125" customWidth="1"/>
    <col min="3122" max="3123" width="10.42578125" customWidth="1"/>
    <col min="3124" max="3124" width="2.5703125" customWidth="1"/>
    <col min="3125" max="3126" width="10.42578125" customWidth="1"/>
    <col min="3127" max="3127" width="2.7109375" customWidth="1"/>
    <col min="3128" max="3128" width="11.5703125" bestFit="1" customWidth="1"/>
    <col min="3129" max="3129" width="10.42578125" bestFit="1" customWidth="1"/>
    <col min="3130" max="3130" width="6.42578125" bestFit="1" customWidth="1"/>
    <col min="3131" max="3131" width="5.85546875" bestFit="1" customWidth="1"/>
    <col min="3132" max="3132" width="10.42578125" bestFit="1" customWidth="1"/>
    <col min="3133" max="3133" width="8.7109375" bestFit="1" customWidth="1"/>
    <col min="3134" max="3134" width="2.7109375" customWidth="1"/>
    <col min="3135" max="3135" width="5.85546875" bestFit="1" customWidth="1"/>
    <col min="3136" max="3136" width="12.7109375" bestFit="1" customWidth="1"/>
    <col min="3137" max="3137" width="11.5703125" bestFit="1" customWidth="1"/>
    <col min="3138" max="3138" width="2.7109375" customWidth="1"/>
    <col min="3139" max="3139" width="12.7109375" bestFit="1" customWidth="1"/>
    <col min="3141" max="3141" width="21.7109375" bestFit="1" customWidth="1"/>
    <col min="3143" max="3143" width="10.7109375" customWidth="1"/>
    <col min="3144" max="3144" width="10" bestFit="1" customWidth="1"/>
    <col min="3354" max="3354" width="6.42578125" bestFit="1" customWidth="1"/>
    <col min="3355" max="3355" width="6" bestFit="1" customWidth="1"/>
    <col min="3356" max="3356" width="2.7109375" customWidth="1"/>
    <col min="3357" max="3358" width="10.42578125" customWidth="1"/>
    <col min="3359" max="3359" width="2.5703125" customWidth="1"/>
    <col min="3360" max="3361" width="10.5703125" customWidth="1"/>
    <col min="3362" max="3362" width="2.5703125" customWidth="1"/>
    <col min="3363" max="3364" width="10.5703125" customWidth="1"/>
    <col min="3365" max="3365" width="2.5703125" customWidth="1"/>
    <col min="3366" max="3366" width="12.140625" bestFit="1" customWidth="1"/>
    <col min="3367" max="3367" width="10.5703125" customWidth="1"/>
    <col min="3368" max="3368" width="2.5703125" customWidth="1"/>
    <col min="3369" max="3370" width="10.5703125" customWidth="1"/>
    <col min="3371" max="3371" width="2.7109375" customWidth="1"/>
    <col min="3372" max="3373" width="9.28515625" bestFit="1" customWidth="1"/>
    <col min="3374" max="3374" width="2.7109375" customWidth="1"/>
    <col min="3375" max="3376" width="10.42578125" bestFit="1" customWidth="1"/>
    <col min="3377" max="3377" width="2.5703125" customWidth="1"/>
    <col min="3378" max="3379" width="10.42578125" customWidth="1"/>
    <col min="3380" max="3380" width="2.5703125" customWidth="1"/>
    <col min="3381" max="3382" width="10.42578125" customWidth="1"/>
    <col min="3383" max="3383" width="2.7109375" customWidth="1"/>
    <col min="3384" max="3384" width="11.5703125" bestFit="1" customWidth="1"/>
    <col min="3385" max="3385" width="10.42578125" bestFit="1" customWidth="1"/>
    <col min="3386" max="3386" width="6.42578125" bestFit="1" customWidth="1"/>
    <col min="3387" max="3387" width="5.85546875" bestFit="1" customWidth="1"/>
    <col min="3388" max="3388" width="10.42578125" bestFit="1" customWidth="1"/>
    <col min="3389" max="3389" width="8.7109375" bestFit="1" customWidth="1"/>
    <col min="3390" max="3390" width="2.7109375" customWidth="1"/>
    <col min="3391" max="3391" width="5.85546875" bestFit="1" customWidth="1"/>
    <col min="3392" max="3392" width="12.7109375" bestFit="1" customWidth="1"/>
    <col min="3393" max="3393" width="11.5703125" bestFit="1" customWidth="1"/>
    <col min="3394" max="3394" width="2.7109375" customWidth="1"/>
    <col min="3395" max="3395" width="12.7109375" bestFit="1" customWidth="1"/>
    <col min="3397" max="3397" width="21.7109375" bestFit="1" customWidth="1"/>
    <col min="3399" max="3399" width="10.7109375" customWidth="1"/>
    <col min="3400" max="3400" width="10" bestFit="1" customWidth="1"/>
    <col min="3610" max="3610" width="6.42578125" bestFit="1" customWidth="1"/>
    <col min="3611" max="3611" width="6" bestFit="1" customWidth="1"/>
    <col min="3612" max="3612" width="2.7109375" customWidth="1"/>
    <col min="3613" max="3614" width="10.42578125" customWidth="1"/>
    <col min="3615" max="3615" width="2.5703125" customWidth="1"/>
    <col min="3616" max="3617" width="10.5703125" customWidth="1"/>
    <col min="3618" max="3618" width="2.5703125" customWidth="1"/>
    <col min="3619" max="3620" width="10.5703125" customWidth="1"/>
    <col min="3621" max="3621" width="2.5703125" customWidth="1"/>
    <col min="3622" max="3622" width="12.140625" bestFit="1" customWidth="1"/>
    <col min="3623" max="3623" width="10.5703125" customWidth="1"/>
    <col min="3624" max="3624" width="2.5703125" customWidth="1"/>
    <col min="3625" max="3626" width="10.5703125" customWidth="1"/>
    <col min="3627" max="3627" width="2.7109375" customWidth="1"/>
    <col min="3628" max="3629" width="9.28515625" bestFit="1" customWidth="1"/>
    <col min="3630" max="3630" width="2.7109375" customWidth="1"/>
    <col min="3631" max="3632" width="10.42578125" bestFit="1" customWidth="1"/>
    <col min="3633" max="3633" width="2.5703125" customWidth="1"/>
    <col min="3634" max="3635" width="10.42578125" customWidth="1"/>
    <col min="3636" max="3636" width="2.5703125" customWidth="1"/>
    <col min="3637" max="3638" width="10.42578125" customWidth="1"/>
    <col min="3639" max="3639" width="2.7109375" customWidth="1"/>
    <col min="3640" max="3640" width="11.5703125" bestFit="1" customWidth="1"/>
    <col min="3641" max="3641" width="10.42578125" bestFit="1" customWidth="1"/>
    <col min="3642" max="3642" width="6.42578125" bestFit="1" customWidth="1"/>
    <col min="3643" max="3643" width="5.85546875" bestFit="1" customWidth="1"/>
    <col min="3644" max="3644" width="10.42578125" bestFit="1" customWidth="1"/>
    <col min="3645" max="3645" width="8.7109375" bestFit="1" customWidth="1"/>
    <col min="3646" max="3646" width="2.7109375" customWidth="1"/>
    <col min="3647" max="3647" width="5.85546875" bestFit="1" customWidth="1"/>
    <col min="3648" max="3648" width="12.7109375" bestFit="1" customWidth="1"/>
    <col min="3649" max="3649" width="11.5703125" bestFit="1" customWidth="1"/>
    <col min="3650" max="3650" width="2.7109375" customWidth="1"/>
    <col min="3651" max="3651" width="12.7109375" bestFit="1" customWidth="1"/>
    <col min="3653" max="3653" width="21.7109375" bestFit="1" customWidth="1"/>
    <col min="3655" max="3655" width="10.7109375" customWidth="1"/>
    <col min="3656" max="3656" width="10" bestFit="1" customWidth="1"/>
    <col min="3866" max="3866" width="6.42578125" bestFit="1" customWidth="1"/>
    <col min="3867" max="3867" width="6" bestFit="1" customWidth="1"/>
    <col min="3868" max="3868" width="2.7109375" customWidth="1"/>
    <col min="3869" max="3870" width="10.42578125" customWidth="1"/>
    <col min="3871" max="3871" width="2.5703125" customWidth="1"/>
    <col min="3872" max="3873" width="10.5703125" customWidth="1"/>
    <col min="3874" max="3874" width="2.5703125" customWidth="1"/>
    <col min="3875" max="3876" width="10.5703125" customWidth="1"/>
    <col min="3877" max="3877" width="2.5703125" customWidth="1"/>
    <col min="3878" max="3878" width="12.140625" bestFit="1" customWidth="1"/>
    <col min="3879" max="3879" width="10.5703125" customWidth="1"/>
    <col min="3880" max="3880" width="2.5703125" customWidth="1"/>
    <col min="3881" max="3882" width="10.5703125" customWidth="1"/>
    <col min="3883" max="3883" width="2.7109375" customWidth="1"/>
    <col min="3884" max="3885" width="9.28515625" bestFit="1" customWidth="1"/>
    <col min="3886" max="3886" width="2.7109375" customWidth="1"/>
    <col min="3887" max="3888" width="10.42578125" bestFit="1" customWidth="1"/>
    <col min="3889" max="3889" width="2.5703125" customWidth="1"/>
    <col min="3890" max="3891" width="10.42578125" customWidth="1"/>
    <col min="3892" max="3892" width="2.5703125" customWidth="1"/>
    <col min="3893" max="3894" width="10.42578125" customWidth="1"/>
    <col min="3895" max="3895" width="2.7109375" customWidth="1"/>
    <col min="3896" max="3896" width="11.5703125" bestFit="1" customWidth="1"/>
    <col min="3897" max="3897" width="10.42578125" bestFit="1" customWidth="1"/>
    <col min="3898" max="3898" width="6.42578125" bestFit="1" customWidth="1"/>
    <col min="3899" max="3899" width="5.85546875" bestFit="1" customWidth="1"/>
    <col min="3900" max="3900" width="10.42578125" bestFit="1" customWidth="1"/>
    <col min="3901" max="3901" width="8.7109375" bestFit="1" customWidth="1"/>
    <col min="3902" max="3902" width="2.7109375" customWidth="1"/>
    <col min="3903" max="3903" width="5.85546875" bestFit="1" customWidth="1"/>
    <col min="3904" max="3904" width="12.7109375" bestFit="1" customWidth="1"/>
    <col min="3905" max="3905" width="11.5703125" bestFit="1" customWidth="1"/>
    <col min="3906" max="3906" width="2.7109375" customWidth="1"/>
    <col min="3907" max="3907" width="12.7109375" bestFit="1" customWidth="1"/>
    <col min="3909" max="3909" width="21.7109375" bestFit="1" customWidth="1"/>
    <col min="3911" max="3911" width="10.7109375" customWidth="1"/>
    <col min="3912" max="3912" width="10" bestFit="1" customWidth="1"/>
    <col min="4122" max="4122" width="6.42578125" bestFit="1" customWidth="1"/>
    <col min="4123" max="4123" width="6" bestFit="1" customWidth="1"/>
    <col min="4124" max="4124" width="2.7109375" customWidth="1"/>
    <col min="4125" max="4126" width="10.42578125" customWidth="1"/>
    <col min="4127" max="4127" width="2.5703125" customWidth="1"/>
    <col min="4128" max="4129" width="10.5703125" customWidth="1"/>
    <col min="4130" max="4130" width="2.5703125" customWidth="1"/>
    <col min="4131" max="4132" width="10.5703125" customWidth="1"/>
    <col min="4133" max="4133" width="2.5703125" customWidth="1"/>
    <col min="4134" max="4134" width="12.140625" bestFit="1" customWidth="1"/>
    <col min="4135" max="4135" width="10.5703125" customWidth="1"/>
    <col min="4136" max="4136" width="2.5703125" customWidth="1"/>
    <col min="4137" max="4138" width="10.5703125" customWidth="1"/>
    <col min="4139" max="4139" width="2.7109375" customWidth="1"/>
    <col min="4140" max="4141" width="9.28515625" bestFit="1" customWidth="1"/>
    <col min="4142" max="4142" width="2.7109375" customWidth="1"/>
    <col min="4143" max="4144" width="10.42578125" bestFit="1" customWidth="1"/>
    <col min="4145" max="4145" width="2.5703125" customWidth="1"/>
    <col min="4146" max="4147" width="10.42578125" customWidth="1"/>
    <col min="4148" max="4148" width="2.5703125" customWidth="1"/>
    <col min="4149" max="4150" width="10.42578125" customWidth="1"/>
    <col min="4151" max="4151" width="2.7109375" customWidth="1"/>
    <col min="4152" max="4152" width="11.5703125" bestFit="1" customWidth="1"/>
    <col min="4153" max="4153" width="10.42578125" bestFit="1" customWidth="1"/>
    <col min="4154" max="4154" width="6.42578125" bestFit="1" customWidth="1"/>
    <col min="4155" max="4155" width="5.85546875" bestFit="1" customWidth="1"/>
    <col min="4156" max="4156" width="10.42578125" bestFit="1" customWidth="1"/>
    <col min="4157" max="4157" width="8.7109375" bestFit="1" customWidth="1"/>
    <col min="4158" max="4158" width="2.7109375" customWidth="1"/>
    <col min="4159" max="4159" width="5.85546875" bestFit="1" customWidth="1"/>
    <col min="4160" max="4160" width="12.7109375" bestFit="1" customWidth="1"/>
    <col min="4161" max="4161" width="11.5703125" bestFit="1" customWidth="1"/>
    <col min="4162" max="4162" width="2.7109375" customWidth="1"/>
    <col min="4163" max="4163" width="12.7109375" bestFit="1" customWidth="1"/>
    <col min="4165" max="4165" width="21.7109375" bestFit="1" customWidth="1"/>
    <col min="4167" max="4167" width="10.7109375" customWidth="1"/>
    <col min="4168" max="4168" width="10" bestFit="1" customWidth="1"/>
    <col min="4378" max="4378" width="6.42578125" bestFit="1" customWidth="1"/>
    <col min="4379" max="4379" width="6" bestFit="1" customWidth="1"/>
    <col min="4380" max="4380" width="2.7109375" customWidth="1"/>
    <col min="4381" max="4382" width="10.42578125" customWidth="1"/>
    <col min="4383" max="4383" width="2.5703125" customWidth="1"/>
    <col min="4384" max="4385" width="10.5703125" customWidth="1"/>
    <col min="4386" max="4386" width="2.5703125" customWidth="1"/>
    <col min="4387" max="4388" width="10.5703125" customWidth="1"/>
    <col min="4389" max="4389" width="2.5703125" customWidth="1"/>
    <col min="4390" max="4390" width="12.140625" bestFit="1" customWidth="1"/>
    <col min="4391" max="4391" width="10.5703125" customWidth="1"/>
    <col min="4392" max="4392" width="2.5703125" customWidth="1"/>
    <col min="4393" max="4394" width="10.5703125" customWidth="1"/>
    <col min="4395" max="4395" width="2.7109375" customWidth="1"/>
    <col min="4396" max="4397" width="9.28515625" bestFit="1" customWidth="1"/>
    <col min="4398" max="4398" width="2.7109375" customWidth="1"/>
    <col min="4399" max="4400" width="10.42578125" bestFit="1" customWidth="1"/>
    <col min="4401" max="4401" width="2.5703125" customWidth="1"/>
    <col min="4402" max="4403" width="10.42578125" customWidth="1"/>
    <col min="4404" max="4404" width="2.5703125" customWidth="1"/>
    <col min="4405" max="4406" width="10.42578125" customWidth="1"/>
    <col min="4407" max="4407" width="2.7109375" customWidth="1"/>
    <col min="4408" max="4408" width="11.5703125" bestFit="1" customWidth="1"/>
    <col min="4409" max="4409" width="10.42578125" bestFit="1" customWidth="1"/>
    <col min="4410" max="4410" width="6.42578125" bestFit="1" customWidth="1"/>
    <col min="4411" max="4411" width="5.85546875" bestFit="1" customWidth="1"/>
    <col min="4412" max="4412" width="10.42578125" bestFit="1" customWidth="1"/>
    <col min="4413" max="4413" width="8.7109375" bestFit="1" customWidth="1"/>
    <col min="4414" max="4414" width="2.7109375" customWidth="1"/>
    <col min="4415" max="4415" width="5.85546875" bestFit="1" customWidth="1"/>
    <col min="4416" max="4416" width="12.7109375" bestFit="1" customWidth="1"/>
    <col min="4417" max="4417" width="11.5703125" bestFit="1" customWidth="1"/>
    <col min="4418" max="4418" width="2.7109375" customWidth="1"/>
    <col min="4419" max="4419" width="12.7109375" bestFit="1" customWidth="1"/>
    <col min="4421" max="4421" width="21.7109375" bestFit="1" customWidth="1"/>
    <col min="4423" max="4423" width="10.7109375" customWidth="1"/>
    <col min="4424" max="4424" width="10" bestFit="1" customWidth="1"/>
    <col min="4634" max="4634" width="6.42578125" bestFit="1" customWidth="1"/>
    <col min="4635" max="4635" width="6" bestFit="1" customWidth="1"/>
    <col min="4636" max="4636" width="2.7109375" customWidth="1"/>
    <col min="4637" max="4638" width="10.42578125" customWidth="1"/>
    <col min="4639" max="4639" width="2.5703125" customWidth="1"/>
    <col min="4640" max="4641" width="10.5703125" customWidth="1"/>
    <col min="4642" max="4642" width="2.5703125" customWidth="1"/>
    <col min="4643" max="4644" width="10.5703125" customWidth="1"/>
    <col min="4645" max="4645" width="2.5703125" customWidth="1"/>
    <col min="4646" max="4646" width="12.140625" bestFit="1" customWidth="1"/>
    <col min="4647" max="4647" width="10.5703125" customWidth="1"/>
    <col min="4648" max="4648" width="2.5703125" customWidth="1"/>
    <col min="4649" max="4650" width="10.5703125" customWidth="1"/>
    <col min="4651" max="4651" width="2.7109375" customWidth="1"/>
    <col min="4652" max="4653" width="9.28515625" bestFit="1" customWidth="1"/>
    <col min="4654" max="4654" width="2.7109375" customWidth="1"/>
    <col min="4655" max="4656" width="10.42578125" bestFit="1" customWidth="1"/>
    <col min="4657" max="4657" width="2.5703125" customWidth="1"/>
    <col min="4658" max="4659" width="10.42578125" customWidth="1"/>
    <col min="4660" max="4660" width="2.5703125" customWidth="1"/>
    <col min="4661" max="4662" width="10.42578125" customWidth="1"/>
    <col min="4663" max="4663" width="2.7109375" customWidth="1"/>
    <col min="4664" max="4664" width="11.5703125" bestFit="1" customWidth="1"/>
    <col min="4665" max="4665" width="10.42578125" bestFit="1" customWidth="1"/>
    <col min="4666" max="4666" width="6.42578125" bestFit="1" customWidth="1"/>
    <col min="4667" max="4667" width="5.85546875" bestFit="1" customWidth="1"/>
    <col min="4668" max="4668" width="10.42578125" bestFit="1" customWidth="1"/>
    <col min="4669" max="4669" width="8.7109375" bestFit="1" customWidth="1"/>
    <col min="4670" max="4670" width="2.7109375" customWidth="1"/>
    <col min="4671" max="4671" width="5.85546875" bestFit="1" customWidth="1"/>
    <col min="4672" max="4672" width="12.7109375" bestFit="1" customWidth="1"/>
    <col min="4673" max="4673" width="11.5703125" bestFit="1" customWidth="1"/>
    <col min="4674" max="4674" width="2.7109375" customWidth="1"/>
    <col min="4675" max="4675" width="12.7109375" bestFit="1" customWidth="1"/>
    <col min="4677" max="4677" width="21.7109375" bestFit="1" customWidth="1"/>
    <col min="4679" max="4679" width="10.7109375" customWidth="1"/>
    <col min="4680" max="4680" width="10" bestFit="1" customWidth="1"/>
    <col min="4890" max="4890" width="6.42578125" bestFit="1" customWidth="1"/>
    <col min="4891" max="4891" width="6" bestFit="1" customWidth="1"/>
    <col min="4892" max="4892" width="2.7109375" customWidth="1"/>
    <col min="4893" max="4894" width="10.42578125" customWidth="1"/>
    <col min="4895" max="4895" width="2.5703125" customWidth="1"/>
    <col min="4896" max="4897" width="10.5703125" customWidth="1"/>
    <col min="4898" max="4898" width="2.5703125" customWidth="1"/>
    <col min="4899" max="4900" width="10.5703125" customWidth="1"/>
    <col min="4901" max="4901" width="2.5703125" customWidth="1"/>
    <col min="4902" max="4902" width="12.140625" bestFit="1" customWidth="1"/>
    <col min="4903" max="4903" width="10.5703125" customWidth="1"/>
    <col min="4904" max="4904" width="2.5703125" customWidth="1"/>
    <col min="4905" max="4906" width="10.5703125" customWidth="1"/>
    <col min="4907" max="4907" width="2.7109375" customWidth="1"/>
    <col min="4908" max="4909" width="9.28515625" bestFit="1" customWidth="1"/>
    <col min="4910" max="4910" width="2.7109375" customWidth="1"/>
    <col min="4911" max="4912" width="10.42578125" bestFit="1" customWidth="1"/>
    <col min="4913" max="4913" width="2.5703125" customWidth="1"/>
    <col min="4914" max="4915" width="10.42578125" customWidth="1"/>
    <col min="4916" max="4916" width="2.5703125" customWidth="1"/>
    <col min="4917" max="4918" width="10.42578125" customWidth="1"/>
    <col min="4919" max="4919" width="2.7109375" customWidth="1"/>
    <col min="4920" max="4920" width="11.5703125" bestFit="1" customWidth="1"/>
    <col min="4921" max="4921" width="10.42578125" bestFit="1" customWidth="1"/>
    <col min="4922" max="4922" width="6.42578125" bestFit="1" customWidth="1"/>
    <col min="4923" max="4923" width="5.85546875" bestFit="1" customWidth="1"/>
    <col min="4924" max="4924" width="10.42578125" bestFit="1" customWidth="1"/>
    <col min="4925" max="4925" width="8.7109375" bestFit="1" customWidth="1"/>
    <col min="4926" max="4926" width="2.7109375" customWidth="1"/>
    <col min="4927" max="4927" width="5.85546875" bestFit="1" customWidth="1"/>
    <col min="4928" max="4928" width="12.7109375" bestFit="1" customWidth="1"/>
    <col min="4929" max="4929" width="11.5703125" bestFit="1" customWidth="1"/>
    <col min="4930" max="4930" width="2.7109375" customWidth="1"/>
    <col min="4931" max="4931" width="12.7109375" bestFit="1" customWidth="1"/>
    <col min="4933" max="4933" width="21.7109375" bestFit="1" customWidth="1"/>
    <col min="4935" max="4935" width="10.7109375" customWidth="1"/>
    <col min="4936" max="4936" width="10" bestFit="1" customWidth="1"/>
    <col min="5146" max="5146" width="6.42578125" bestFit="1" customWidth="1"/>
    <col min="5147" max="5147" width="6" bestFit="1" customWidth="1"/>
    <col min="5148" max="5148" width="2.7109375" customWidth="1"/>
    <col min="5149" max="5150" width="10.42578125" customWidth="1"/>
    <col min="5151" max="5151" width="2.5703125" customWidth="1"/>
    <col min="5152" max="5153" width="10.5703125" customWidth="1"/>
    <col min="5154" max="5154" width="2.5703125" customWidth="1"/>
    <col min="5155" max="5156" width="10.5703125" customWidth="1"/>
    <col min="5157" max="5157" width="2.5703125" customWidth="1"/>
    <col min="5158" max="5158" width="12.140625" bestFit="1" customWidth="1"/>
    <col min="5159" max="5159" width="10.5703125" customWidth="1"/>
    <col min="5160" max="5160" width="2.5703125" customWidth="1"/>
    <col min="5161" max="5162" width="10.5703125" customWidth="1"/>
    <col min="5163" max="5163" width="2.7109375" customWidth="1"/>
    <col min="5164" max="5165" width="9.28515625" bestFit="1" customWidth="1"/>
    <col min="5166" max="5166" width="2.7109375" customWidth="1"/>
    <col min="5167" max="5168" width="10.42578125" bestFit="1" customWidth="1"/>
    <col min="5169" max="5169" width="2.5703125" customWidth="1"/>
    <col min="5170" max="5171" width="10.42578125" customWidth="1"/>
    <col min="5172" max="5172" width="2.5703125" customWidth="1"/>
    <col min="5173" max="5174" width="10.42578125" customWidth="1"/>
    <col min="5175" max="5175" width="2.7109375" customWidth="1"/>
    <col min="5176" max="5176" width="11.5703125" bestFit="1" customWidth="1"/>
    <col min="5177" max="5177" width="10.42578125" bestFit="1" customWidth="1"/>
    <col min="5178" max="5178" width="6.42578125" bestFit="1" customWidth="1"/>
    <col min="5179" max="5179" width="5.85546875" bestFit="1" customWidth="1"/>
    <col min="5180" max="5180" width="10.42578125" bestFit="1" customWidth="1"/>
    <col min="5181" max="5181" width="8.7109375" bestFit="1" customWidth="1"/>
    <col min="5182" max="5182" width="2.7109375" customWidth="1"/>
    <col min="5183" max="5183" width="5.85546875" bestFit="1" customWidth="1"/>
    <col min="5184" max="5184" width="12.7109375" bestFit="1" customWidth="1"/>
    <col min="5185" max="5185" width="11.5703125" bestFit="1" customWidth="1"/>
    <col min="5186" max="5186" width="2.7109375" customWidth="1"/>
    <col min="5187" max="5187" width="12.7109375" bestFit="1" customWidth="1"/>
    <col min="5189" max="5189" width="21.7109375" bestFit="1" customWidth="1"/>
    <col min="5191" max="5191" width="10.7109375" customWidth="1"/>
    <col min="5192" max="5192" width="10" bestFit="1" customWidth="1"/>
    <col min="5402" max="5402" width="6.42578125" bestFit="1" customWidth="1"/>
    <col min="5403" max="5403" width="6" bestFit="1" customWidth="1"/>
    <col min="5404" max="5404" width="2.7109375" customWidth="1"/>
    <col min="5405" max="5406" width="10.42578125" customWidth="1"/>
    <col min="5407" max="5407" width="2.5703125" customWidth="1"/>
    <col min="5408" max="5409" width="10.5703125" customWidth="1"/>
    <col min="5410" max="5410" width="2.5703125" customWidth="1"/>
    <col min="5411" max="5412" width="10.5703125" customWidth="1"/>
    <col min="5413" max="5413" width="2.5703125" customWidth="1"/>
    <col min="5414" max="5414" width="12.140625" bestFit="1" customWidth="1"/>
    <col min="5415" max="5415" width="10.5703125" customWidth="1"/>
    <col min="5416" max="5416" width="2.5703125" customWidth="1"/>
    <col min="5417" max="5418" width="10.5703125" customWidth="1"/>
    <col min="5419" max="5419" width="2.7109375" customWidth="1"/>
    <col min="5420" max="5421" width="9.28515625" bestFit="1" customWidth="1"/>
    <col min="5422" max="5422" width="2.7109375" customWidth="1"/>
    <col min="5423" max="5424" width="10.42578125" bestFit="1" customWidth="1"/>
    <col min="5425" max="5425" width="2.5703125" customWidth="1"/>
    <col min="5426" max="5427" width="10.42578125" customWidth="1"/>
    <col min="5428" max="5428" width="2.5703125" customWidth="1"/>
    <col min="5429" max="5430" width="10.42578125" customWidth="1"/>
    <col min="5431" max="5431" width="2.7109375" customWidth="1"/>
    <col min="5432" max="5432" width="11.5703125" bestFit="1" customWidth="1"/>
    <col min="5433" max="5433" width="10.42578125" bestFit="1" customWidth="1"/>
    <col min="5434" max="5434" width="6.42578125" bestFit="1" customWidth="1"/>
    <col min="5435" max="5435" width="5.85546875" bestFit="1" customWidth="1"/>
    <col min="5436" max="5436" width="10.42578125" bestFit="1" customWidth="1"/>
    <col min="5437" max="5437" width="8.7109375" bestFit="1" customWidth="1"/>
    <col min="5438" max="5438" width="2.7109375" customWidth="1"/>
    <col min="5439" max="5439" width="5.85546875" bestFit="1" customWidth="1"/>
    <col min="5440" max="5440" width="12.7109375" bestFit="1" customWidth="1"/>
    <col min="5441" max="5441" width="11.5703125" bestFit="1" customWidth="1"/>
    <col min="5442" max="5442" width="2.7109375" customWidth="1"/>
    <col min="5443" max="5443" width="12.7109375" bestFit="1" customWidth="1"/>
    <col min="5445" max="5445" width="21.7109375" bestFit="1" customWidth="1"/>
    <col min="5447" max="5447" width="10.7109375" customWidth="1"/>
    <col min="5448" max="5448" width="10" bestFit="1" customWidth="1"/>
    <col min="5658" max="5658" width="6.42578125" bestFit="1" customWidth="1"/>
    <col min="5659" max="5659" width="6" bestFit="1" customWidth="1"/>
    <col min="5660" max="5660" width="2.7109375" customWidth="1"/>
    <col min="5661" max="5662" width="10.42578125" customWidth="1"/>
    <col min="5663" max="5663" width="2.5703125" customWidth="1"/>
    <col min="5664" max="5665" width="10.5703125" customWidth="1"/>
    <col min="5666" max="5666" width="2.5703125" customWidth="1"/>
    <col min="5667" max="5668" width="10.5703125" customWidth="1"/>
    <col min="5669" max="5669" width="2.5703125" customWidth="1"/>
    <col min="5670" max="5670" width="12.140625" bestFit="1" customWidth="1"/>
    <col min="5671" max="5671" width="10.5703125" customWidth="1"/>
    <col min="5672" max="5672" width="2.5703125" customWidth="1"/>
    <col min="5673" max="5674" width="10.5703125" customWidth="1"/>
    <col min="5675" max="5675" width="2.7109375" customWidth="1"/>
    <col min="5676" max="5677" width="9.28515625" bestFit="1" customWidth="1"/>
    <col min="5678" max="5678" width="2.7109375" customWidth="1"/>
    <col min="5679" max="5680" width="10.42578125" bestFit="1" customWidth="1"/>
    <col min="5681" max="5681" width="2.5703125" customWidth="1"/>
    <col min="5682" max="5683" width="10.42578125" customWidth="1"/>
    <col min="5684" max="5684" width="2.5703125" customWidth="1"/>
    <col min="5685" max="5686" width="10.42578125" customWidth="1"/>
    <col min="5687" max="5687" width="2.7109375" customWidth="1"/>
    <col min="5688" max="5688" width="11.5703125" bestFit="1" customWidth="1"/>
    <col min="5689" max="5689" width="10.42578125" bestFit="1" customWidth="1"/>
    <col min="5690" max="5690" width="6.42578125" bestFit="1" customWidth="1"/>
    <col min="5691" max="5691" width="5.85546875" bestFit="1" customWidth="1"/>
    <col min="5692" max="5692" width="10.42578125" bestFit="1" customWidth="1"/>
    <col min="5693" max="5693" width="8.7109375" bestFit="1" customWidth="1"/>
    <col min="5694" max="5694" width="2.7109375" customWidth="1"/>
    <col min="5695" max="5695" width="5.85546875" bestFit="1" customWidth="1"/>
    <col min="5696" max="5696" width="12.7109375" bestFit="1" customWidth="1"/>
    <col min="5697" max="5697" width="11.5703125" bestFit="1" customWidth="1"/>
    <col min="5698" max="5698" width="2.7109375" customWidth="1"/>
    <col min="5699" max="5699" width="12.7109375" bestFit="1" customWidth="1"/>
    <col min="5701" max="5701" width="21.7109375" bestFit="1" customWidth="1"/>
    <col min="5703" max="5703" width="10.7109375" customWidth="1"/>
    <col min="5704" max="5704" width="10" bestFit="1" customWidth="1"/>
    <col min="5914" max="5914" width="6.42578125" bestFit="1" customWidth="1"/>
    <col min="5915" max="5915" width="6" bestFit="1" customWidth="1"/>
    <col min="5916" max="5916" width="2.7109375" customWidth="1"/>
    <col min="5917" max="5918" width="10.42578125" customWidth="1"/>
    <col min="5919" max="5919" width="2.5703125" customWidth="1"/>
    <col min="5920" max="5921" width="10.5703125" customWidth="1"/>
    <col min="5922" max="5922" width="2.5703125" customWidth="1"/>
    <col min="5923" max="5924" width="10.5703125" customWidth="1"/>
    <col min="5925" max="5925" width="2.5703125" customWidth="1"/>
    <col min="5926" max="5926" width="12.140625" bestFit="1" customWidth="1"/>
    <col min="5927" max="5927" width="10.5703125" customWidth="1"/>
    <col min="5928" max="5928" width="2.5703125" customWidth="1"/>
    <col min="5929" max="5930" width="10.5703125" customWidth="1"/>
    <col min="5931" max="5931" width="2.7109375" customWidth="1"/>
    <col min="5932" max="5933" width="9.28515625" bestFit="1" customWidth="1"/>
    <col min="5934" max="5934" width="2.7109375" customWidth="1"/>
    <col min="5935" max="5936" width="10.42578125" bestFit="1" customWidth="1"/>
    <col min="5937" max="5937" width="2.5703125" customWidth="1"/>
    <col min="5938" max="5939" width="10.42578125" customWidth="1"/>
    <col min="5940" max="5940" width="2.5703125" customWidth="1"/>
    <col min="5941" max="5942" width="10.42578125" customWidth="1"/>
    <col min="5943" max="5943" width="2.7109375" customWidth="1"/>
    <col min="5944" max="5944" width="11.5703125" bestFit="1" customWidth="1"/>
    <col min="5945" max="5945" width="10.42578125" bestFit="1" customWidth="1"/>
    <col min="5946" max="5946" width="6.42578125" bestFit="1" customWidth="1"/>
    <col min="5947" max="5947" width="5.85546875" bestFit="1" customWidth="1"/>
    <col min="5948" max="5948" width="10.42578125" bestFit="1" customWidth="1"/>
    <col min="5949" max="5949" width="8.7109375" bestFit="1" customWidth="1"/>
    <col min="5950" max="5950" width="2.7109375" customWidth="1"/>
    <col min="5951" max="5951" width="5.85546875" bestFit="1" customWidth="1"/>
    <col min="5952" max="5952" width="12.7109375" bestFit="1" customWidth="1"/>
    <col min="5953" max="5953" width="11.5703125" bestFit="1" customWidth="1"/>
    <col min="5954" max="5954" width="2.7109375" customWidth="1"/>
    <col min="5955" max="5955" width="12.7109375" bestFit="1" customWidth="1"/>
    <col min="5957" max="5957" width="21.7109375" bestFit="1" customWidth="1"/>
    <col min="5959" max="5959" width="10.7109375" customWidth="1"/>
    <col min="5960" max="5960" width="10" bestFit="1" customWidth="1"/>
    <col min="6170" max="6170" width="6.42578125" bestFit="1" customWidth="1"/>
    <col min="6171" max="6171" width="6" bestFit="1" customWidth="1"/>
    <col min="6172" max="6172" width="2.7109375" customWidth="1"/>
    <col min="6173" max="6174" width="10.42578125" customWidth="1"/>
    <col min="6175" max="6175" width="2.5703125" customWidth="1"/>
    <col min="6176" max="6177" width="10.5703125" customWidth="1"/>
    <col min="6178" max="6178" width="2.5703125" customWidth="1"/>
    <col min="6179" max="6180" width="10.5703125" customWidth="1"/>
    <col min="6181" max="6181" width="2.5703125" customWidth="1"/>
    <col min="6182" max="6182" width="12.140625" bestFit="1" customWidth="1"/>
    <col min="6183" max="6183" width="10.5703125" customWidth="1"/>
    <col min="6184" max="6184" width="2.5703125" customWidth="1"/>
    <col min="6185" max="6186" width="10.5703125" customWidth="1"/>
    <col min="6187" max="6187" width="2.7109375" customWidth="1"/>
    <col min="6188" max="6189" width="9.28515625" bestFit="1" customWidth="1"/>
    <col min="6190" max="6190" width="2.7109375" customWidth="1"/>
    <col min="6191" max="6192" width="10.42578125" bestFit="1" customWidth="1"/>
    <col min="6193" max="6193" width="2.5703125" customWidth="1"/>
    <col min="6194" max="6195" width="10.42578125" customWidth="1"/>
    <col min="6196" max="6196" width="2.5703125" customWidth="1"/>
    <col min="6197" max="6198" width="10.42578125" customWidth="1"/>
    <col min="6199" max="6199" width="2.7109375" customWidth="1"/>
    <col min="6200" max="6200" width="11.5703125" bestFit="1" customWidth="1"/>
    <col min="6201" max="6201" width="10.42578125" bestFit="1" customWidth="1"/>
    <col min="6202" max="6202" width="6.42578125" bestFit="1" customWidth="1"/>
    <col min="6203" max="6203" width="5.85546875" bestFit="1" customWidth="1"/>
    <col min="6204" max="6204" width="10.42578125" bestFit="1" customWidth="1"/>
    <col min="6205" max="6205" width="8.7109375" bestFit="1" customWidth="1"/>
    <col min="6206" max="6206" width="2.7109375" customWidth="1"/>
    <col min="6207" max="6207" width="5.85546875" bestFit="1" customWidth="1"/>
    <col min="6208" max="6208" width="12.7109375" bestFit="1" customWidth="1"/>
    <col min="6209" max="6209" width="11.5703125" bestFit="1" customWidth="1"/>
    <col min="6210" max="6210" width="2.7109375" customWidth="1"/>
    <col min="6211" max="6211" width="12.7109375" bestFit="1" customWidth="1"/>
    <col min="6213" max="6213" width="21.7109375" bestFit="1" customWidth="1"/>
    <col min="6215" max="6215" width="10.7109375" customWidth="1"/>
    <col min="6216" max="6216" width="10" bestFit="1" customWidth="1"/>
    <col min="6426" max="6426" width="6.42578125" bestFit="1" customWidth="1"/>
    <col min="6427" max="6427" width="6" bestFit="1" customWidth="1"/>
    <col min="6428" max="6428" width="2.7109375" customWidth="1"/>
    <col min="6429" max="6430" width="10.42578125" customWidth="1"/>
    <col min="6431" max="6431" width="2.5703125" customWidth="1"/>
    <col min="6432" max="6433" width="10.5703125" customWidth="1"/>
    <col min="6434" max="6434" width="2.5703125" customWidth="1"/>
    <col min="6435" max="6436" width="10.5703125" customWidth="1"/>
    <col min="6437" max="6437" width="2.5703125" customWidth="1"/>
    <col min="6438" max="6438" width="12.140625" bestFit="1" customWidth="1"/>
    <col min="6439" max="6439" width="10.5703125" customWidth="1"/>
    <col min="6440" max="6440" width="2.5703125" customWidth="1"/>
    <col min="6441" max="6442" width="10.5703125" customWidth="1"/>
    <col min="6443" max="6443" width="2.7109375" customWidth="1"/>
    <col min="6444" max="6445" width="9.28515625" bestFit="1" customWidth="1"/>
    <col min="6446" max="6446" width="2.7109375" customWidth="1"/>
    <col min="6447" max="6448" width="10.42578125" bestFit="1" customWidth="1"/>
    <col min="6449" max="6449" width="2.5703125" customWidth="1"/>
    <col min="6450" max="6451" width="10.42578125" customWidth="1"/>
    <col min="6452" max="6452" width="2.5703125" customWidth="1"/>
    <col min="6453" max="6454" width="10.42578125" customWidth="1"/>
    <col min="6455" max="6455" width="2.7109375" customWidth="1"/>
    <col min="6456" max="6456" width="11.5703125" bestFit="1" customWidth="1"/>
    <col min="6457" max="6457" width="10.42578125" bestFit="1" customWidth="1"/>
    <col min="6458" max="6458" width="6.42578125" bestFit="1" customWidth="1"/>
    <col min="6459" max="6459" width="5.85546875" bestFit="1" customWidth="1"/>
    <col min="6460" max="6460" width="10.42578125" bestFit="1" customWidth="1"/>
    <col min="6461" max="6461" width="8.7109375" bestFit="1" customWidth="1"/>
    <col min="6462" max="6462" width="2.7109375" customWidth="1"/>
    <col min="6463" max="6463" width="5.85546875" bestFit="1" customWidth="1"/>
    <col min="6464" max="6464" width="12.7109375" bestFit="1" customWidth="1"/>
    <col min="6465" max="6465" width="11.5703125" bestFit="1" customWidth="1"/>
    <col min="6466" max="6466" width="2.7109375" customWidth="1"/>
    <col min="6467" max="6467" width="12.7109375" bestFit="1" customWidth="1"/>
    <col min="6469" max="6469" width="21.7109375" bestFit="1" customWidth="1"/>
    <col min="6471" max="6471" width="10.7109375" customWidth="1"/>
    <col min="6472" max="6472" width="10" bestFit="1" customWidth="1"/>
    <col min="6682" max="6682" width="6.42578125" bestFit="1" customWidth="1"/>
    <col min="6683" max="6683" width="6" bestFit="1" customWidth="1"/>
    <col min="6684" max="6684" width="2.7109375" customWidth="1"/>
    <col min="6685" max="6686" width="10.42578125" customWidth="1"/>
    <col min="6687" max="6687" width="2.5703125" customWidth="1"/>
    <col min="6688" max="6689" width="10.5703125" customWidth="1"/>
    <col min="6690" max="6690" width="2.5703125" customWidth="1"/>
    <col min="6691" max="6692" width="10.5703125" customWidth="1"/>
    <col min="6693" max="6693" width="2.5703125" customWidth="1"/>
    <col min="6694" max="6694" width="12.140625" bestFit="1" customWidth="1"/>
    <col min="6695" max="6695" width="10.5703125" customWidth="1"/>
    <col min="6696" max="6696" width="2.5703125" customWidth="1"/>
    <col min="6697" max="6698" width="10.5703125" customWidth="1"/>
    <col min="6699" max="6699" width="2.7109375" customWidth="1"/>
    <col min="6700" max="6701" width="9.28515625" bestFit="1" customWidth="1"/>
    <col min="6702" max="6702" width="2.7109375" customWidth="1"/>
    <col min="6703" max="6704" width="10.42578125" bestFit="1" customWidth="1"/>
    <col min="6705" max="6705" width="2.5703125" customWidth="1"/>
    <col min="6706" max="6707" width="10.42578125" customWidth="1"/>
    <col min="6708" max="6708" width="2.5703125" customWidth="1"/>
    <col min="6709" max="6710" width="10.42578125" customWidth="1"/>
    <col min="6711" max="6711" width="2.7109375" customWidth="1"/>
    <col min="6712" max="6712" width="11.5703125" bestFit="1" customWidth="1"/>
    <col min="6713" max="6713" width="10.42578125" bestFit="1" customWidth="1"/>
    <col min="6714" max="6714" width="6.42578125" bestFit="1" customWidth="1"/>
    <col min="6715" max="6715" width="5.85546875" bestFit="1" customWidth="1"/>
    <col min="6716" max="6716" width="10.42578125" bestFit="1" customWidth="1"/>
    <col min="6717" max="6717" width="8.7109375" bestFit="1" customWidth="1"/>
    <col min="6718" max="6718" width="2.7109375" customWidth="1"/>
    <col min="6719" max="6719" width="5.85546875" bestFit="1" customWidth="1"/>
    <col min="6720" max="6720" width="12.7109375" bestFit="1" customWidth="1"/>
    <col min="6721" max="6721" width="11.5703125" bestFit="1" customWidth="1"/>
    <col min="6722" max="6722" width="2.7109375" customWidth="1"/>
    <col min="6723" max="6723" width="12.7109375" bestFit="1" customWidth="1"/>
    <col min="6725" max="6725" width="21.7109375" bestFit="1" customWidth="1"/>
    <col min="6727" max="6727" width="10.7109375" customWidth="1"/>
    <col min="6728" max="6728" width="10" bestFit="1" customWidth="1"/>
    <col min="6938" max="6938" width="6.42578125" bestFit="1" customWidth="1"/>
    <col min="6939" max="6939" width="6" bestFit="1" customWidth="1"/>
    <col min="6940" max="6940" width="2.7109375" customWidth="1"/>
    <col min="6941" max="6942" width="10.42578125" customWidth="1"/>
    <col min="6943" max="6943" width="2.5703125" customWidth="1"/>
    <col min="6944" max="6945" width="10.5703125" customWidth="1"/>
    <col min="6946" max="6946" width="2.5703125" customWidth="1"/>
    <col min="6947" max="6948" width="10.5703125" customWidth="1"/>
    <col min="6949" max="6949" width="2.5703125" customWidth="1"/>
    <col min="6950" max="6950" width="12.140625" bestFit="1" customWidth="1"/>
    <col min="6951" max="6951" width="10.5703125" customWidth="1"/>
    <col min="6952" max="6952" width="2.5703125" customWidth="1"/>
    <col min="6953" max="6954" width="10.5703125" customWidth="1"/>
    <col min="6955" max="6955" width="2.7109375" customWidth="1"/>
    <col min="6956" max="6957" width="9.28515625" bestFit="1" customWidth="1"/>
    <col min="6958" max="6958" width="2.7109375" customWidth="1"/>
    <col min="6959" max="6960" width="10.42578125" bestFit="1" customWidth="1"/>
    <col min="6961" max="6961" width="2.5703125" customWidth="1"/>
    <col min="6962" max="6963" width="10.42578125" customWidth="1"/>
    <col min="6964" max="6964" width="2.5703125" customWidth="1"/>
    <col min="6965" max="6966" width="10.42578125" customWidth="1"/>
    <col min="6967" max="6967" width="2.7109375" customWidth="1"/>
    <col min="6968" max="6968" width="11.5703125" bestFit="1" customWidth="1"/>
    <col min="6969" max="6969" width="10.42578125" bestFit="1" customWidth="1"/>
    <col min="6970" max="6970" width="6.42578125" bestFit="1" customWidth="1"/>
    <col min="6971" max="6971" width="5.85546875" bestFit="1" customWidth="1"/>
    <col min="6972" max="6972" width="10.42578125" bestFit="1" customWidth="1"/>
    <col min="6973" max="6973" width="8.7109375" bestFit="1" customWidth="1"/>
    <col min="6974" max="6974" width="2.7109375" customWidth="1"/>
    <col min="6975" max="6975" width="5.85546875" bestFit="1" customWidth="1"/>
    <col min="6976" max="6976" width="12.7109375" bestFit="1" customWidth="1"/>
    <col min="6977" max="6977" width="11.5703125" bestFit="1" customWidth="1"/>
    <col min="6978" max="6978" width="2.7109375" customWidth="1"/>
    <col min="6979" max="6979" width="12.7109375" bestFit="1" customWidth="1"/>
    <col min="6981" max="6981" width="21.7109375" bestFit="1" customWidth="1"/>
    <col min="6983" max="6983" width="10.7109375" customWidth="1"/>
    <col min="6984" max="6984" width="10" bestFit="1" customWidth="1"/>
    <col min="7194" max="7194" width="6.42578125" bestFit="1" customWidth="1"/>
    <col min="7195" max="7195" width="6" bestFit="1" customWidth="1"/>
    <col min="7196" max="7196" width="2.7109375" customWidth="1"/>
    <col min="7197" max="7198" width="10.42578125" customWidth="1"/>
    <col min="7199" max="7199" width="2.5703125" customWidth="1"/>
    <col min="7200" max="7201" width="10.5703125" customWidth="1"/>
    <col min="7202" max="7202" width="2.5703125" customWidth="1"/>
    <col min="7203" max="7204" width="10.5703125" customWidth="1"/>
    <col min="7205" max="7205" width="2.5703125" customWidth="1"/>
    <col min="7206" max="7206" width="12.140625" bestFit="1" customWidth="1"/>
    <col min="7207" max="7207" width="10.5703125" customWidth="1"/>
    <col min="7208" max="7208" width="2.5703125" customWidth="1"/>
    <col min="7209" max="7210" width="10.5703125" customWidth="1"/>
    <col min="7211" max="7211" width="2.7109375" customWidth="1"/>
    <col min="7212" max="7213" width="9.28515625" bestFit="1" customWidth="1"/>
    <col min="7214" max="7214" width="2.7109375" customWidth="1"/>
    <col min="7215" max="7216" width="10.42578125" bestFit="1" customWidth="1"/>
    <col min="7217" max="7217" width="2.5703125" customWidth="1"/>
    <col min="7218" max="7219" width="10.42578125" customWidth="1"/>
    <col min="7220" max="7220" width="2.5703125" customWidth="1"/>
    <col min="7221" max="7222" width="10.42578125" customWidth="1"/>
    <col min="7223" max="7223" width="2.7109375" customWidth="1"/>
    <col min="7224" max="7224" width="11.5703125" bestFit="1" customWidth="1"/>
    <col min="7225" max="7225" width="10.42578125" bestFit="1" customWidth="1"/>
    <col min="7226" max="7226" width="6.42578125" bestFit="1" customWidth="1"/>
    <col min="7227" max="7227" width="5.85546875" bestFit="1" customWidth="1"/>
    <col min="7228" max="7228" width="10.42578125" bestFit="1" customWidth="1"/>
    <col min="7229" max="7229" width="8.7109375" bestFit="1" customWidth="1"/>
    <col min="7230" max="7230" width="2.7109375" customWidth="1"/>
    <col min="7231" max="7231" width="5.85546875" bestFit="1" customWidth="1"/>
    <col min="7232" max="7232" width="12.7109375" bestFit="1" customWidth="1"/>
    <col min="7233" max="7233" width="11.5703125" bestFit="1" customWidth="1"/>
    <col min="7234" max="7234" width="2.7109375" customWidth="1"/>
    <col min="7235" max="7235" width="12.7109375" bestFit="1" customWidth="1"/>
    <col min="7237" max="7237" width="21.7109375" bestFit="1" customWidth="1"/>
    <col min="7239" max="7239" width="10.7109375" customWidth="1"/>
    <col min="7240" max="7240" width="10" bestFit="1" customWidth="1"/>
    <col min="7450" max="7450" width="6.42578125" bestFit="1" customWidth="1"/>
    <col min="7451" max="7451" width="6" bestFit="1" customWidth="1"/>
    <col min="7452" max="7452" width="2.7109375" customWidth="1"/>
    <col min="7453" max="7454" width="10.42578125" customWidth="1"/>
    <col min="7455" max="7455" width="2.5703125" customWidth="1"/>
    <col min="7456" max="7457" width="10.5703125" customWidth="1"/>
    <col min="7458" max="7458" width="2.5703125" customWidth="1"/>
    <col min="7459" max="7460" width="10.5703125" customWidth="1"/>
    <col min="7461" max="7461" width="2.5703125" customWidth="1"/>
    <col min="7462" max="7462" width="12.140625" bestFit="1" customWidth="1"/>
    <col min="7463" max="7463" width="10.5703125" customWidth="1"/>
    <col min="7464" max="7464" width="2.5703125" customWidth="1"/>
    <col min="7465" max="7466" width="10.5703125" customWidth="1"/>
    <col min="7467" max="7467" width="2.7109375" customWidth="1"/>
    <col min="7468" max="7469" width="9.28515625" bestFit="1" customWidth="1"/>
    <col min="7470" max="7470" width="2.7109375" customWidth="1"/>
    <col min="7471" max="7472" width="10.42578125" bestFit="1" customWidth="1"/>
    <col min="7473" max="7473" width="2.5703125" customWidth="1"/>
    <col min="7474" max="7475" width="10.42578125" customWidth="1"/>
    <col min="7476" max="7476" width="2.5703125" customWidth="1"/>
    <col min="7477" max="7478" width="10.42578125" customWidth="1"/>
    <col min="7479" max="7479" width="2.7109375" customWidth="1"/>
    <col min="7480" max="7480" width="11.5703125" bestFit="1" customWidth="1"/>
    <col min="7481" max="7481" width="10.42578125" bestFit="1" customWidth="1"/>
    <col min="7482" max="7482" width="6.42578125" bestFit="1" customWidth="1"/>
    <col min="7483" max="7483" width="5.85546875" bestFit="1" customWidth="1"/>
    <col min="7484" max="7484" width="10.42578125" bestFit="1" customWidth="1"/>
    <col min="7485" max="7485" width="8.7109375" bestFit="1" customWidth="1"/>
    <col min="7486" max="7486" width="2.7109375" customWidth="1"/>
    <col min="7487" max="7487" width="5.85546875" bestFit="1" customWidth="1"/>
    <col min="7488" max="7488" width="12.7109375" bestFit="1" customWidth="1"/>
    <col min="7489" max="7489" width="11.5703125" bestFit="1" customWidth="1"/>
    <col min="7490" max="7490" width="2.7109375" customWidth="1"/>
    <col min="7491" max="7491" width="12.7109375" bestFit="1" customWidth="1"/>
    <col min="7493" max="7493" width="21.7109375" bestFit="1" customWidth="1"/>
    <col min="7495" max="7495" width="10.7109375" customWidth="1"/>
    <col min="7496" max="7496" width="10" bestFit="1" customWidth="1"/>
    <col min="7706" max="7706" width="6.42578125" bestFit="1" customWidth="1"/>
    <col min="7707" max="7707" width="6" bestFit="1" customWidth="1"/>
    <col min="7708" max="7708" width="2.7109375" customWidth="1"/>
    <col min="7709" max="7710" width="10.42578125" customWidth="1"/>
    <col min="7711" max="7711" width="2.5703125" customWidth="1"/>
    <col min="7712" max="7713" width="10.5703125" customWidth="1"/>
    <col min="7714" max="7714" width="2.5703125" customWidth="1"/>
    <col min="7715" max="7716" width="10.5703125" customWidth="1"/>
    <col min="7717" max="7717" width="2.5703125" customWidth="1"/>
    <col min="7718" max="7718" width="12.140625" bestFit="1" customWidth="1"/>
    <col min="7719" max="7719" width="10.5703125" customWidth="1"/>
    <col min="7720" max="7720" width="2.5703125" customWidth="1"/>
    <col min="7721" max="7722" width="10.5703125" customWidth="1"/>
    <col min="7723" max="7723" width="2.7109375" customWidth="1"/>
    <col min="7724" max="7725" width="9.28515625" bestFit="1" customWidth="1"/>
    <col min="7726" max="7726" width="2.7109375" customWidth="1"/>
    <col min="7727" max="7728" width="10.42578125" bestFit="1" customWidth="1"/>
    <col min="7729" max="7729" width="2.5703125" customWidth="1"/>
    <col min="7730" max="7731" width="10.42578125" customWidth="1"/>
    <col min="7732" max="7732" width="2.5703125" customWidth="1"/>
    <col min="7733" max="7734" width="10.42578125" customWidth="1"/>
    <col min="7735" max="7735" width="2.7109375" customWidth="1"/>
    <col min="7736" max="7736" width="11.5703125" bestFit="1" customWidth="1"/>
    <col min="7737" max="7737" width="10.42578125" bestFit="1" customWidth="1"/>
    <col min="7738" max="7738" width="6.42578125" bestFit="1" customWidth="1"/>
    <col min="7739" max="7739" width="5.85546875" bestFit="1" customWidth="1"/>
    <col min="7740" max="7740" width="10.42578125" bestFit="1" customWidth="1"/>
    <col min="7741" max="7741" width="8.7109375" bestFit="1" customWidth="1"/>
    <col min="7742" max="7742" width="2.7109375" customWidth="1"/>
    <col min="7743" max="7743" width="5.85546875" bestFit="1" customWidth="1"/>
    <col min="7744" max="7744" width="12.7109375" bestFit="1" customWidth="1"/>
    <col min="7745" max="7745" width="11.5703125" bestFit="1" customWidth="1"/>
    <col min="7746" max="7746" width="2.7109375" customWidth="1"/>
    <col min="7747" max="7747" width="12.7109375" bestFit="1" customWidth="1"/>
    <col min="7749" max="7749" width="21.7109375" bestFit="1" customWidth="1"/>
    <col min="7751" max="7751" width="10.7109375" customWidth="1"/>
    <col min="7752" max="7752" width="10" bestFit="1" customWidth="1"/>
    <col min="7962" max="7962" width="6.42578125" bestFit="1" customWidth="1"/>
    <col min="7963" max="7963" width="6" bestFit="1" customWidth="1"/>
    <col min="7964" max="7964" width="2.7109375" customWidth="1"/>
    <col min="7965" max="7966" width="10.42578125" customWidth="1"/>
    <col min="7967" max="7967" width="2.5703125" customWidth="1"/>
    <col min="7968" max="7969" width="10.5703125" customWidth="1"/>
    <col min="7970" max="7970" width="2.5703125" customWidth="1"/>
    <col min="7971" max="7972" width="10.5703125" customWidth="1"/>
    <col min="7973" max="7973" width="2.5703125" customWidth="1"/>
    <col min="7974" max="7974" width="12.140625" bestFit="1" customWidth="1"/>
    <col min="7975" max="7975" width="10.5703125" customWidth="1"/>
    <col min="7976" max="7976" width="2.5703125" customWidth="1"/>
    <col min="7977" max="7978" width="10.5703125" customWidth="1"/>
    <col min="7979" max="7979" width="2.7109375" customWidth="1"/>
    <col min="7980" max="7981" width="9.28515625" bestFit="1" customWidth="1"/>
    <col min="7982" max="7982" width="2.7109375" customWidth="1"/>
    <col min="7983" max="7984" width="10.42578125" bestFit="1" customWidth="1"/>
    <col min="7985" max="7985" width="2.5703125" customWidth="1"/>
    <col min="7986" max="7987" width="10.42578125" customWidth="1"/>
    <col min="7988" max="7988" width="2.5703125" customWidth="1"/>
    <col min="7989" max="7990" width="10.42578125" customWidth="1"/>
    <col min="7991" max="7991" width="2.7109375" customWidth="1"/>
    <col min="7992" max="7992" width="11.5703125" bestFit="1" customWidth="1"/>
    <col min="7993" max="7993" width="10.42578125" bestFit="1" customWidth="1"/>
    <col min="7994" max="7994" width="6.42578125" bestFit="1" customWidth="1"/>
    <col min="7995" max="7995" width="5.85546875" bestFit="1" customWidth="1"/>
    <col min="7996" max="7996" width="10.42578125" bestFit="1" customWidth="1"/>
    <col min="7997" max="7997" width="8.7109375" bestFit="1" customWidth="1"/>
    <col min="7998" max="7998" width="2.7109375" customWidth="1"/>
    <col min="7999" max="7999" width="5.85546875" bestFit="1" customWidth="1"/>
    <col min="8000" max="8000" width="12.7109375" bestFit="1" customWidth="1"/>
    <col min="8001" max="8001" width="11.5703125" bestFit="1" customWidth="1"/>
    <col min="8002" max="8002" width="2.7109375" customWidth="1"/>
    <col min="8003" max="8003" width="12.7109375" bestFit="1" customWidth="1"/>
    <col min="8005" max="8005" width="21.7109375" bestFit="1" customWidth="1"/>
    <col min="8007" max="8007" width="10.7109375" customWidth="1"/>
    <col min="8008" max="8008" width="10" bestFit="1" customWidth="1"/>
    <col min="8218" max="8218" width="6.42578125" bestFit="1" customWidth="1"/>
    <col min="8219" max="8219" width="6" bestFit="1" customWidth="1"/>
    <col min="8220" max="8220" width="2.7109375" customWidth="1"/>
    <col min="8221" max="8222" width="10.42578125" customWidth="1"/>
    <col min="8223" max="8223" width="2.5703125" customWidth="1"/>
    <col min="8224" max="8225" width="10.5703125" customWidth="1"/>
    <col min="8226" max="8226" width="2.5703125" customWidth="1"/>
    <col min="8227" max="8228" width="10.5703125" customWidth="1"/>
    <col min="8229" max="8229" width="2.5703125" customWidth="1"/>
    <col min="8230" max="8230" width="12.140625" bestFit="1" customWidth="1"/>
    <col min="8231" max="8231" width="10.5703125" customWidth="1"/>
    <col min="8232" max="8232" width="2.5703125" customWidth="1"/>
    <col min="8233" max="8234" width="10.5703125" customWidth="1"/>
    <col min="8235" max="8235" width="2.7109375" customWidth="1"/>
    <col min="8236" max="8237" width="9.28515625" bestFit="1" customWidth="1"/>
    <col min="8238" max="8238" width="2.7109375" customWidth="1"/>
    <col min="8239" max="8240" width="10.42578125" bestFit="1" customWidth="1"/>
    <col min="8241" max="8241" width="2.5703125" customWidth="1"/>
    <col min="8242" max="8243" width="10.42578125" customWidth="1"/>
    <col min="8244" max="8244" width="2.5703125" customWidth="1"/>
    <col min="8245" max="8246" width="10.42578125" customWidth="1"/>
    <col min="8247" max="8247" width="2.7109375" customWidth="1"/>
    <col min="8248" max="8248" width="11.5703125" bestFit="1" customWidth="1"/>
    <col min="8249" max="8249" width="10.42578125" bestFit="1" customWidth="1"/>
    <col min="8250" max="8250" width="6.42578125" bestFit="1" customWidth="1"/>
    <col min="8251" max="8251" width="5.85546875" bestFit="1" customWidth="1"/>
    <col min="8252" max="8252" width="10.42578125" bestFit="1" customWidth="1"/>
    <col min="8253" max="8253" width="8.7109375" bestFit="1" customWidth="1"/>
    <col min="8254" max="8254" width="2.7109375" customWidth="1"/>
    <col min="8255" max="8255" width="5.85546875" bestFit="1" customWidth="1"/>
    <col min="8256" max="8256" width="12.7109375" bestFit="1" customWidth="1"/>
    <col min="8257" max="8257" width="11.5703125" bestFit="1" customWidth="1"/>
    <col min="8258" max="8258" width="2.7109375" customWidth="1"/>
    <col min="8259" max="8259" width="12.7109375" bestFit="1" customWidth="1"/>
    <col min="8261" max="8261" width="21.7109375" bestFit="1" customWidth="1"/>
    <col min="8263" max="8263" width="10.7109375" customWidth="1"/>
    <col min="8264" max="8264" width="10" bestFit="1" customWidth="1"/>
    <col min="8474" max="8474" width="6.42578125" bestFit="1" customWidth="1"/>
    <col min="8475" max="8475" width="6" bestFit="1" customWidth="1"/>
    <col min="8476" max="8476" width="2.7109375" customWidth="1"/>
    <col min="8477" max="8478" width="10.42578125" customWidth="1"/>
    <col min="8479" max="8479" width="2.5703125" customWidth="1"/>
    <col min="8480" max="8481" width="10.5703125" customWidth="1"/>
    <col min="8482" max="8482" width="2.5703125" customWidth="1"/>
    <col min="8483" max="8484" width="10.5703125" customWidth="1"/>
    <col min="8485" max="8485" width="2.5703125" customWidth="1"/>
    <col min="8486" max="8486" width="12.140625" bestFit="1" customWidth="1"/>
    <col min="8487" max="8487" width="10.5703125" customWidth="1"/>
    <col min="8488" max="8488" width="2.5703125" customWidth="1"/>
    <col min="8489" max="8490" width="10.5703125" customWidth="1"/>
    <col min="8491" max="8491" width="2.7109375" customWidth="1"/>
    <col min="8492" max="8493" width="9.28515625" bestFit="1" customWidth="1"/>
    <col min="8494" max="8494" width="2.7109375" customWidth="1"/>
    <col min="8495" max="8496" width="10.42578125" bestFit="1" customWidth="1"/>
    <col min="8497" max="8497" width="2.5703125" customWidth="1"/>
    <col min="8498" max="8499" width="10.42578125" customWidth="1"/>
    <col min="8500" max="8500" width="2.5703125" customWidth="1"/>
    <col min="8501" max="8502" width="10.42578125" customWidth="1"/>
    <col min="8503" max="8503" width="2.7109375" customWidth="1"/>
    <col min="8504" max="8504" width="11.5703125" bestFit="1" customWidth="1"/>
    <col min="8505" max="8505" width="10.42578125" bestFit="1" customWidth="1"/>
    <col min="8506" max="8506" width="6.42578125" bestFit="1" customWidth="1"/>
    <col min="8507" max="8507" width="5.85546875" bestFit="1" customWidth="1"/>
    <col min="8508" max="8508" width="10.42578125" bestFit="1" customWidth="1"/>
    <col min="8509" max="8509" width="8.7109375" bestFit="1" customWidth="1"/>
    <col min="8510" max="8510" width="2.7109375" customWidth="1"/>
    <col min="8511" max="8511" width="5.85546875" bestFit="1" customWidth="1"/>
    <col min="8512" max="8512" width="12.7109375" bestFit="1" customWidth="1"/>
    <col min="8513" max="8513" width="11.5703125" bestFit="1" customWidth="1"/>
    <col min="8514" max="8514" width="2.7109375" customWidth="1"/>
    <col min="8515" max="8515" width="12.7109375" bestFit="1" customWidth="1"/>
    <col min="8517" max="8517" width="21.7109375" bestFit="1" customWidth="1"/>
    <col min="8519" max="8519" width="10.7109375" customWidth="1"/>
    <col min="8520" max="8520" width="10" bestFit="1" customWidth="1"/>
    <col min="8730" max="8730" width="6.42578125" bestFit="1" customWidth="1"/>
    <col min="8731" max="8731" width="6" bestFit="1" customWidth="1"/>
    <col min="8732" max="8732" width="2.7109375" customWidth="1"/>
    <col min="8733" max="8734" width="10.42578125" customWidth="1"/>
    <col min="8735" max="8735" width="2.5703125" customWidth="1"/>
    <col min="8736" max="8737" width="10.5703125" customWidth="1"/>
    <col min="8738" max="8738" width="2.5703125" customWidth="1"/>
    <col min="8739" max="8740" width="10.5703125" customWidth="1"/>
    <col min="8741" max="8741" width="2.5703125" customWidth="1"/>
    <col min="8742" max="8742" width="12.140625" bestFit="1" customWidth="1"/>
    <col min="8743" max="8743" width="10.5703125" customWidth="1"/>
    <col min="8744" max="8744" width="2.5703125" customWidth="1"/>
    <col min="8745" max="8746" width="10.5703125" customWidth="1"/>
    <col min="8747" max="8747" width="2.7109375" customWidth="1"/>
    <col min="8748" max="8749" width="9.28515625" bestFit="1" customWidth="1"/>
    <col min="8750" max="8750" width="2.7109375" customWidth="1"/>
    <col min="8751" max="8752" width="10.42578125" bestFit="1" customWidth="1"/>
    <col min="8753" max="8753" width="2.5703125" customWidth="1"/>
    <col min="8754" max="8755" width="10.42578125" customWidth="1"/>
    <col min="8756" max="8756" width="2.5703125" customWidth="1"/>
    <col min="8757" max="8758" width="10.42578125" customWidth="1"/>
    <col min="8759" max="8759" width="2.7109375" customWidth="1"/>
    <col min="8760" max="8760" width="11.5703125" bestFit="1" customWidth="1"/>
    <col min="8761" max="8761" width="10.42578125" bestFit="1" customWidth="1"/>
    <col min="8762" max="8762" width="6.42578125" bestFit="1" customWidth="1"/>
    <col min="8763" max="8763" width="5.85546875" bestFit="1" customWidth="1"/>
    <col min="8764" max="8764" width="10.42578125" bestFit="1" customWidth="1"/>
    <col min="8765" max="8765" width="8.7109375" bestFit="1" customWidth="1"/>
    <col min="8766" max="8766" width="2.7109375" customWidth="1"/>
    <col min="8767" max="8767" width="5.85546875" bestFit="1" customWidth="1"/>
    <col min="8768" max="8768" width="12.7109375" bestFit="1" customWidth="1"/>
    <col min="8769" max="8769" width="11.5703125" bestFit="1" customWidth="1"/>
    <col min="8770" max="8770" width="2.7109375" customWidth="1"/>
    <col min="8771" max="8771" width="12.7109375" bestFit="1" customWidth="1"/>
    <col min="8773" max="8773" width="21.7109375" bestFit="1" customWidth="1"/>
    <col min="8775" max="8775" width="10.7109375" customWidth="1"/>
    <col min="8776" max="8776" width="10" bestFit="1" customWidth="1"/>
    <col min="8986" max="8986" width="6.42578125" bestFit="1" customWidth="1"/>
    <col min="8987" max="8987" width="6" bestFit="1" customWidth="1"/>
    <col min="8988" max="8988" width="2.7109375" customWidth="1"/>
    <col min="8989" max="8990" width="10.42578125" customWidth="1"/>
    <col min="8991" max="8991" width="2.5703125" customWidth="1"/>
    <col min="8992" max="8993" width="10.5703125" customWidth="1"/>
    <col min="8994" max="8994" width="2.5703125" customWidth="1"/>
    <col min="8995" max="8996" width="10.5703125" customWidth="1"/>
    <col min="8997" max="8997" width="2.5703125" customWidth="1"/>
    <col min="8998" max="8998" width="12.140625" bestFit="1" customWidth="1"/>
    <col min="8999" max="8999" width="10.5703125" customWidth="1"/>
    <col min="9000" max="9000" width="2.5703125" customWidth="1"/>
    <col min="9001" max="9002" width="10.5703125" customWidth="1"/>
    <col min="9003" max="9003" width="2.7109375" customWidth="1"/>
    <col min="9004" max="9005" width="9.28515625" bestFit="1" customWidth="1"/>
    <col min="9006" max="9006" width="2.7109375" customWidth="1"/>
    <col min="9007" max="9008" width="10.42578125" bestFit="1" customWidth="1"/>
    <col min="9009" max="9009" width="2.5703125" customWidth="1"/>
    <col min="9010" max="9011" width="10.42578125" customWidth="1"/>
    <col min="9012" max="9012" width="2.5703125" customWidth="1"/>
    <col min="9013" max="9014" width="10.42578125" customWidth="1"/>
    <col min="9015" max="9015" width="2.7109375" customWidth="1"/>
    <col min="9016" max="9016" width="11.5703125" bestFit="1" customWidth="1"/>
    <col min="9017" max="9017" width="10.42578125" bestFit="1" customWidth="1"/>
    <col min="9018" max="9018" width="6.42578125" bestFit="1" customWidth="1"/>
    <col min="9019" max="9019" width="5.85546875" bestFit="1" customWidth="1"/>
    <col min="9020" max="9020" width="10.42578125" bestFit="1" customWidth="1"/>
    <col min="9021" max="9021" width="8.7109375" bestFit="1" customWidth="1"/>
    <col min="9022" max="9022" width="2.7109375" customWidth="1"/>
    <col min="9023" max="9023" width="5.85546875" bestFit="1" customWidth="1"/>
    <col min="9024" max="9024" width="12.7109375" bestFit="1" customWidth="1"/>
    <col min="9025" max="9025" width="11.5703125" bestFit="1" customWidth="1"/>
    <col min="9026" max="9026" width="2.7109375" customWidth="1"/>
    <col min="9027" max="9027" width="12.7109375" bestFit="1" customWidth="1"/>
    <col min="9029" max="9029" width="21.7109375" bestFit="1" customWidth="1"/>
    <col min="9031" max="9031" width="10.7109375" customWidth="1"/>
    <col min="9032" max="9032" width="10" bestFit="1" customWidth="1"/>
    <col min="9242" max="9242" width="6.42578125" bestFit="1" customWidth="1"/>
    <col min="9243" max="9243" width="6" bestFit="1" customWidth="1"/>
    <col min="9244" max="9244" width="2.7109375" customWidth="1"/>
    <col min="9245" max="9246" width="10.42578125" customWidth="1"/>
    <col min="9247" max="9247" width="2.5703125" customWidth="1"/>
    <col min="9248" max="9249" width="10.5703125" customWidth="1"/>
    <col min="9250" max="9250" width="2.5703125" customWidth="1"/>
    <col min="9251" max="9252" width="10.5703125" customWidth="1"/>
    <col min="9253" max="9253" width="2.5703125" customWidth="1"/>
    <col min="9254" max="9254" width="12.140625" bestFit="1" customWidth="1"/>
    <col min="9255" max="9255" width="10.5703125" customWidth="1"/>
    <col min="9256" max="9256" width="2.5703125" customWidth="1"/>
    <col min="9257" max="9258" width="10.5703125" customWidth="1"/>
    <col min="9259" max="9259" width="2.7109375" customWidth="1"/>
    <col min="9260" max="9261" width="9.28515625" bestFit="1" customWidth="1"/>
    <col min="9262" max="9262" width="2.7109375" customWidth="1"/>
    <col min="9263" max="9264" width="10.42578125" bestFit="1" customWidth="1"/>
    <col min="9265" max="9265" width="2.5703125" customWidth="1"/>
    <col min="9266" max="9267" width="10.42578125" customWidth="1"/>
    <col min="9268" max="9268" width="2.5703125" customWidth="1"/>
    <col min="9269" max="9270" width="10.42578125" customWidth="1"/>
    <col min="9271" max="9271" width="2.7109375" customWidth="1"/>
    <col min="9272" max="9272" width="11.5703125" bestFit="1" customWidth="1"/>
    <col min="9273" max="9273" width="10.42578125" bestFit="1" customWidth="1"/>
    <col min="9274" max="9274" width="6.42578125" bestFit="1" customWidth="1"/>
    <col min="9275" max="9275" width="5.85546875" bestFit="1" customWidth="1"/>
    <col min="9276" max="9276" width="10.42578125" bestFit="1" customWidth="1"/>
    <col min="9277" max="9277" width="8.7109375" bestFit="1" customWidth="1"/>
    <col min="9278" max="9278" width="2.7109375" customWidth="1"/>
    <col min="9279" max="9279" width="5.85546875" bestFit="1" customWidth="1"/>
    <col min="9280" max="9280" width="12.7109375" bestFit="1" customWidth="1"/>
    <col min="9281" max="9281" width="11.5703125" bestFit="1" customWidth="1"/>
    <col min="9282" max="9282" width="2.7109375" customWidth="1"/>
    <col min="9283" max="9283" width="12.7109375" bestFit="1" customWidth="1"/>
    <col min="9285" max="9285" width="21.7109375" bestFit="1" customWidth="1"/>
    <col min="9287" max="9287" width="10.7109375" customWidth="1"/>
    <col min="9288" max="9288" width="10" bestFit="1" customWidth="1"/>
    <col min="9498" max="9498" width="6.42578125" bestFit="1" customWidth="1"/>
    <col min="9499" max="9499" width="6" bestFit="1" customWidth="1"/>
    <col min="9500" max="9500" width="2.7109375" customWidth="1"/>
    <col min="9501" max="9502" width="10.42578125" customWidth="1"/>
    <col min="9503" max="9503" width="2.5703125" customWidth="1"/>
    <col min="9504" max="9505" width="10.5703125" customWidth="1"/>
    <col min="9506" max="9506" width="2.5703125" customWidth="1"/>
    <col min="9507" max="9508" width="10.5703125" customWidth="1"/>
    <col min="9509" max="9509" width="2.5703125" customWidth="1"/>
    <col min="9510" max="9510" width="12.140625" bestFit="1" customWidth="1"/>
    <col min="9511" max="9511" width="10.5703125" customWidth="1"/>
    <col min="9512" max="9512" width="2.5703125" customWidth="1"/>
    <col min="9513" max="9514" width="10.5703125" customWidth="1"/>
    <col min="9515" max="9515" width="2.7109375" customWidth="1"/>
    <col min="9516" max="9517" width="9.28515625" bestFit="1" customWidth="1"/>
    <col min="9518" max="9518" width="2.7109375" customWidth="1"/>
    <col min="9519" max="9520" width="10.42578125" bestFit="1" customWidth="1"/>
    <col min="9521" max="9521" width="2.5703125" customWidth="1"/>
    <col min="9522" max="9523" width="10.42578125" customWidth="1"/>
    <col min="9524" max="9524" width="2.5703125" customWidth="1"/>
    <col min="9525" max="9526" width="10.42578125" customWidth="1"/>
    <col min="9527" max="9527" width="2.7109375" customWidth="1"/>
    <col min="9528" max="9528" width="11.5703125" bestFit="1" customWidth="1"/>
    <col min="9529" max="9529" width="10.42578125" bestFit="1" customWidth="1"/>
    <col min="9530" max="9530" width="6.42578125" bestFit="1" customWidth="1"/>
    <col min="9531" max="9531" width="5.85546875" bestFit="1" customWidth="1"/>
    <col min="9532" max="9532" width="10.42578125" bestFit="1" customWidth="1"/>
    <col min="9533" max="9533" width="8.7109375" bestFit="1" customWidth="1"/>
    <col min="9534" max="9534" width="2.7109375" customWidth="1"/>
    <col min="9535" max="9535" width="5.85546875" bestFit="1" customWidth="1"/>
    <col min="9536" max="9536" width="12.7109375" bestFit="1" customWidth="1"/>
    <col min="9537" max="9537" width="11.5703125" bestFit="1" customWidth="1"/>
    <col min="9538" max="9538" width="2.7109375" customWidth="1"/>
    <col min="9539" max="9539" width="12.7109375" bestFit="1" customWidth="1"/>
    <col min="9541" max="9541" width="21.7109375" bestFit="1" customWidth="1"/>
    <col min="9543" max="9543" width="10.7109375" customWidth="1"/>
    <col min="9544" max="9544" width="10" bestFit="1" customWidth="1"/>
    <col min="9754" max="9754" width="6.42578125" bestFit="1" customWidth="1"/>
    <col min="9755" max="9755" width="6" bestFit="1" customWidth="1"/>
    <col min="9756" max="9756" width="2.7109375" customWidth="1"/>
    <col min="9757" max="9758" width="10.42578125" customWidth="1"/>
    <col min="9759" max="9759" width="2.5703125" customWidth="1"/>
    <col min="9760" max="9761" width="10.5703125" customWidth="1"/>
    <col min="9762" max="9762" width="2.5703125" customWidth="1"/>
    <col min="9763" max="9764" width="10.5703125" customWidth="1"/>
    <col min="9765" max="9765" width="2.5703125" customWidth="1"/>
    <col min="9766" max="9766" width="12.140625" bestFit="1" customWidth="1"/>
    <col min="9767" max="9767" width="10.5703125" customWidth="1"/>
    <col min="9768" max="9768" width="2.5703125" customWidth="1"/>
    <col min="9769" max="9770" width="10.5703125" customWidth="1"/>
    <col min="9771" max="9771" width="2.7109375" customWidth="1"/>
    <col min="9772" max="9773" width="9.28515625" bestFit="1" customWidth="1"/>
    <col min="9774" max="9774" width="2.7109375" customWidth="1"/>
    <col min="9775" max="9776" width="10.42578125" bestFit="1" customWidth="1"/>
    <col min="9777" max="9777" width="2.5703125" customWidth="1"/>
    <col min="9778" max="9779" width="10.42578125" customWidth="1"/>
    <col min="9780" max="9780" width="2.5703125" customWidth="1"/>
    <col min="9781" max="9782" width="10.42578125" customWidth="1"/>
    <col min="9783" max="9783" width="2.7109375" customWidth="1"/>
    <col min="9784" max="9784" width="11.5703125" bestFit="1" customWidth="1"/>
    <col min="9785" max="9785" width="10.42578125" bestFit="1" customWidth="1"/>
    <col min="9786" max="9786" width="6.42578125" bestFit="1" customWidth="1"/>
    <col min="9787" max="9787" width="5.85546875" bestFit="1" customWidth="1"/>
    <col min="9788" max="9788" width="10.42578125" bestFit="1" customWidth="1"/>
    <col min="9789" max="9789" width="8.7109375" bestFit="1" customWidth="1"/>
    <col min="9790" max="9790" width="2.7109375" customWidth="1"/>
    <col min="9791" max="9791" width="5.85546875" bestFit="1" customWidth="1"/>
    <col min="9792" max="9792" width="12.7109375" bestFit="1" customWidth="1"/>
    <col min="9793" max="9793" width="11.5703125" bestFit="1" customWidth="1"/>
    <col min="9794" max="9794" width="2.7109375" customWidth="1"/>
    <col min="9795" max="9795" width="12.7109375" bestFit="1" customWidth="1"/>
    <col min="9797" max="9797" width="21.7109375" bestFit="1" customWidth="1"/>
    <col min="9799" max="9799" width="10.7109375" customWidth="1"/>
    <col min="9800" max="9800" width="10" bestFit="1" customWidth="1"/>
    <col min="10010" max="10010" width="6.42578125" bestFit="1" customWidth="1"/>
    <col min="10011" max="10011" width="6" bestFit="1" customWidth="1"/>
    <col min="10012" max="10012" width="2.7109375" customWidth="1"/>
    <col min="10013" max="10014" width="10.42578125" customWidth="1"/>
    <col min="10015" max="10015" width="2.5703125" customWidth="1"/>
    <col min="10016" max="10017" width="10.5703125" customWidth="1"/>
    <col min="10018" max="10018" width="2.5703125" customWidth="1"/>
    <col min="10019" max="10020" width="10.5703125" customWidth="1"/>
    <col min="10021" max="10021" width="2.5703125" customWidth="1"/>
    <col min="10022" max="10022" width="12.140625" bestFit="1" customWidth="1"/>
    <col min="10023" max="10023" width="10.5703125" customWidth="1"/>
    <col min="10024" max="10024" width="2.5703125" customWidth="1"/>
    <col min="10025" max="10026" width="10.5703125" customWidth="1"/>
    <col min="10027" max="10027" width="2.7109375" customWidth="1"/>
    <col min="10028" max="10029" width="9.28515625" bestFit="1" customWidth="1"/>
    <col min="10030" max="10030" width="2.7109375" customWidth="1"/>
    <col min="10031" max="10032" width="10.42578125" bestFit="1" customWidth="1"/>
    <col min="10033" max="10033" width="2.5703125" customWidth="1"/>
    <col min="10034" max="10035" width="10.42578125" customWidth="1"/>
    <col min="10036" max="10036" width="2.5703125" customWidth="1"/>
    <col min="10037" max="10038" width="10.42578125" customWidth="1"/>
    <col min="10039" max="10039" width="2.7109375" customWidth="1"/>
    <col min="10040" max="10040" width="11.5703125" bestFit="1" customWidth="1"/>
    <col min="10041" max="10041" width="10.42578125" bestFit="1" customWidth="1"/>
    <col min="10042" max="10042" width="6.42578125" bestFit="1" customWidth="1"/>
    <col min="10043" max="10043" width="5.85546875" bestFit="1" customWidth="1"/>
    <col min="10044" max="10044" width="10.42578125" bestFit="1" customWidth="1"/>
    <col min="10045" max="10045" width="8.7109375" bestFit="1" customWidth="1"/>
    <col min="10046" max="10046" width="2.7109375" customWidth="1"/>
    <col min="10047" max="10047" width="5.85546875" bestFit="1" customWidth="1"/>
    <col min="10048" max="10048" width="12.7109375" bestFit="1" customWidth="1"/>
    <col min="10049" max="10049" width="11.5703125" bestFit="1" customWidth="1"/>
    <col min="10050" max="10050" width="2.7109375" customWidth="1"/>
    <col min="10051" max="10051" width="12.7109375" bestFit="1" customWidth="1"/>
    <col min="10053" max="10053" width="21.7109375" bestFit="1" customWidth="1"/>
    <col min="10055" max="10055" width="10.7109375" customWidth="1"/>
    <col min="10056" max="10056" width="10" bestFit="1" customWidth="1"/>
    <col min="10266" max="10266" width="6.42578125" bestFit="1" customWidth="1"/>
    <col min="10267" max="10267" width="6" bestFit="1" customWidth="1"/>
    <col min="10268" max="10268" width="2.7109375" customWidth="1"/>
    <col min="10269" max="10270" width="10.42578125" customWidth="1"/>
    <col min="10271" max="10271" width="2.5703125" customWidth="1"/>
    <col min="10272" max="10273" width="10.5703125" customWidth="1"/>
    <col min="10274" max="10274" width="2.5703125" customWidth="1"/>
    <col min="10275" max="10276" width="10.5703125" customWidth="1"/>
    <col min="10277" max="10277" width="2.5703125" customWidth="1"/>
    <col min="10278" max="10278" width="12.140625" bestFit="1" customWidth="1"/>
    <col min="10279" max="10279" width="10.5703125" customWidth="1"/>
    <col min="10280" max="10280" width="2.5703125" customWidth="1"/>
    <col min="10281" max="10282" width="10.5703125" customWidth="1"/>
    <col min="10283" max="10283" width="2.7109375" customWidth="1"/>
    <col min="10284" max="10285" width="9.28515625" bestFit="1" customWidth="1"/>
    <col min="10286" max="10286" width="2.7109375" customWidth="1"/>
    <col min="10287" max="10288" width="10.42578125" bestFit="1" customWidth="1"/>
    <col min="10289" max="10289" width="2.5703125" customWidth="1"/>
    <col min="10290" max="10291" width="10.42578125" customWidth="1"/>
    <col min="10292" max="10292" width="2.5703125" customWidth="1"/>
    <col min="10293" max="10294" width="10.42578125" customWidth="1"/>
    <col min="10295" max="10295" width="2.7109375" customWidth="1"/>
    <col min="10296" max="10296" width="11.5703125" bestFit="1" customWidth="1"/>
    <col min="10297" max="10297" width="10.42578125" bestFit="1" customWidth="1"/>
    <col min="10298" max="10298" width="6.42578125" bestFit="1" customWidth="1"/>
    <col min="10299" max="10299" width="5.85546875" bestFit="1" customWidth="1"/>
    <col min="10300" max="10300" width="10.42578125" bestFit="1" customWidth="1"/>
    <col min="10301" max="10301" width="8.7109375" bestFit="1" customWidth="1"/>
    <col min="10302" max="10302" width="2.7109375" customWidth="1"/>
    <col min="10303" max="10303" width="5.85546875" bestFit="1" customWidth="1"/>
    <col min="10304" max="10304" width="12.7109375" bestFit="1" customWidth="1"/>
    <col min="10305" max="10305" width="11.5703125" bestFit="1" customWidth="1"/>
    <col min="10306" max="10306" width="2.7109375" customWidth="1"/>
    <col min="10307" max="10307" width="12.7109375" bestFit="1" customWidth="1"/>
    <col min="10309" max="10309" width="21.7109375" bestFit="1" customWidth="1"/>
    <col min="10311" max="10311" width="10.7109375" customWidth="1"/>
    <col min="10312" max="10312" width="10" bestFit="1" customWidth="1"/>
    <col min="10522" max="10522" width="6.42578125" bestFit="1" customWidth="1"/>
    <col min="10523" max="10523" width="6" bestFit="1" customWidth="1"/>
    <col min="10524" max="10524" width="2.7109375" customWidth="1"/>
    <col min="10525" max="10526" width="10.42578125" customWidth="1"/>
    <col min="10527" max="10527" width="2.5703125" customWidth="1"/>
    <col min="10528" max="10529" width="10.5703125" customWidth="1"/>
    <col min="10530" max="10530" width="2.5703125" customWidth="1"/>
    <col min="10531" max="10532" width="10.5703125" customWidth="1"/>
    <col min="10533" max="10533" width="2.5703125" customWidth="1"/>
    <col min="10534" max="10534" width="12.140625" bestFit="1" customWidth="1"/>
    <col min="10535" max="10535" width="10.5703125" customWidth="1"/>
    <col min="10536" max="10536" width="2.5703125" customWidth="1"/>
    <col min="10537" max="10538" width="10.5703125" customWidth="1"/>
    <col min="10539" max="10539" width="2.7109375" customWidth="1"/>
    <col min="10540" max="10541" width="9.28515625" bestFit="1" customWidth="1"/>
    <col min="10542" max="10542" width="2.7109375" customWidth="1"/>
    <col min="10543" max="10544" width="10.42578125" bestFit="1" customWidth="1"/>
    <col min="10545" max="10545" width="2.5703125" customWidth="1"/>
    <col min="10546" max="10547" width="10.42578125" customWidth="1"/>
    <col min="10548" max="10548" width="2.5703125" customWidth="1"/>
    <col min="10549" max="10550" width="10.42578125" customWidth="1"/>
    <col min="10551" max="10551" width="2.7109375" customWidth="1"/>
    <col min="10552" max="10552" width="11.5703125" bestFit="1" customWidth="1"/>
    <col min="10553" max="10553" width="10.42578125" bestFit="1" customWidth="1"/>
    <col min="10554" max="10554" width="6.42578125" bestFit="1" customWidth="1"/>
    <col min="10555" max="10555" width="5.85546875" bestFit="1" customWidth="1"/>
    <col min="10556" max="10556" width="10.42578125" bestFit="1" customWidth="1"/>
    <col min="10557" max="10557" width="8.7109375" bestFit="1" customWidth="1"/>
    <col min="10558" max="10558" width="2.7109375" customWidth="1"/>
    <col min="10559" max="10559" width="5.85546875" bestFit="1" customWidth="1"/>
    <col min="10560" max="10560" width="12.7109375" bestFit="1" customWidth="1"/>
    <col min="10561" max="10561" width="11.5703125" bestFit="1" customWidth="1"/>
    <col min="10562" max="10562" width="2.7109375" customWidth="1"/>
    <col min="10563" max="10563" width="12.7109375" bestFit="1" customWidth="1"/>
    <col min="10565" max="10565" width="21.7109375" bestFit="1" customWidth="1"/>
    <col min="10567" max="10567" width="10.7109375" customWidth="1"/>
    <col min="10568" max="10568" width="10" bestFit="1" customWidth="1"/>
    <col min="10778" max="10778" width="6.42578125" bestFit="1" customWidth="1"/>
    <col min="10779" max="10779" width="6" bestFit="1" customWidth="1"/>
    <col min="10780" max="10780" width="2.7109375" customWidth="1"/>
    <col min="10781" max="10782" width="10.42578125" customWidth="1"/>
    <col min="10783" max="10783" width="2.5703125" customWidth="1"/>
    <col min="10784" max="10785" width="10.5703125" customWidth="1"/>
    <col min="10786" max="10786" width="2.5703125" customWidth="1"/>
    <col min="10787" max="10788" width="10.5703125" customWidth="1"/>
    <col min="10789" max="10789" width="2.5703125" customWidth="1"/>
    <col min="10790" max="10790" width="12.140625" bestFit="1" customWidth="1"/>
    <col min="10791" max="10791" width="10.5703125" customWidth="1"/>
    <col min="10792" max="10792" width="2.5703125" customWidth="1"/>
    <col min="10793" max="10794" width="10.5703125" customWidth="1"/>
    <col min="10795" max="10795" width="2.7109375" customWidth="1"/>
    <col min="10796" max="10797" width="9.28515625" bestFit="1" customWidth="1"/>
    <col min="10798" max="10798" width="2.7109375" customWidth="1"/>
    <col min="10799" max="10800" width="10.42578125" bestFit="1" customWidth="1"/>
    <col min="10801" max="10801" width="2.5703125" customWidth="1"/>
    <col min="10802" max="10803" width="10.42578125" customWidth="1"/>
    <col min="10804" max="10804" width="2.5703125" customWidth="1"/>
    <col min="10805" max="10806" width="10.42578125" customWidth="1"/>
    <col min="10807" max="10807" width="2.7109375" customWidth="1"/>
    <col min="10808" max="10808" width="11.5703125" bestFit="1" customWidth="1"/>
    <col min="10809" max="10809" width="10.42578125" bestFit="1" customWidth="1"/>
    <col min="10810" max="10810" width="6.42578125" bestFit="1" customWidth="1"/>
    <col min="10811" max="10811" width="5.85546875" bestFit="1" customWidth="1"/>
    <col min="10812" max="10812" width="10.42578125" bestFit="1" customWidth="1"/>
    <col min="10813" max="10813" width="8.7109375" bestFit="1" customWidth="1"/>
    <col min="10814" max="10814" width="2.7109375" customWidth="1"/>
    <col min="10815" max="10815" width="5.85546875" bestFit="1" customWidth="1"/>
    <col min="10816" max="10816" width="12.7109375" bestFit="1" customWidth="1"/>
    <col min="10817" max="10817" width="11.5703125" bestFit="1" customWidth="1"/>
    <col min="10818" max="10818" width="2.7109375" customWidth="1"/>
    <col min="10819" max="10819" width="12.7109375" bestFit="1" customWidth="1"/>
    <col min="10821" max="10821" width="21.7109375" bestFit="1" customWidth="1"/>
    <col min="10823" max="10823" width="10.7109375" customWidth="1"/>
    <col min="10824" max="10824" width="10" bestFit="1" customWidth="1"/>
    <col min="11034" max="11034" width="6.42578125" bestFit="1" customWidth="1"/>
    <col min="11035" max="11035" width="6" bestFit="1" customWidth="1"/>
    <col min="11036" max="11036" width="2.7109375" customWidth="1"/>
    <col min="11037" max="11038" width="10.42578125" customWidth="1"/>
    <col min="11039" max="11039" width="2.5703125" customWidth="1"/>
    <col min="11040" max="11041" width="10.5703125" customWidth="1"/>
    <col min="11042" max="11042" width="2.5703125" customWidth="1"/>
    <col min="11043" max="11044" width="10.5703125" customWidth="1"/>
    <col min="11045" max="11045" width="2.5703125" customWidth="1"/>
    <col min="11046" max="11046" width="12.140625" bestFit="1" customWidth="1"/>
    <col min="11047" max="11047" width="10.5703125" customWidth="1"/>
    <col min="11048" max="11048" width="2.5703125" customWidth="1"/>
    <col min="11049" max="11050" width="10.5703125" customWidth="1"/>
    <col min="11051" max="11051" width="2.7109375" customWidth="1"/>
    <col min="11052" max="11053" width="9.28515625" bestFit="1" customWidth="1"/>
    <col min="11054" max="11054" width="2.7109375" customWidth="1"/>
    <col min="11055" max="11056" width="10.42578125" bestFit="1" customWidth="1"/>
    <col min="11057" max="11057" width="2.5703125" customWidth="1"/>
    <col min="11058" max="11059" width="10.42578125" customWidth="1"/>
    <col min="11060" max="11060" width="2.5703125" customWidth="1"/>
    <col min="11061" max="11062" width="10.42578125" customWidth="1"/>
    <col min="11063" max="11063" width="2.7109375" customWidth="1"/>
    <col min="11064" max="11064" width="11.5703125" bestFit="1" customWidth="1"/>
    <col min="11065" max="11065" width="10.42578125" bestFit="1" customWidth="1"/>
    <col min="11066" max="11066" width="6.42578125" bestFit="1" customWidth="1"/>
    <col min="11067" max="11067" width="5.85546875" bestFit="1" customWidth="1"/>
    <col min="11068" max="11068" width="10.42578125" bestFit="1" customWidth="1"/>
    <col min="11069" max="11069" width="8.7109375" bestFit="1" customWidth="1"/>
    <col min="11070" max="11070" width="2.7109375" customWidth="1"/>
    <col min="11071" max="11071" width="5.85546875" bestFit="1" customWidth="1"/>
    <col min="11072" max="11072" width="12.7109375" bestFit="1" customWidth="1"/>
    <col min="11073" max="11073" width="11.5703125" bestFit="1" customWidth="1"/>
    <col min="11074" max="11074" width="2.7109375" customWidth="1"/>
    <col min="11075" max="11075" width="12.7109375" bestFit="1" customWidth="1"/>
    <col min="11077" max="11077" width="21.7109375" bestFit="1" customWidth="1"/>
    <col min="11079" max="11079" width="10.7109375" customWidth="1"/>
    <col min="11080" max="11080" width="10" bestFit="1" customWidth="1"/>
    <col min="11290" max="11290" width="6.42578125" bestFit="1" customWidth="1"/>
    <col min="11291" max="11291" width="6" bestFit="1" customWidth="1"/>
    <col min="11292" max="11292" width="2.7109375" customWidth="1"/>
    <col min="11293" max="11294" width="10.42578125" customWidth="1"/>
    <col min="11295" max="11295" width="2.5703125" customWidth="1"/>
    <col min="11296" max="11297" width="10.5703125" customWidth="1"/>
    <col min="11298" max="11298" width="2.5703125" customWidth="1"/>
    <col min="11299" max="11300" width="10.5703125" customWidth="1"/>
    <col min="11301" max="11301" width="2.5703125" customWidth="1"/>
    <col min="11302" max="11302" width="12.140625" bestFit="1" customWidth="1"/>
    <col min="11303" max="11303" width="10.5703125" customWidth="1"/>
    <col min="11304" max="11304" width="2.5703125" customWidth="1"/>
    <col min="11305" max="11306" width="10.5703125" customWidth="1"/>
    <col min="11307" max="11307" width="2.7109375" customWidth="1"/>
    <col min="11308" max="11309" width="9.28515625" bestFit="1" customWidth="1"/>
    <col min="11310" max="11310" width="2.7109375" customWidth="1"/>
    <col min="11311" max="11312" width="10.42578125" bestFit="1" customWidth="1"/>
    <col min="11313" max="11313" width="2.5703125" customWidth="1"/>
    <col min="11314" max="11315" width="10.42578125" customWidth="1"/>
    <col min="11316" max="11316" width="2.5703125" customWidth="1"/>
    <col min="11317" max="11318" width="10.42578125" customWidth="1"/>
    <col min="11319" max="11319" width="2.7109375" customWidth="1"/>
    <col min="11320" max="11320" width="11.5703125" bestFit="1" customWidth="1"/>
    <col min="11321" max="11321" width="10.42578125" bestFit="1" customWidth="1"/>
    <col min="11322" max="11322" width="6.42578125" bestFit="1" customWidth="1"/>
    <col min="11323" max="11323" width="5.85546875" bestFit="1" customWidth="1"/>
    <col min="11324" max="11324" width="10.42578125" bestFit="1" customWidth="1"/>
    <col min="11325" max="11325" width="8.7109375" bestFit="1" customWidth="1"/>
    <col min="11326" max="11326" width="2.7109375" customWidth="1"/>
    <col min="11327" max="11327" width="5.85546875" bestFit="1" customWidth="1"/>
    <col min="11328" max="11328" width="12.7109375" bestFit="1" customWidth="1"/>
    <col min="11329" max="11329" width="11.5703125" bestFit="1" customWidth="1"/>
    <col min="11330" max="11330" width="2.7109375" customWidth="1"/>
    <col min="11331" max="11331" width="12.7109375" bestFit="1" customWidth="1"/>
    <col min="11333" max="11333" width="21.7109375" bestFit="1" customWidth="1"/>
    <col min="11335" max="11335" width="10.7109375" customWidth="1"/>
    <col min="11336" max="11336" width="10" bestFit="1" customWidth="1"/>
    <col min="11546" max="11546" width="6.42578125" bestFit="1" customWidth="1"/>
    <col min="11547" max="11547" width="6" bestFit="1" customWidth="1"/>
    <col min="11548" max="11548" width="2.7109375" customWidth="1"/>
    <col min="11549" max="11550" width="10.42578125" customWidth="1"/>
    <col min="11551" max="11551" width="2.5703125" customWidth="1"/>
    <col min="11552" max="11553" width="10.5703125" customWidth="1"/>
    <col min="11554" max="11554" width="2.5703125" customWidth="1"/>
    <col min="11555" max="11556" width="10.5703125" customWidth="1"/>
    <col min="11557" max="11557" width="2.5703125" customWidth="1"/>
    <col min="11558" max="11558" width="12.140625" bestFit="1" customWidth="1"/>
    <col min="11559" max="11559" width="10.5703125" customWidth="1"/>
    <col min="11560" max="11560" width="2.5703125" customWidth="1"/>
    <col min="11561" max="11562" width="10.5703125" customWidth="1"/>
    <col min="11563" max="11563" width="2.7109375" customWidth="1"/>
    <col min="11564" max="11565" width="9.28515625" bestFit="1" customWidth="1"/>
    <col min="11566" max="11566" width="2.7109375" customWidth="1"/>
    <col min="11567" max="11568" width="10.42578125" bestFit="1" customWidth="1"/>
    <col min="11569" max="11569" width="2.5703125" customWidth="1"/>
    <col min="11570" max="11571" width="10.42578125" customWidth="1"/>
    <col min="11572" max="11572" width="2.5703125" customWidth="1"/>
    <col min="11573" max="11574" width="10.42578125" customWidth="1"/>
    <col min="11575" max="11575" width="2.7109375" customWidth="1"/>
    <col min="11576" max="11576" width="11.5703125" bestFit="1" customWidth="1"/>
    <col min="11577" max="11577" width="10.42578125" bestFit="1" customWidth="1"/>
    <col min="11578" max="11578" width="6.42578125" bestFit="1" customWidth="1"/>
    <col min="11579" max="11579" width="5.85546875" bestFit="1" customWidth="1"/>
    <col min="11580" max="11580" width="10.42578125" bestFit="1" customWidth="1"/>
    <col min="11581" max="11581" width="8.7109375" bestFit="1" customWidth="1"/>
    <col min="11582" max="11582" width="2.7109375" customWidth="1"/>
    <col min="11583" max="11583" width="5.85546875" bestFit="1" customWidth="1"/>
    <col min="11584" max="11584" width="12.7109375" bestFit="1" customWidth="1"/>
    <col min="11585" max="11585" width="11.5703125" bestFit="1" customWidth="1"/>
    <col min="11586" max="11586" width="2.7109375" customWidth="1"/>
    <col min="11587" max="11587" width="12.7109375" bestFit="1" customWidth="1"/>
    <col min="11589" max="11589" width="21.7109375" bestFit="1" customWidth="1"/>
    <col min="11591" max="11591" width="10.7109375" customWidth="1"/>
    <col min="11592" max="11592" width="10" bestFit="1" customWidth="1"/>
    <col min="11802" max="11802" width="6.42578125" bestFit="1" customWidth="1"/>
    <col min="11803" max="11803" width="6" bestFit="1" customWidth="1"/>
    <col min="11804" max="11804" width="2.7109375" customWidth="1"/>
    <col min="11805" max="11806" width="10.42578125" customWidth="1"/>
    <col min="11807" max="11807" width="2.5703125" customWidth="1"/>
    <col min="11808" max="11809" width="10.5703125" customWidth="1"/>
    <col min="11810" max="11810" width="2.5703125" customWidth="1"/>
    <col min="11811" max="11812" width="10.5703125" customWidth="1"/>
    <col min="11813" max="11813" width="2.5703125" customWidth="1"/>
    <col min="11814" max="11814" width="12.140625" bestFit="1" customWidth="1"/>
    <col min="11815" max="11815" width="10.5703125" customWidth="1"/>
    <col min="11816" max="11816" width="2.5703125" customWidth="1"/>
    <col min="11817" max="11818" width="10.5703125" customWidth="1"/>
    <col min="11819" max="11819" width="2.7109375" customWidth="1"/>
    <col min="11820" max="11821" width="9.28515625" bestFit="1" customWidth="1"/>
    <col min="11822" max="11822" width="2.7109375" customWidth="1"/>
    <col min="11823" max="11824" width="10.42578125" bestFit="1" customWidth="1"/>
    <col min="11825" max="11825" width="2.5703125" customWidth="1"/>
    <col min="11826" max="11827" width="10.42578125" customWidth="1"/>
    <col min="11828" max="11828" width="2.5703125" customWidth="1"/>
    <col min="11829" max="11830" width="10.42578125" customWidth="1"/>
    <col min="11831" max="11831" width="2.7109375" customWidth="1"/>
    <col min="11832" max="11832" width="11.5703125" bestFit="1" customWidth="1"/>
    <col min="11833" max="11833" width="10.42578125" bestFit="1" customWidth="1"/>
    <col min="11834" max="11834" width="6.42578125" bestFit="1" customWidth="1"/>
    <col min="11835" max="11835" width="5.85546875" bestFit="1" customWidth="1"/>
    <col min="11836" max="11836" width="10.42578125" bestFit="1" customWidth="1"/>
    <col min="11837" max="11837" width="8.7109375" bestFit="1" customWidth="1"/>
    <col min="11838" max="11838" width="2.7109375" customWidth="1"/>
    <col min="11839" max="11839" width="5.85546875" bestFit="1" customWidth="1"/>
    <col min="11840" max="11840" width="12.7109375" bestFit="1" customWidth="1"/>
    <col min="11841" max="11841" width="11.5703125" bestFit="1" customWidth="1"/>
    <col min="11842" max="11842" width="2.7109375" customWidth="1"/>
    <col min="11843" max="11843" width="12.7109375" bestFit="1" customWidth="1"/>
    <col min="11845" max="11845" width="21.7109375" bestFit="1" customWidth="1"/>
    <col min="11847" max="11847" width="10.7109375" customWidth="1"/>
    <col min="11848" max="11848" width="10" bestFit="1" customWidth="1"/>
    <col min="12058" max="12058" width="6.42578125" bestFit="1" customWidth="1"/>
    <col min="12059" max="12059" width="6" bestFit="1" customWidth="1"/>
    <col min="12060" max="12060" width="2.7109375" customWidth="1"/>
    <col min="12061" max="12062" width="10.42578125" customWidth="1"/>
    <col min="12063" max="12063" width="2.5703125" customWidth="1"/>
    <col min="12064" max="12065" width="10.5703125" customWidth="1"/>
    <col min="12066" max="12066" width="2.5703125" customWidth="1"/>
    <col min="12067" max="12068" width="10.5703125" customWidth="1"/>
    <col min="12069" max="12069" width="2.5703125" customWidth="1"/>
    <col min="12070" max="12070" width="12.140625" bestFit="1" customWidth="1"/>
    <col min="12071" max="12071" width="10.5703125" customWidth="1"/>
    <col min="12072" max="12072" width="2.5703125" customWidth="1"/>
    <col min="12073" max="12074" width="10.5703125" customWidth="1"/>
    <col min="12075" max="12075" width="2.7109375" customWidth="1"/>
    <col min="12076" max="12077" width="9.28515625" bestFit="1" customWidth="1"/>
    <col min="12078" max="12078" width="2.7109375" customWidth="1"/>
    <col min="12079" max="12080" width="10.42578125" bestFit="1" customWidth="1"/>
    <col min="12081" max="12081" width="2.5703125" customWidth="1"/>
    <col min="12082" max="12083" width="10.42578125" customWidth="1"/>
    <col min="12084" max="12084" width="2.5703125" customWidth="1"/>
    <col min="12085" max="12086" width="10.42578125" customWidth="1"/>
    <col min="12087" max="12087" width="2.7109375" customWidth="1"/>
    <col min="12088" max="12088" width="11.5703125" bestFit="1" customWidth="1"/>
    <col min="12089" max="12089" width="10.42578125" bestFit="1" customWidth="1"/>
    <col min="12090" max="12090" width="6.42578125" bestFit="1" customWidth="1"/>
    <col min="12091" max="12091" width="5.85546875" bestFit="1" customWidth="1"/>
    <col min="12092" max="12092" width="10.42578125" bestFit="1" customWidth="1"/>
    <col min="12093" max="12093" width="8.7109375" bestFit="1" customWidth="1"/>
    <col min="12094" max="12094" width="2.7109375" customWidth="1"/>
    <col min="12095" max="12095" width="5.85546875" bestFit="1" customWidth="1"/>
    <col min="12096" max="12096" width="12.7109375" bestFit="1" customWidth="1"/>
    <col min="12097" max="12097" width="11.5703125" bestFit="1" customWidth="1"/>
    <col min="12098" max="12098" width="2.7109375" customWidth="1"/>
    <col min="12099" max="12099" width="12.7109375" bestFit="1" customWidth="1"/>
    <col min="12101" max="12101" width="21.7109375" bestFit="1" customWidth="1"/>
    <col min="12103" max="12103" width="10.7109375" customWidth="1"/>
    <col min="12104" max="12104" width="10" bestFit="1" customWidth="1"/>
    <col min="12314" max="12314" width="6.42578125" bestFit="1" customWidth="1"/>
    <col min="12315" max="12315" width="6" bestFit="1" customWidth="1"/>
    <col min="12316" max="12316" width="2.7109375" customWidth="1"/>
    <col min="12317" max="12318" width="10.42578125" customWidth="1"/>
    <col min="12319" max="12319" width="2.5703125" customWidth="1"/>
    <col min="12320" max="12321" width="10.5703125" customWidth="1"/>
    <col min="12322" max="12322" width="2.5703125" customWidth="1"/>
    <col min="12323" max="12324" width="10.5703125" customWidth="1"/>
    <col min="12325" max="12325" width="2.5703125" customWidth="1"/>
    <col min="12326" max="12326" width="12.140625" bestFit="1" customWidth="1"/>
    <col min="12327" max="12327" width="10.5703125" customWidth="1"/>
    <col min="12328" max="12328" width="2.5703125" customWidth="1"/>
    <col min="12329" max="12330" width="10.5703125" customWidth="1"/>
    <col min="12331" max="12331" width="2.7109375" customWidth="1"/>
    <col min="12332" max="12333" width="9.28515625" bestFit="1" customWidth="1"/>
    <col min="12334" max="12334" width="2.7109375" customWidth="1"/>
    <col min="12335" max="12336" width="10.42578125" bestFit="1" customWidth="1"/>
    <col min="12337" max="12337" width="2.5703125" customWidth="1"/>
    <col min="12338" max="12339" width="10.42578125" customWidth="1"/>
    <col min="12340" max="12340" width="2.5703125" customWidth="1"/>
    <col min="12341" max="12342" width="10.42578125" customWidth="1"/>
    <col min="12343" max="12343" width="2.7109375" customWidth="1"/>
    <col min="12344" max="12344" width="11.5703125" bestFit="1" customWidth="1"/>
    <col min="12345" max="12345" width="10.42578125" bestFit="1" customWidth="1"/>
    <col min="12346" max="12346" width="6.42578125" bestFit="1" customWidth="1"/>
    <col min="12347" max="12347" width="5.85546875" bestFit="1" customWidth="1"/>
    <col min="12348" max="12348" width="10.42578125" bestFit="1" customWidth="1"/>
    <col min="12349" max="12349" width="8.7109375" bestFit="1" customWidth="1"/>
    <col min="12350" max="12350" width="2.7109375" customWidth="1"/>
    <col min="12351" max="12351" width="5.85546875" bestFit="1" customWidth="1"/>
    <col min="12352" max="12352" width="12.7109375" bestFit="1" customWidth="1"/>
    <col min="12353" max="12353" width="11.5703125" bestFit="1" customWidth="1"/>
    <col min="12354" max="12354" width="2.7109375" customWidth="1"/>
    <col min="12355" max="12355" width="12.7109375" bestFit="1" customWidth="1"/>
    <col min="12357" max="12357" width="21.7109375" bestFit="1" customWidth="1"/>
    <col min="12359" max="12359" width="10.7109375" customWidth="1"/>
    <col min="12360" max="12360" width="10" bestFit="1" customWidth="1"/>
    <col min="12570" max="12570" width="6.42578125" bestFit="1" customWidth="1"/>
    <col min="12571" max="12571" width="6" bestFit="1" customWidth="1"/>
    <col min="12572" max="12572" width="2.7109375" customWidth="1"/>
    <col min="12573" max="12574" width="10.42578125" customWidth="1"/>
    <col min="12575" max="12575" width="2.5703125" customWidth="1"/>
    <col min="12576" max="12577" width="10.5703125" customWidth="1"/>
    <col min="12578" max="12578" width="2.5703125" customWidth="1"/>
    <col min="12579" max="12580" width="10.5703125" customWidth="1"/>
    <col min="12581" max="12581" width="2.5703125" customWidth="1"/>
    <col min="12582" max="12582" width="12.140625" bestFit="1" customWidth="1"/>
    <col min="12583" max="12583" width="10.5703125" customWidth="1"/>
    <col min="12584" max="12584" width="2.5703125" customWidth="1"/>
    <col min="12585" max="12586" width="10.5703125" customWidth="1"/>
    <col min="12587" max="12587" width="2.7109375" customWidth="1"/>
    <col min="12588" max="12589" width="9.28515625" bestFit="1" customWidth="1"/>
    <col min="12590" max="12590" width="2.7109375" customWidth="1"/>
    <col min="12591" max="12592" width="10.42578125" bestFit="1" customWidth="1"/>
    <col min="12593" max="12593" width="2.5703125" customWidth="1"/>
    <col min="12594" max="12595" width="10.42578125" customWidth="1"/>
    <col min="12596" max="12596" width="2.5703125" customWidth="1"/>
    <col min="12597" max="12598" width="10.42578125" customWidth="1"/>
    <col min="12599" max="12599" width="2.7109375" customWidth="1"/>
    <col min="12600" max="12600" width="11.5703125" bestFit="1" customWidth="1"/>
    <col min="12601" max="12601" width="10.42578125" bestFit="1" customWidth="1"/>
    <col min="12602" max="12602" width="6.42578125" bestFit="1" customWidth="1"/>
    <col min="12603" max="12603" width="5.85546875" bestFit="1" customWidth="1"/>
    <col min="12604" max="12604" width="10.42578125" bestFit="1" customWidth="1"/>
    <col min="12605" max="12605" width="8.7109375" bestFit="1" customWidth="1"/>
    <col min="12606" max="12606" width="2.7109375" customWidth="1"/>
    <col min="12607" max="12607" width="5.85546875" bestFit="1" customWidth="1"/>
    <col min="12608" max="12608" width="12.7109375" bestFit="1" customWidth="1"/>
    <col min="12609" max="12609" width="11.5703125" bestFit="1" customWidth="1"/>
    <col min="12610" max="12610" width="2.7109375" customWidth="1"/>
    <col min="12611" max="12611" width="12.7109375" bestFit="1" customWidth="1"/>
    <col min="12613" max="12613" width="21.7109375" bestFit="1" customWidth="1"/>
    <col min="12615" max="12615" width="10.7109375" customWidth="1"/>
    <col min="12616" max="12616" width="10" bestFit="1" customWidth="1"/>
    <col min="12826" max="12826" width="6.42578125" bestFit="1" customWidth="1"/>
    <col min="12827" max="12827" width="6" bestFit="1" customWidth="1"/>
    <col min="12828" max="12828" width="2.7109375" customWidth="1"/>
    <col min="12829" max="12830" width="10.42578125" customWidth="1"/>
    <col min="12831" max="12831" width="2.5703125" customWidth="1"/>
    <col min="12832" max="12833" width="10.5703125" customWidth="1"/>
    <col min="12834" max="12834" width="2.5703125" customWidth="1"/>
    <col min="12835" max="12836" width="10.5703125" customWidth="1"/>
    <col min="12837" max="12837" width="2.5703125" customWidth="1"/>
    <col min="12838" max="12838" width="12.140625" bestFit="1" customWidth="1"/>
    <col min="12839" max="12839" width="10.5703125" customWidth="1"/>
    <col min="12840" max="12840" width="2.5703125" customWidth="1"/>
    <col min="12841" max="12842" width="10.5703125" customWidth="1"/>
    <col min="12843" max="12843" width="2.7109375" customWidth="1"/>
    <col min="12844" max="12845" width="9.28515625" bestFit="1" customWidth="1"/>
    <col min="12846" max="12846" width="2.7109375" customWidth="1"/>
    <col min="12847" max="12848" width="10.42578125" bestFit="1" customWidth="1"/>
    <col min="12849" max="12849" width="2.5703125" customWidth="1"/>
    <col min="12850" max="12851" width="10.42578125" customWidth="1"/>
    <col min="12852" max="12852" width="2.5703125" customWidth="1"/>
    <col min="12853" max="12854" width="10.42578125" customWidth="1"/>
    <col min="12855" max="12855" width="2.7109375" customWidth="1"/>
    <col min="12856" max="12856" width="11.5703125" bestFit="1" customWidth="1"/>
    <col min="12857" max="12857" width="10.42578125" bestFit="1" customWidth="1"/>
    <col min="12858" max="12858" width="6.42578125" bestFit="1" customWidth="1"/>
    <col min="12859" max="12859" width="5.85546875" bestFit="1" customWidth="1"/>
    <col min="12860" max="12860" width="10.42578125" bestFit="1" customWidth="1"/>
    <col min="12861" max="12861" width="8.7109375" bestFit="1" customWidth="1"/>
    <col min="12862" max="12862" width="2.7109375" customWidth="1"/>
    <col min="12863" max="12863" width="5.85546875" bestFit="1" customWidth="1"/>
    <col min="12864" max="12864" width="12.7109375" bestFit="1" customWidth="1"/>
    <col min="12865" max="12865" width="11.5703125" bestFit="1" customWidth="1"/>
    <col min="12866" max="12866" width="2.7109375" customWidth="1"/>
    <col min="12867" max="12867" width="12.7109375" bestFit="1" customWidth="1"/>
    <col min="12869" max="12869" width="21.7109375" bestFit="1" customWidth="1"/>
    <col min="12871" max="12871" width="10.7109375" customWidth="1"/>
    <col min="12872" max="12872" width="10" bestFit="1" customWidth="1"/>
    <col min="13082" max="13082" width="6.42578125" bestFit="1" customWidth="1"/>
    <col min="13083" max="13083" width="6" bestFit="1" customWidth="1"/>
    <col min="13084" max="13084" width="2.7109375" customWidth="1"/>
    <col min="13085" max="13086" width="10.42578125" customWidth="1"/>
    <col min="13087" max="13087" width="2.5703125" customWidth="1"/>
    <col min="13088" max="13089" width="10.5703125" customWidth="1"/>
    <col min="13090" max="13090" width="2.5703125" customWidth="1"/>
    <col min="13091" max="13092" width="10.5703125" customWidth="1"/>
    <col min="13093" max="13093" width="2.5703125" customWidth="1"/>
    <col min="13094" max="13094" width="12.140625" bestFit="1" customWidth="1"/>
    <col min="13095" max="13095" width="10.5703125" customWidth="1"/>
    <col min="13096" max="13096" width="2.5703125" customWidth="1"/>
    <col min="13097" max="13098" width="10.5703125" customWidth="1"/>
    <col min="13099" max="13099" width="2.7109375" customWidth="1"/>
    <col min="13100" max="13101" width="9.28515625" bestFit="1" customWidth="1"/>
    <col min="13102" max="13102" width="2.7109375" customWidth="1"/>
    <col min="13103" max="13104" width="10.42578125" bestFit="1" customWidth="1"/>
    <col min="13105" max="13105" width="2.5703125" customWidth="1"/>
    <col min="13106" max="13107" width="10.42578125" customWidth="1"/>
    <col min="13108" max="13108" width="2.5703125" customWidth="1"/>
    <col min="13109" max="13110" width="10.42578125" customWidth="1"/>
    <col min="13111" max="13111" width="2.7109375" customWidth="1"/>
    <col min="13112" max="13112" width="11.5703125" bestFit="1" customWidth="1"/>
    <col min="13113" max="13113" width="10.42578125" bestFit="1" customWidth="1"/>
    <col min="13114" max="13114" width="6.42578125" bestFit="1" customWidth="1"/>
    <col min="13115" max="13115" width="5.85546875" bestFit="1" customWidth="1"/>
    <col min="13116" max="13116" width="10.42578125" bestFit="1" customWidth="1"/>
    <col min="13117" max="13117" width="8.7109375" bestFit="1" customWidth="1"/>
    <col min="13118" max="13118" width="2.7109375" customWidth="1"/>
    <col min="13119" max="13119" width="5.85546875" bestFit="1" customWidth="1"/>
    <col min="13120" max="13120" width="12.7109375" bestFit="1" customWidth="1"/>
    <col min="13121" max="13121" width="11.5703125" bestFit="1" customWidth="1"/>
    <col min="13122" max="13122" width="2.7109375" customWidth="1"/>
    <col min="13123" max="13123" width="12.7109375" bestFit="1" customWidth="1"/>
    <col min="13125" max="13125" width="21.7109375" bestFit="1" customWidth="1"/>
    <col min="13127" max="13127" width="10.7109375" customWidth="1"/>
    <col min="13128" max="13128" width="10" bestFit="1" customWidth="1"/>
    <col min="13338" max="13338" width="6.42578125" bestFit="1" customWidth="1"/>
    <col min="13339" max="13339" width="6" bestFit="1" customWidth="1"/>
    <col min="13340" max="13340" width="2.7109375" customWidth="1"/>
    <col min="13341" max="13342" width="10.42578125" customWidth="1"/>
    <col min="13343" max="13343" width="2.5703125" customWidth="1"/>
    <col min="13344" max="13345" width="10.5703125" customWidth="1"/>
    <col min="13346" max="13346" width="2.5703125" customWidth="1"/>
    <col min="13347" max="13348" width="10.5703125" customWidth="1"/>
    <col min="13349" max="13349" width="2.5703125" customWidth="1"/>
    <col min="13350" max="13350" width="12.140625" bestFit="1" customWidth="1"/>
    <col min="13351" max="13351" width="10.5703125" customWidth="1"/>
    <col min="13352" max="13352" width="2.5703125" customWidth="1"/>
    <col min="13353" max="13354" width="10.5703125" customWidth="1"/>
    <col min="13355" max="13355" width="2.7109375" customWidth="1"/>
    <col min="13356" max="13357" width="9.28515625" bestFit="1" customWidth="1"/>
    <col min="13358" max="13358" width="2.7109375" customWidth="1"/>
    <col min="13359" max="13360" width="10.42578125" bestFit="1" customWidth="1"/>
    <col min="13361" max="13361" width="2.5703125" customWidth="1"/>
    <col min="13362" max="13363" width="10.42578125" customWidth="1"/>
    <col min="13364" max="13364" width="2.5703125" customWidth="1"/>
    <col min="13365" max="13366" width="10.42578125" customWidth="1"/>
    <col min="13367" max="13367" width="2.7109375" customWidth="1"/>
    <col min="13368" max="13368" width="11.5703125" bestFit="1" customWidth="1"/>
    <col min="13369" max="13369" width="10.42578125" bestFit="1" customWidth="1"/>
    <col min="13370" max="13370" width="6.42578125" bestFit="1" customWidth="1"/>
    <col min="13371" max="13371" width="5.85546875" bestFit="1" customWidth="1"/>
    <col min="13372" max="13372" width="10.42578125" bestFit="1" customWidth="1"/>
    <col min="13373" max="13373" width="8.7109375" bestFit="1" customWidth="1"/>
    <col min="13374" max="13374" width="2.7109375" customWidth="1"/>
    <col min="13375" max="13375" width="5.85546875" bestFit="1" customWidth="1"/>
    <col min="13376" max="13376" width="12.7109375" bestFit="1" customWidth="1"/>
    <col min="13377" max="13377" width="11.5703125" bestFit="1" customWidth="1"/>
    <col min="13378" max="13378" width="2.7109375" customWidth="1"/>
    <col min="13379" max="13379" width="12.7109375" bestFit="1" customWidth="1"/>
    <col min="13381" max="13381" width="21.7109375" bestFit="1" customWidth="1"/>
    <col min="13383" max="13383" width="10.7109375" customWidth="1"/>
    <col min="13384" max="13384" width="10" bestFit="1" customWidth="1"/>
    <col min="13594" max="13594" width="6.42578125" bestFit="1" customWidth="1"/>
    <col min="13595" max="13595" width="6" bestFit="1" customWidth="1"/>
    <col min="13596" max="13596" width="2.7109375" customWidth="1"/>
    <col min="13597" max="13598" width="10.42578125" customWidth="1"/>
    <col min="13599" max="13599" width="2.5703125" customWidth="1"/>
    <col min="13600" max="13601" width="10.5703125" customWidth="1"/>
    <col min="13602" max="13602" width="2.5703125" customWidth="1"/>
    <col min="13603" max="13604" width="10.5703125" customWidth="1"/>
    <col min="13605" max="13605" width="2.5703125" customWidth="1"/>
    <col min="13606" max="13606" width="12.140625" bestFit="1" customWidth="1"/>
    <col min="13607" max="13607" width="10.5703125" customWidth="1"/>
    <col min="13608" max="13608" width="2.5703125" customWidth="1"/>
    <col min="13609" max="13610" width="10.5703125" customWidth="1"/>
    <col min="13611" max="13611" width="2.7109375" customWidth="1"/>
    <col min="13612" max="13613" width="9.28515625" bestFit="1" customWidth="1"/>
    <col min="13614" max="13614" width="2.7109375" customWidth="1"/>
    <col min="13615" max="13616" width="10.42578125" bestFit="1" customWidth="1"/>
    <col min="13617" max="13617" width="2.5703125" customWidth="1"/>
    <col min="13618" max="13619" width="10.42578125" customWidth="1"/>
    <col min="13620" max="13620" width="2.5703125" customWidth="1"/>
    <col min="13621" max="13622" width="10.42578125" customWidth="1"/>
    <col min="13623" max="13623" width="2.7109375" customWidth="1"/>
    <col min="13624" max="13624" width="11.5703125" bestFit="1" customWidth="1"/>
    <col min="13625" max="13625" width="10.42578125" bestFit="1" customWidth="1"/>
    <col min="13626" max="13626" width="6.42578125" bestFit="1" customWidth="1"/>
    <col min="13627" max="13627" width="5.85546875" bestFit="1" customWidth="1"/>
    <col min="13628" max="13628" width="10.42578125" bestFit="1" customWidth="1"/>
    <col min="13629" max="13629" width="8.7109375" bestFit="1" customWidth="1"/>
    <col min="13630" max="13630" width="2.7109375" customWidth="1"/>
    <col min="13631" max="13631" width="5.85546875" bestFit="1" customWidth="1"/>
    <col min="13632" max="13632" width="12.7109375" bestFit="1" customWidth="1"/>
    <col min="13633" max="13633" width="11.5703125" bestFit="1" customWidth="1"/>
    <col min="13634" max="13634" width="2.7109375" customWidth="1"/>
    <col min="13635" max="13635" width="12.7109375" bestFit="1" customWidth="1"/>
    <col min="13637" max="13637" width="21.7109375" bestFit="1" customWidth="1"/>
    <col min="13639" max="13639" width="10.7109375" customWidth="1"/>
    <col min="13640" max="13640" width="10" bestFit="1" customWidth="1"/>
    <col min="13850" max="13850" width="6.42578125" bestFit="1" customWidth="1"/>
    <col min="13851" max="13851" width="6" bestFit="1" customWidth="1"/>
    <col min="13852" max="13852" width="2.7109375" customWidth="1"/>
    <col min="13853" max="13854" width="10.42578125" customWidth="1"/>
    <col min="13855" max="13855" width="2.5703125" customWidth="1"/>
    <col min="13856" max="13857" width="10.5703125" customWidth="1"/>
    <col min="13858" max="13858" width="2.5703125" customWidth="1"/>
    <col min="13859" max="13860" width="10.5703125" customWidth="1"/>
    <col min="13861" max="13861" width="2.5703125" customWidth="1"/>
    <col min="13862" max="13862" width="12.140625" bestFit="1" customWidth="1"/>
    <col min="13863" max="13863" width="10.5703125" customWidth="1"/>
    <col min="13864" max="13864" width="2.5703125" customWidth="1"/>
    <col min="13865" max="13866" width="10.5703125" customWidth="1"/>
    <col min="13867" max="13867" width="2.7109375" customWidth="1"/>
    <col min="13868" max="13869" width="9.28515625" bestFit="1" customWidth="1"/>
    <col min="13870" max="13870" width="2.7109375" customWidth="1"/>
    <col min="13871" max="13872" width="10.42578125" bestFit="1" customWidth="1"/>
    <col min="13873" max="13873" width="2.5703125" customWidth="1"/>
    <col min="13874" max="13875" width="10.42578125" customWidth="1"/>
    <col min="13876" max="13876" width="2.5703125" customWidth="1"/>
    <col min="13877" max="13878" width="10.42578125" customWidth="1"/>
    <col min="13879" max="13879" width="2.7109375" customWidth="1"/>
    <col min="13880" max="13880" width="11.5703125" bestFit="1" customWidth="1"/>
    <col min="13881" max="13881" width="10.42578125" bestFit="1" customWidth="1"/>
    <col min="13882" max="13882" width="6.42578125" bestFit="1" customWidth="1"/>
    <col min="13883" max="13883" width="5.85546875" bestFit="1" customWidth="1"/>
    <col min="13884" max="13884" width="10.42578125" bestFit="1" customWidth="1"/>
    <col min="13885" max="13885" width="8.7109375" bestFit="1" customWidth="1"/>
    <col min="13886" max="13886" width="2.7109375" customWidth="1"/>
    <col min="13887" max="13887" width="5.85546875" bestFit="1" customWidth="1"/>
    <col min="13888" max="13888" width="12.7109375" bestFit="1" customWidth="1"/>
    <col min="13889" max="13889" width="11.5703125" bestFit="1" customWidth="1"/>
    <col min="13890" max="13890" width="2.7109375" customWidth="1"/>
    <col min="13891" max="13891" width="12.7109375" bestFit="1" customWidth="1"/>
    <col min="13893" max="13893" width="21.7109375" bestFit="1" customWidth="1"/>
    <col min="13895" max="13895" width="10.7109375" customWidth="1"/>
    <col min="13896" max="13896" width="10" bestFit="1" customWidth="1"/>
    <col min="14106" max="14106" width="6.42578125" bestFit="1" customWidth="1"/>
    <col min="14107" max="14107" width="6" bestFit="1" customWidth="1"/>
    <col min="14108" max="14108" width="2.7109375" customWidth="1"/>
    <col min="14109" max="14110" width="10.42578125" customWidth="1"/>
    <col min="14111" max="14111" width="2.5703125" customWidth="1"/>
    <col min="14112" max="14113" width="10.5703125" customWidth="1"/>
    <col min="14114" max="14114" width="2.5703125" customWidth="1"/>
    <col min="14115" max="14116" width="10.5703125" customWidth="1"/>
    <col min="14117" max="14117" width="2.5703125" customWidth="1"/>
    <col min="14118" max="14118" width="12.140625" bestFit="1" customWidth="1"/>
    <col min="14119" max="14119" width="10.5703125" customWidth="1"/>
    <col min="14120" max="14120" width="2.5703125" customWidth="1"/>
    <col min="14121" max="14122" width="10.5703125" customWidth="1"/>
    <col min="14123" max="14123" width="2.7109375" customWidth="1"/>
    <col min="14124" max="14125" width="9.28515625" bestFit="1" customWidth="1"/>
    <col min="14126" max="14126" width="2.7109375" customWidth="1"/>
    <col min="14127" max="14128" width="10.42578125" bestFit="1" customWidth="1"/>
    <col min="14129" max="14129" width="2.5703125" customWidth="1"/>
    <col min="14130" max="14131" width="10.42578125" customWidth="1"/>
    <col min="14132" max="14132" width="2.5703125" customWidth="1"/>
    <col min="14133" max="14134" width="10.42578125" customWidth="1"/>
    <col min="14135" max="14135" width="2.7109375" customWidth="1"/>
    <col min="14136" max="14136" width="11.5703125" bestFit="1" customWidth="1"/>
    <col min="14137" max="14137" width="10.42578125" bestFit="1" customWidth="1"/>
    <col min="14138" max="14138" width="6.42578125" bestFit="1" customWidth="1"/>
    <col min="14139" max="14139" width="5.85546875" bestFit="1" customWidth="1"/>
    <col min="14140" max="14140" width="10.42578125" bestFit="1" customWidth="1"/>
    <col min="14141" max="14141" width="8.7109375" bestFit="1" customWidth="1"/>
    <col min="14142" max="14142" width="2.7109375" customWidth="1"/>
    <col min="14143" max="14143" width="5.85546875" bestFit="1" customWidth="1"/>
    <col min="14144" max="14144" width="12.7109375" bestFit="1" customWidth="1"/>
    <col min="14145" max="14145" width="11.5703125" bestFit="1" customWidth="1"/>
    <col min="14146" max="14146" width="2.7109375" customWidth="1"/>
    <col min="14147" max="14147" width="12.7109375" bestFit="1" customWidth="1"/>
    <col min="14149" max="14149" width="21.7109375" bestFit="1" customWidth="1"/>
    <col min="14151" max="14151" width="10.7109375" customWidth="1"/>
    <col min="14152" max="14152" width="10" bestFit="1" customWidth="1"/>
    <col min="14362" max="14362" width="6.42578125" bestFit="1" customWidth="1"/>
    <col min="14363" max="14363" width="6" bestFit="1" customWidth="1"/>
    <col min="14364" max="14364" width="2.7109375" customWidth="1"/>
    <col min="14365" max="14366" width="10.42578125" customWidth="1"/>
    <col min="14367" max="14367" width="2.5703125" customWidth="1"/>
    <col min="14368" max="14369" width="10.5703125" customWidth="1"/>
    <col min="14370" max="14370" width="2.5703125" customWidth="1"/>
    <col min="14371" max="14372" width="10.5703125" customWidth="1"/>
    <col min="14373" max="14373" width="2.5703125" customWidth="1"/>
    <col min="14374" max="14374" width="12.140625" bestFit="1" customWidth="1"/>
    <col min="14375" max="14375" width="10.5703125" customWidth="1"/>
    <col min="14376" max="14376" width="2.5703125" customWidth="1"/>
    <col min="14377" max="14378" width="10.5703125" customWidth="1"/>
    <col min="14379" max="14379" width="2.7109375" customWidth="1"/>
    <col min="14380" max="14381" width="9.28515625" bestFit="1" customWidth="1"/>
    <col min="14382" max="14382" width="2.7109375" customWidth="1"/>
    <col min="14383" max="14384" width="10.42578125" bestFit="1" customWidth="1"/>
    <col min="14385" max="14385" width="2.5703125" customWidth="1"/>
    <col min="14386" max="14387" width="10.42578125" customWidth="1"/>
    <col min="14388" max="14388" width="2.5703125" customWidth="1"/>
    <col min="14389" max="14390" width="10.42578125" customWidth="1"/>
    <col min="14391" max="14391" width="2.7109375" customWidth="1"/>
    <col min="14392" max="14392" width="11.5703125" bestFit="1" customWidth="1"/>
    <col min="14393" max="14393" width="10.42578125" bestFit="1" customWidth="1"/>
    <col min="14394" max="14394" width="6.42578125" bestFit="1" customWidth="1"/>
    <col min="14395" max="14395" width="5.85546875" bestFit="1" customWidth="1"/>
    <col min="14396" max="14396" width="10.42578125" bestFit="1" customWidth="1"/>
    <col min="14397" max="14397" width="8.7109375" bestFit="1" customWidth="1"/>
    <col min="14398" max="14398" width="2.7109375" customWidth="1"/>
    <col min="14399" max="14399" width="5.85546875" bestFit="1" customWidth="1"/>
    <col min="14400" max="14400" width="12.7109375" bestFit="1" customWidth="1"/>
    <col min="14401" max="14401" width="11.5703125" bestFit="1" customWidth="1"/>
    <col min="14402" max="14402" width="2.7109375" customWidth="1"/>
    <col min="14403" max="14403" width="12.7109375" bestFit="1" customWidth="1"/>
    <col min="14405" max="14405" width="21.7109375" bestFit="1" customWidth="1"/>
    <col min="14407" max="14407" width="10.7109375" customWidth="1"/>
    <col min="14408" max="14408" width="10" bestFit="1" customWidth="1"/>
    <col min="14618" max="14618" width="6.42578125" bestFit="1" customWidth="1"/>
    <col min="14619" max="14619" width="6" bestFit="1" customWidth="1"/>
    <col min="14620" max="14620" width="2.7109375" customWidth="1"/>
    <col min="14621" max="14622" width="10.42578125" customWidth="1"/>
    <col min="14623" max="14623" width="2.5703125" customWidth="1"/>
    <col min="14624" max="14625" width="10.5703125" customWidth="1"/>
    <col min="14626" max="14626" width="2.5703125" customWidth="1"/>
    <col min="14627" max="14628" width="10.5703125" customWidth="1"/>
    <col min="14629" max="14629" width="2.5703125" customWidth="1"/>
    <col min="14630" max="14630" width="12.140625" bestFit="1" customWidth="1"/>
    <col min="14631" max="14631" width="10.5703125" customWidth="1"/>
    <col min="14632" max="14632" width="2.5703125" customWidth="1"/>
    <col min="14633" max="14634" width="10.5703125" customWidth="1"/>
    <col min="14635" max="14635" width="2.7109375" customWidth="1"/>
    <col min="14636" max="14637" width="9.28515625" bestFit="1" customWidth="1"/>
    <col min="14638" max="14638" width="2.7109375" customWidth="1"/>
    <col min="14639" max="14640" width="10.42578125" bestFit="1" customWidth="1"/>
    <col min="14641" max="14641" width="2.5703125" customWidth="1"/>
    <col min="14642" max="14643" width="10.42578125" customWidth="1"/>
    <col min="14644" max="14644" width="2.5703125" customWidth="1"/>
    <col min="14645" max="14646" width="10.42578125" customWidth="1"/>
    <col min="14647" max="14647" width="2.7109375" customWidth="1"/>
    <col min="14648" max="14648" width="11.5703125" bestFit="1" customWidth="1"/>
    <col min="14649" max="14649" width="10.42578125" bestFit="1" customWidth="1"/>
    <col min="14650" max="14650" width="6.42578125" bestFit="1" customWidth="1"/>
    <col min="14651" max="14651" width="5.85546875" bestFit="1" customWidth="1"/>
    <col min="14652" max="14652" width="10.42578125" bestFit="1" customWidth="1"/>
    <col min="14653" max="14653" width="8.7109375" bestFit="1" customWidth="1"/>
    <col min="14654" max="14654" width="2.7109375" customWidth="1"/>
    <col min="14655" max="14655" width="5.85546875" bestFit="1" customWidth="1"/>
    <col min="14656" max="14656" width="12.7109375" bestFit="1" customWidth="1"/>
    <col min="14657" max="14657" width="11.5703125" bestFit="1" customWidth="1"/>
    <col min="14658" max="14658" width="2.7109375" customWidth="1"/>
    <col min="14659" max="14659" width="12.7109375" bestFit="1" customWidth="1"/>
    <col min="14661" max="14661" width="21.7109375" bestFit="1" customWidth="1"/>
    <col min="14663" max="14663" width="10.7109375" customWidth="1"/>
    <col min="14664" max="14664" width="10" bestFit="1" customWidth="1"/>
    <col min="14874" max="14874" width="6.42578125" bestFit="1" customWidth="1"/>
    <col min="14875" max="14875" width="6" bestFit="1" customWidth="1"/>
    <col min="14876" max="14876" width="2.7109375" customWidth="1"/>
    <col min="14877" max="14878" width="10.42578125" customWidth="1"/>
    <col min="14879" max="14879" width="2.5703125" customWidth="1"/>
    <col min="14880" max="14881" width="10.5703125" customWidth="1"/>
    <col min="14882" max="14882" width="2.5703125" customWidth="1"/>
    <col min="14883" max="14884" width="10.5703125" customWidth="1"/>
    <col min="14885" max="14885" width="2.5703125" customWidth="1"/>
    <col min="14886" max="14886" width="12.140625" bestFit="1" customWidth="1"/>
    <col min="14887" max="14887" width="10.5703125" customWidth="1"/>
    <col min="14888" max="14888" width="2.5703125" customWidth="1"/>
    <col min="14889" max="14890" width="10.5703125" customWidth="1"/>
    <col min="14891" max="14891" width="2.7109375" customWidth="1"/>
    <col min="14892" max="14893" width="9.28515625" bestFit="1" customWidth="1"/>
    <col min="14894" max="14894" width="2.7109375" customWidth="1"/>
    <col min="14895" max="14896" width="10.42578125" bestFit="1" customWidth="1"/>
    <col min="14897" max="14897" width="2.5703125" customWidth="1"/>
    <col min="14898" max="14899" width="10.42578125" customWidth="1"/>
    <col min="14900" max="14900" width="2.5703125" customWidth="1"/>
    <col min="14901" max="14902" width="10.42578125" customWidth="1"/>
    <col min="14903" max="14903" width="2.7109375" customWidth="1"/>
    <col min="14904" max="14904" width="11.5703125" bestFit="1" customWidth="1"/>
    <col min="14905" max="14905" width="10.42578125" bestFit="1" customWidth="1"/>
    <col min="14906" max="14906" width="6.42578125" bestFit="1" customWidth="1"/>
    <col min="14907" max="14907" width="5.85546875" bestFit="1" customWidth="1"/>
    <col min="14908" max="14908" width="10.42578125" bestFit="1" customWidth="1"/>
    <col min="14909" max="14909" width="8.7109375" bestFit="1" customWidth="1"/>
    <col min="14910" max="14910" width="2.7109375" customWidth="1"/>
    <col min="14911" max="14911" width="5.85546875" bestFit="1" customWidth="1"/>
    <col min="14912" max="14912" width="12.7109375" bestFit="1" customWidth="1"/>
    <col min="14913" max="14913" width="11.5703125" bestFit="1" customWidth="1"/>
    <col min="14914" max="14914" width="2.7109375" customWidth="1"/>
    <col min="14915" max="14915" width="12.7109375" bestFit="1" customWidth="1"/>
    <col min="14917" max="14917" width="21.7109375" bestFit="1" customWidth="1"/>
    <col min="14919" max="14919" width="10.7109375" customWidth="1"/>
    <col min="14920" max="14920" width="10" bestFit="1" customWidth="1"/>
    <col min="15130" max="15130" width="6.42578125" bestFit="1" customWidth="1"/>
    <col min="15131" max="15131" width="6" bestFit="1" customWidth="1"/>
    <col min="15132" max="15132" width="2.7109375" customWidth="1"/>
    <col min="15133" max="15134" width="10.42578125" customWidth="1"/>
    <col min="15135" max="15135" width="2.5703125" customWidth="1"/>
    <col min="15136" max="15137" width="10.5703125" customWidth="1"/>
    <col min="15138" max="15138" width="2.5703125" customWidth="1"/>
    <col min="15139" max="15140" width="10.5703125" customWidth="1"/>
    <col min="15141" max="15141" width="2.5703125" customWidth="1"/>
    <col min="15142" max="15142" width="12.140625" bestFit="1" customWidth="1"/>
    <col min="15143" max="15143" width="10.5703125" customWidth="1"/>
    <col min="15144" max="15144" width="2.5703125" customWidth="1"/>
    <col min="15145" max="15146" width="10.5703125" customWidth="1"/>
    <col min="15147" max="15147" width="2.7109375" customWidth="1"/>
    <col min="15148" max="15149" width="9.28515625" bestFit="1" customWidth="1"/>
    <col min="15150" max="15150" width="2.7109375" customWidth="1"/>
    <col min="15151" max="15152" width="10.42578125" bestFit="1" customWidth="1"/>
    <col min="15153" max="15153" width="2.5703125" customWidth="1"/>
    <col min="15154" max="15155" width="10.42578125" customWidth="1"/>
    <col min="15156" max="15156" width="2.5703125" customWidth="1"/>
    <col min="15157" max="15158" width="10.42578125" customWidth="1"/>
    <col min="15159" max="15159" width="2.7109375" customWidth="1"/>
    <col min="15160" max="15160" width="11.5703125" bestFit="1" customWidth="1"/>
    <col min="15161" max="15161" width="10.42578125" bestFit="1" customWidth="1"/>
    <col min="15162" max="15162" width="6.42578125" bestFit="1" customWidth="1"/>
    <col min="15163" max="15163" width="5.85546875" bestFit="1" customWidth="1"/>
    <col min="15164" max="15164" width="10.42578125" bestFit="1" customWidth="1"/>
    <col min="15165" max="15165" width="8.7109375" bestFit="1" customWidth="1"/>
    <col min="15166" max="15166" width="2.7109375" customWidth="1"/>
    <col min="15167" max="15167" width="5.85546875" bestFit="1" customWidth="1"/>
    <col min="15168" max="15168" width="12.7109375" bestFit="1" customWidth="1"/>
    <col min="15169" max="15169" width="11.5703125" bestFit="1" customWidth="1"/>
    <col min="15170" max="15170" width="2.7109375" customWidth="1"/>
    <col min="15171" max="15171" width="12.7109375" bestFit="1" customWidth="1"/>
    <col min="15173" max="15173" width="21.7109375" bestFit="1" customWidth="1"/>
    <col min="15175" max="15175" width="10.7109375" customWidth="1"/>
    <col min="15176" max="15176" width="10" bestFit="1" customWidth="1"/>
    <col min="15386" max="15386" width="6.42578125" bestFit="1" customWidth="1"/>
    <col min="15387" max="15387" width="6" bestFit="1" customWidth="1"/>
    <col min="15388" max="15388" width="2.7109375" customWidth="1"/>
    <col min="15389" max="15390" width="10.42578125" customWidth="1"/>
    <col min="15391" max="15391" width="2.5703125" customWidth="1"/>
    <col min="15392" max="15393" width="10.5703125" customWidth="1"/>
    <col min="15394" max="15394" width="2.5703125" customWidth="1"/>
    <col min="15395" max="15396" width="10.5703125" customWidth="1"/>
    <col min="15397" max="15397" width="2.5703125" customWidth="1"/>
    <col min="15398" max="15398" width="12.140625" bestFit="1" customWidth="1"/>
    <col min="15399" max="15399" width="10.5703125" customWidth="1"/>
    <col min="15400" max="15400" width="2.5703125" customWidth="1"/>
    <col min="15401" max="15402" width="10.5703125" customWidth="1"/>
    <col min="15403" max="15403" width="2.7109375" customWidth="1"/>
    <col min="15404" max="15405" width="9.28515625" bestFit="1" customWidth="1"/>
    <col min="15406" max="15406" width="2.7109375" customWidth="1"/>
    <col min="15407" max="15408" width="10.42578125" bestFit="1" customWidth="1"/>
    <col min="15409" max="15409" width="2.5703125" customWidth="1"/>
    <col min="15410" max="15411" width="10.42578125" customWidth="1"/>
    <col min="15412" max="15412" width="2.5703125" customWidth="1"/>
    <col min="15413" max="15414" width="10.42578125" customWidth="1"/>
    <col min="15415" max="15415" width="2.7109375" customWidth="1"/>
    <col min="15416" max="15416" width="11.5703125" bestFit="1" customWidth="1"/>
    <col min="15417" max="15417" width="10.42578125" bestFit="1" customWidth="1"/>
    <col min="15418" max="15418" width="6.42578125" bestFit="1" customWidth="1"/>
    <col min="15419" max="15419" width="5.85546875" bestFit="1" customWidth="1"/>
    <col min="15420" max="15420" width="10.42578125" bestFit="1" customWidth="1"/>
    <col min="15421" max="15421" width="8.7109375" bestFit="1" customWidth="1"/>
    <col min="15422" max="15422" width="2.7109375" customWidth="1"/>
    <col min="15423" max="15423" width="5.85546875" bestFit="1" customWidth="1"/>
    <col min="15424" max="15424" width="12.7109375" bestFit="1" customWidth="1"/>
    <col min="15425" max="15425" width="11.5703125" bestFit="1" customWidth="1"/>
    <col min="15426" max="15426" width="2.7109375" customWidth="1"/>
    <col min="15427" max="15427" width="12.7109375" bestFit="1" customWidth="1"/>
    <col min="15429" max="15429" width="21.7109375" bestFit="1" customWidth="1"/>
    <col min="15431" max="15431" width="10.7109375" customWidth="1"/>
    <col min="15432" max="15432" width="10" bestFit="1" customWidth="1"/>
    <col min="15642" max="15642" width="6.42578125" bestFit="1" customWidth="1"/>
    <col min="15643" max="15643" width="6" bestFit="1" customWidth="1"/>
    <col min="15644" max="15644" width="2.7109375" customWidth="1"/>
    <col min="15645" max="15646" width="10.42578125" customWidth="1"/>
    <col min="15647" max="15647" width="2.5703125" customWidth="1"/>
    <col min="15648" max="15649" width="10.5703125" customWidth="1"/>
    <col min="15650" max="15650" width="2.5703125" customWidth="1"/>
    <col min="15651" max="15652" width="10.5703125" customWidth="1"/>
    <col min="15653" max="15653" width="2.5703125" customWidth="1"/>
    <col min="15654" max="15654" width="12.140625" bestFit="1" customWidth="1"/>
    <col min="15655" max="15655" width="10.5703125" customWidth="1"/>
    <col min="15656" max="15656" width="2.5703125" customWidth="1"/>
    <col min="15657" max="15658" width="10.5703125" customWidth="1"/>
    <col min="15659" max="15659" width="2.7109375" customWidth="1"/>
    <col min="15660" max="15661" width="9.28515625" bestFit="1" customWidth="1"/>
    <col min="15662" max="15662" width="2.7109375" customWidth="1"/>
    <col min="15663" max="15664" width="10.42578125" bestFit="1" customWidth="1"/>
    <col min="15665" max="15665" width="2.5703125" customWidth="1"/>
    <col min="15666" max="15667" width="10.42578125" customWidth="1"/>
    <col min="15668" max="15668" width="2.5703125" customWidth="1"/>
    <col min="15669" max="15670" width="10.42578125" customWidth="1"/>
    <col min="15671" max="15671" width="2.7109375" customWidth="1"/>
    <col min="15672" max="15672" width="11.5703125" bestFit="1" customWidth="1"/>
    <col min="15673" max="15673" width="10.42578125" bestFit="1" customWidth="1"/>
    <col min="15674" max="15674" width="6.42578125" bestFit="1" customWidth="1"/>
    <col min="15675" max="15675" width="5.85546875" bestFit="1" customWidth="1"/>
    <col min="15676" max="15676" width="10.42578125" bestFit="1" customWidth="1"/>
    <col min="15677" max="15677" width="8.7109375" bestFit="1" customWidth="1"/>
    <col min="15678" max="15678" width="2.7109375" customWidth="1"/>
    <col min="15679" max="15679" width="5.85546875" bestFit="1" customWidth="1"/>
    <col min="15680" max="15680" width="12.7109375" bestFit="1" customWidth="1"/>
    <col min="15681" max="15681" width="11.5703125" bestFit="1" customWidth="1"/>
    <col min="15682" max="15682" width="2.7109375" customWidth="1"/>
    <col min="15683" max="15683" width="12.7109375" bestFit="1" customWidth="1"/>
    <col min="15685" max="15685" width="21.7109375" bestFit="1" customWidth="1"/>
    <col min="15687" max="15687" width="10.7109375" customWidth="1"/>
    <col min="15688" max="15688" width="10" bestFit="1" customWidth="1"/>
    <col min="15898" max="15898" width="6.42578125" bestFit="1" customWidth="1"/>
    <col min="15899" max="15899" width="6" bestFit="1" customWidth="1"/>
    <col min="15900" max="15900" width="2.7109375" customWidth="1"/>
    <col min="15901" max="15902" width="10.42578125" customWidth="1"/>
    <col min="15903" max="15903" width="2.5703125" customWidth="1"/>
    <col min="15904" max="15905" width="10.5703125" customWidth="1"/>
    <col min="15906" max="15906" width="2.5703125" customWidth="1"/>
    <col min="15907" max="15908" width="10.5703125" customWidth="1"/>
    <col min="15909" max="15909" width="2.5703125" customWidth="1"/>
    <col min="15910" max="15910" width="12.140625" bestFit="1" customWidth="1"/>
    <col min="15911" max="15911" width="10.5703125" customWidth="1"/>
    <col min="15912" max="15912" width="2.5703125" customWidth="1"/>
    <col min="15913" max="15914" width="10.5703125" customWidth="1"/>
    <col min="15915" max="15915" width="2.7109375" customWidth="1"/>
    <col min="15916" max="15917" width="9.28515625" bestFit="1" customWidth="1"/>
    <col min="15918" max="15918" width="2.7109375" customWidth="1"/>
    <col min="15919" max="15920" width="10.42578125" bestFit="1" customWidth="1"/>
    <col min="15921" max="15921" width="2.5703125" customWidth="1"/>
    <col min="15922" max="15923" width="10.42578125" customWidth="1"/>
    <col min="15924" max="15924" width="2.5703125" customWidth="1"/>
    <col min="15925" max="15926" width="10.42578125" customWidth="1"/>
    <col min="15927" max="15927" width="2.7109375" customWidth="1"/>
    <col min="15928" max="15928" width="11.5703125" bestFit="1" customWidth="1"/>
    <col min="15929" max="15929" width="10.42578125" bestFit="1" customWidth="1"/>
    <col min="15930" max="15930" width="6.42578125" bestFit="1" customWidth="1"/>
    <col min="15931" max="15931" width="5.85546875" bestFit="1" customWidth="1"/>
    <col min="15932" max="15932" width="10.42578125" bestFit="1" customWidth="1"/>
    <col min="15933" max="15933" width="8.7109375" bestFit="1" customWidth="1"/>
    <col min="15934" max="15934" width="2.7109375" customWidth="1"/>
    <col min="15935" max="15935" width="5.85546875" bestFit="1" customWidth="1"/>
    <col min="15936" max="15936" width="12.7109375" bestFit="1" customWidth="1"/>
    <col min="15937" max="15937" width="11.5703125" bestFit="1" customWidth="1"/>
    <col min="15938" max="15938" width="2.7109375" customWidth="1"/>
    <col min="15939" max="15939" width="12.7109375" bestFit="1" customWidth="1"/>
    <col min="15941" max="15941" width="21.7109375" bestFit="1" customWidth="1"/>
    <col min="15943" max="15943" width="10.7109375" customWidth="1"/>
    <col min="15944" max="15944" width="10" bestFit="1" customWidth="1"/>
    <col min="16154" max="16154" width="6.42578125" bestFit="1" customWidth="1"/>
    <col min="16155" max="16155" width="6" bestFit="1" customWidth="1"/>
    <col min="16156" max="16156" width="2.7109375" customWidth="1"/>
    <col min="16157" max="16158" width="10.42578125" customWidth="1"/>
    <col min="16159" max="16159" width="2.5703125" customWidth="1"/>
    <col min="16160" max="16161" width="10.5703125" customWidth="1"/>
    <col min="16162" max="16162" width="2.5703125" customWidth="1"/>
    <col min="16163" max="16164" width="10.5703125" customWidth="1"/>
    <col min="16165" max="16165" width="2.5703125" customWidth="1"/>
    <col min="16166" max="16166" width="12.140625" bestFit="1" customWidth="1"/>
    <col min="16167" max="16167" width="10.5703125" customWidth="1"/>
    <col min="16168" max="16168" width="2.5703125" customWidth="1"/>
    <col min="16169" max="16170" width="10.5703125" customWidth="1"/>
    <col min="16171" max="16171" width="2.7109375" customWidth="1"/>
    <col min="16172" max="16173" width="9.28515625" bestFit="1" customWidth="1"/>
    <col min="16174" max="16174" width="2.7109375" customWidth="1"/>
    <col min="16175" max="16176" width="10.42578125" bestFit="1" customWidth="1"/>
    <col min="16177" max="16177" width="2.5703125" customWidth="1"/>
    <col min="16178" max="16179" width="10.42578125" customWidth="1"/>
    <col min="16180" max="16180" width="2.5703125" customWidth="1"/>
    <col min="16181" max="16182" width="10.42578125" customWidth="1"/>
    <col min="16183" max="16183" width="2.7109375" customWidth="1"/>
    <col min="16184" max="16184" width="11.5703125" bestFit="1" customWidth="1"/>
    <col min="16185" max="16185" width="10.42578125" bestFit="1" customWidth="1"/>
    <col min="16186" max="16186" width="6.42578125" bestFit="1" customWidth="1"/>
    <col min="16187" max="16187" width="5.85546875" bestFit="1" customWidth="1"/>
    <col min="16188" max="16188" width="10.42578125" bestFit="1" customWidth="1"/>
    <col min="16189" max="16189" width="8.7109375" bestFit="1" customWidth="1"/>
    <col min="16190" max="16190" width="2.7109375" customWidth="1"/>
    <col min="16191" max="16191" width="5.85546875" bestFit="1" customWidth="1"/>
    <col min="16192" max="16192" width="12.7109375" bestFit="1" customWidth="1"/>
    <col min="16193" max="16193" width="11.5703125" bestFit="1" customWidth="1"/>
    <col min="16194" max="16194" width="2.7109375" customWidth="1"/>
    <col min="16195" max="16195" width="12.7109375" bestFit="1" customWidth="1"/>
    <col min="16197" max="16197" width="21.7109375" bestFit="1" customWidth="1"/>
    <col min="16199" max="16199" width="10.7109375" customWidth="1"/>
    <col min="16200" max="16200" width="10" bestFit="1" customWidth="1"/>
  </cols>
  <sheetData>
    <row r="1" spans="1:69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ht="15.75" x14ac:dyDescent="0.25">
      <c r="A2" s="43" t="s">
        <v>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4"/>
      <c r="P2" s="28" t="s">
        <v>106</v>
      </c>
      <c r="Q2" s="24"/>
      <c r="R2" s="25"/>
      <c r="S2" s="26"/>
      <c r="T2" s="43" t="s">
        <v>107</v>
      </c>
      <c r="U2" s="43"/>
      <c r="V2" s="43"/>
      <c r="W2" s="43"/>
      <c r="X2" s="43"/>
      <c r="Y2" s="43"/>
      <c r="Z2" s="43"/>
      <c r="AA2" s="43"/>
      <c r="AB2" s="24"/>
      <c r="AC2" s="21"/>
      <c r="AD2" s="43" t="s">
        <v>68</v>
      </c>
      <c r="AE2" s="43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</row>
    <row r="3" spans="1:69" ht="15.75" x14ac:dyDescent="0.25">
      <c r="A3" s="21"/>
      <c r="B3" s="21"/>
      <c r="C3" s="21"/>
      <c r="D3" s="43" t="s">
        <v>82</v>
      </c>
      <c r="E3" s="43"/>
      <c r="F3" s="26"/>
      <c r="G3" s="43" t="s">
        <v>83</v>
      </c>
      <c r="H3" s="43"/>
      <c r="I3" s="26"/>
      <c r="J3" s="43" t="s">
        <v>84</v>
      </c>
      <c r="K3" s="43"/>
      <c r="L3" s="26"/>
      <c r="M3" s="43" t="s">
        <v>88</v>
      </c>
      <c r="N3" s="43"/>
      <c r="O3" s="26"/>
      <c r="P3" s="43" t="s">
        <v>85</v>
      </c>
      <c r="Q3" s="43"/>
      <c r="R3" s="43"/>
      <c r="S3" s="26"/>
      <c r="T3" s="26"/>
      <c r="U3" s="26"/>
      <c r="V3" s="27"/>
      <c r="W3" s="43" t="s">
        <v>89</v>
      </c>
      <c r="X3" s="43"/>
      <c r="Y3" s="26"/>
      <c r="Z3" s="43" t="s">
        <v>110</v>
      </c>
      <c r="AA3" s="43"/>
      <c r="AB3" s="26"/>
      <c r="AC3" s="21"/>
      <c r="AD3" s="43"/>
      <c r="AE3" s="43"/>
      <c r="AF3" s="21"/>
      <c r="AG3" s="22"/>
      <c r="AH3" s="21"/>
      <c r="AI3" s="22"/>
      <c r="AJ3" s="22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</row>
    <row r="4" spans="1:69" ht="15.75" x14ac:dyDescent="0.25">
      <c r="A4" s="21"/>
      <c r="B4" s="21"/>
      <c r="C4" s="21"/>
      <c r="D4" s="22" t="s">
        <v>86</v>
      </c>
      <c r="E4" s="22" t="s">
        <v>87</v>
      </c>
      <c r="F4" s="22"/>
      <c r="G4" s="22" t="s">
        <v>86</v>
      </c>
      <c r="H4" s="22" t="s">
        <v>87</v>
      </c>
      <c r="I4" s="22"/>
      <c r="J4" s="22" t="s">
        <v>86</v>
      </c>
      <c r="K4" s="22" t="s">
        <v>87</v>
      </c>
      <c r="L4" s="22"/>
      <c r="M4" s="22" t="s">
        <v>86</v>
      </c>
      <c r="N4" s="22" t="s">
        <v>87</v>
      </c>
      <c r="O4" s="22"/>
      <c r="P4" s="22"/>
      <c r="Q4" s="22" t="s">
        <v>86</v>
      </c>
      <c r="R4" s="22" t="s">
        <v>87</v>
      </c>
      <c r="S4" s="22"/>
      <c r="T4" s="26"/>
      <c r="U4" s="26"/>
      <c r="V4" s="28"/>
      <c r="W4" s="22" t="s">
        <v>86</v>
      </c>
      <c r="X4" s="22" t="s">
        <v>87</v>
      </c>
      <c r="Y4" s="22"/>
      <c r="Z4" s="22" t="s">
        <v>86</v>
      </c>
      <c r="AA4" s="22" t="s">
        <v>87</v>
      </c>
      <c r="AB4" s="22"/>
      <c r="AC4" s="21"/>
      <c r="AD4" s="22" t="s">
        <v>86</v>
      </c>
      <c r="AE4" s="22" t="s">
        <v>87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69" x14ac:dyDescent="0.25">
      <c r="A5" s="29">
        <v>45078</v>
      </c>
      <c r="B5" s="21">
        <v>2023</v>
      </c>
      <c r="C5" s="21"/>
      <c r="D5" s="23">
        <v>5005.13</v>
      </c>
      <c r="E5" s="23">
        <v>100.86</v>
      </c>
      <c r="F5" s="23"/>
      <c r="G5" s="23">
        <v>9325.67</v>
      </c>
      <c r="H5" s="23">
        <v>825.19</v>
      </c>
      <c r="I5" s="23"/>
      <c r="J5" s="23">
        <v>83216.160000000003</v>
      </c>
      <c r="K5" s="23">
        <v>10899.64</v>
      </c>
      <c r="L5" s="23"/>
      <c r="M5" s="23">
        <v>7231.25</v>
      </c>
      <c r="N5" s="23">
        <v>859.34</v>
      </c>
      <c r="O5" s="23"/>
      <c r="P5" s="21">
        <v>2022</v>
      </c>
      <c r="Q5" s="23">
        <v>69500</v>
      </c>
      <c r="R5" s="23">
        <v>31364.38</v>
      </c>
      <c r="S5" s="23"/>
      <c r="T5" s="29">
        <v>44958</v>
      </c>
      <c r="U5" s="21">
        <v>2023</v>
      </c>
      <c r="V5" s="21"/>
      <c r="W5" s="23">
        <v>265000</v>
      </c>
      <c r="X5" s="23">
        <v>107267.5</v>
      </c>
      <c r="Y5" s="23"/>
      <c r="Z5" s="23">
        <f>W5*0.15</f>
        <v>39750</v>
      </c>
      <c r="AA5" s="23">
        <f>X5*0.15</f>
        <v>16090.125</v>
      </c>
      <c r="AB5" s="23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x14ac:dyDescent="0.25">
      <c r="A6" s="29">
        <v>45261</v>
      </c>
      <c r="B6" s="21"/>
      <c r="C6" s="21"/>
      <c r="D6" s="23">
        <v>5030.16</v>
      </c>
      <c r="E6" s="23">
        <v>75.83</v>
      </c>
      <c r="F6" s="23"/>
      <c r="G6" s="23">
        <v>9372.2999999999993</v>
      </c>
      <c r="H6" s="23">
        <v>778.56</v>
      </c>
      <c r="I6" s="23"/>
      <c r="J6" s="23">
        <v>83528.22</v>
      </c>
      <c r="K6" s="23">
        <v>10276.69</v>
      </c>
      <c r="L6" s="23"/>
      <c r="M6" s="23">
        <v>7258.36</v>
      </c>
      <c r="N6" s="23">
        <v>832.22</v>
      </c>
      <c r="O6" s="23"/>
      <c r="P6" s="30"/>
      <c r="Q6" s="23"/>
      <c r="R6" s="23">
        <v>30756.25</v>
      </c>
      <c r="S6" s="23"/>
      <c r="T6" s="29">
        <v>45139</v>
      </c>
      <c r="U6" s="21"/>
      <c r="V6" s="21"/>
      <c r="W6" s="23"/>
      <c r="X6" s="23">
        <v>100377.5</v>
      </c>
      <c r="Y6" s="23"/>
      <c r="Z6" s="23"/>
      <c r="AA6" s="23">
        <f t="shared" ref="AA6:AA14" si="0">X6*0.15</f>
        <v>15056.625</v>
      </c>
      <c r="AB6" s="23"/>
      <c r="AC6" s="21">
        <v>2023</v>
      </c>
      <c r="AD6" s="23">
        <f>D5+G5+J5+M5+Q5+Z5+D6+G6+J6+M6+Q6+Z6</f>
        <v>319217.25</v>
      </c>
      <c r="AE6" s="23">
        <f>E5+H5+K5+N5+R5+AA5+E6+H6+K6+N6+R6+AA6</f>
        <v>117915.71</v>
      </c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x14ac:dyDescent="0.25">
      <c r="A7" s="29">
        <v>45444</v>
      </c>
      <c r="B7" s="21">
        <v>2024</v>
      </c>
      <c r="C7" s="21"/>
      <c r="D7" s="23">
        <v>5055.3100000000004</v>
      </c>
      <c r="E7" s="23">
        <v>50.68</v>
      </c>
      <c r="F7" s="23"/>
      <c r="G7" s="23">
        <v>9419.16</v>
      </c>
      <c r="H7" s="23">
        <v>731.7</v>
      </c>
      <c r="I7" s="23"/>
      <c r="J7" s="23">
        <v>83841.460000000006</v>
      </c>
      <c r="K7" s="23">
        <v>9963.4500000000007</v>
      </c>
      <c r="L7" s="23"/>
      <c r="M7" s="23">
        <v>7285.58</v>
      </c>
      <c r="N7" s="23">
        <v>805</v>
      </c>
      <c r="O7" s="23"/>
      <c r="P7" s="21">
        <v>2023</v>
      </c>
      <c r="Q7" s="23">
        <v>71000</v>
      </c>
      <c r="R7" s="23">
        <v>30756.25</v>
      </c>
      <c r="S7" s="23"/>
      <c r="T7" s="29">
        <v>45323</v>
      </c>
      <c r="U7" s="21">
        <v>2024</v>
      </c>
      <c r="V7" s="21"/>
      <c r="W7" s="23">
        <v>290000</v>
      </c>
      <c r="X7" s="23">
        <v>100377.5</v>
      </c>
      <c r="Y7" s="23"/>
      <c r="Z7" s="23">
        <f t="shared" ref="Z7:Z13" si="1">W7*0.15</f>
        <v>43500</v>
      </c>
      <c r="AA7" s="23">
        <f t="shared" si="0"/>
        <v>15056.625</v>
      </c>
      <c r="AB7" s="23"/>
      <c r="AC7" s="21"/>
      <c r="AD7" s="23"/>
      <c r="AE7" s="23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x14ac:dyDescent="0.25">
      <c r="A8" s="29">
        <v>45627</v>
      </c>
      <c r="B8" s="21"/>
      <c r="C8" s="21"/>
      <c r="D8" s="23">
        <v>5080.55</v>
      </c>
      <c r="E8" s="23">
        <v>25.4</v>
      </c>
      <c r="F8" s="23"/>
      <c r="G8" s="23">
        <v>9466.26</v>
      </c>
      <c r="H8" s="23">
        <v>684.6</v>
      </c>
      <c r="I8" s="23"/>
      <c r="J8" s="23">
        <v>84155.86</v>
      </c>
      <c r="K8" s="23">
        <v>9649.0499999999993</v>
      </c>
      <c r="L8" s="23"/>
      <c r="M8" s="23">
        <v>7312.9</v>
      </c>
      <c r="N8" s="23">
        <v>777.68</v>
      </c>
      <c r="O8" s="23"/>
      <c r="P8" s="30"/>
      <c r="Q8" s="23"/>
      <c r="R8" s="23">
        <v>30135</v>
      </c>
      <c r="S8" s="23"/>
      <c r="T8" s="29">
        <v>45505</v>
      </c>
      <c r="U8" s="21"/>
      <c r="V8" s="21"/>
      <c r="W8" s="23"/>
      <c r="X8" s="23">
        <v>92837.5</v>
      </c>
      <c r="Y8" s="23"/>
      <c r="Z8" s="23"/>
      <c r="AA8" s="23">
        <f t="shared" si="0"/>
        <v>13925.625</v>
      </c>
      <c r="AB8" s="23"/>
      <c r="AC8" s="21">
        <v>2024</v>
      </c>
      <c r="AD8" s="23">
        <f t="shared" ref="AD8:AD14" si="2">D7+G7+J7+M7+Q7+Z7+D8+G8+J8+M8+Q8+Z8</f>
        <v>326117.08</v>
      </c>
      <c r="AE8" s="23">
        <f t="shared" ref="AE8:AE14" si="3">E7+H7+K7+N7+R7+AA7+E8+H8+K8+N8+R8+AA8</f>
        <v>112561.06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x14ac:dyDescent="0.25">
      <c r="A9" s="29">
        <v>45809</v>
      </c>
      <c r="B9" s="21">
        <v>2025</v>
      </c>
      <c r="C9" s="21"/>
      <c r="D9" s="23">
        <v>72000</v>
      </c>
      <c r="E9" s="23">
        <v>30125</v>
      </c>
      <c r="F9" s="23"/>
      <c r="G9" s="23">
        <v>9513.59</v>
      </c>
      <c r="H9" s="23">
        <v>637.27</v>
      </c>
      <c r="I9" s="23"/>
      <c r="J9" s="23">
        <v>84471.45</v>
      </c>
      <c r="K9" s="23">
        <v>9333.4599999999991</v>
      </c>
      <c r="L9" s="23"/>
      <c r="M9" s="23">
        <v>7340.33</v>
      </c>
      <c r="N9" s="23">
        <v>750.26</v>
      </c>
      <c r="O9" s="23"/>
      <c r="P9" s="21">
        <v>2024</v>
      </c>
      <c r="Q9" s="23">
        <v>72000</v>
      </c>
      <c r="R9" s="23">
        <v>30125</v>
      </c>
      <c r="S9" s="23"/>
      <c r="T9" s="29">
        <v>45689</v>
      </c>
      <c r="U9" s="21">
        <v>2025</v>
      </c>
      <c r="V9" s="21"/>
      <c r="W9" s="23">
        <v>305000</v>
      </c>
      <c r="X9" s="23">
        <v>92837.5</v>
      </c>
      <c r="Y9" s="23"/>
      <c r="Z9" s="23">
        <f t="shared" si="1"/>
        <v>45750</v>
      </c>
      <c r="AA9" s="23">
        <f t="shared" si="0"/>
        <v>13925.625</v>
      </c>
      <c r="AB9" s="23"/>
      <c r="AC9" s="21"/>
      <c r="AD9" s="23"/>
      <c r="AE9" s="23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x14ac:dyDescent="0.25">
      <c r="A10" s="29">
        <v>45992</v>
      </c>
      <c r="B10" s="21"/>
      <c r="C10" s="21"/>
      <c r="D10" s="23"/>
      <c r="E10" s="23">
        <v>29505</v>
      </c>
      <c r="F10" s="23"/>
      <c r="G10" s="23">
        <v>9561.16</v>
      </c>
      <c r="H10" s="23">
        <v>589.70000000000005</v>
      </c>
      <c r="I10" s="23"/>
      <c r="J10" s="23">
        <v>84788.22</v>
      </c>
      <c r="K10" s="23">
        <v>9016.69</v>
      </c>
      <c r="L10" s="23"/>
      <c r="M10" s="23">
        <v>7367.85</v>
      </c>
      <c r="N10" s="23">
        <v>722.73</v>
      </c>
      <c r="O10" s="23"/>
      <c r="P10" s="30"/>
      <c r="Q10" s="23"/>
      <c r="R10" s="23">
        <v>29505</v>
      </c>
      <c r="S10" s="23"/>
      <c r="T10" s="29">
        <v>45870</v>
      </c>
      <c r="U10" s="21"/>
      <c r="V10" s="21"/>
      <c r="W10" s="23"/>
      <c r="X10" s="23">
        <v>84907.5</v>
      </c>
      <c r="Y10" s="23"/>
      <c r="Z10" s="23"/>
      <c r="AA10" s="23">
        <f t="shared" si="0"/>
        <v>12736.125</v>
      </c>
      <c r="AB10" s="23"/>
      <c r="AC10" s="21">
        <v>2025</v>
      </c>
      <c r="AD10" s="23">
        <f t="shared" si="2"/>
        <v>392792.6</v>
      </c>
      <c r="AE10" s="23">
        <f t="shared" si="3"/>
        <v>166971.85999999999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x14ac:dyDescent="0.25">
      <c r="A11" s="29">
        <v>46174</v>
      </c>
      <c r="B11" s="21">
        <v>2026</v>
      </c>
      <c r="C11" s="21"/>
      <c r="D11" s="23">
        <v>73500</v>
      </c>
      <c r="E11" s="23">
        <v>29505</v>
      </c>
      <c r="F11" s="23"/>
      <c r="G11" s="23">
        <v>9608.9500000000007</v>
      </c>
      <c r="H11" s="23">
        <v>541.91</v>
      </c>
      <c r="I11" s="23"/>
      <c r="J11" s="23">
        <v>85106.17</v>
      </c>
      <c r="K11" s="23">
        <v>8696.74</v>
      </c>
      <c r="L11" s="23"/>
      <c r="M11" s="23">
        <v>7395.48</v>
      </c>
      <c r="N11" s="23">
        <v>695.1</v>
      </c>
      <c r="O11" s="23"/>
      <c r="P11" s="21">
        <v>2025</v>
      </c>
      <c r="Q11" s="23">
        <v>73500</v>
      </c>
      <c r="R11" s="23">
        <v>29505</v>
      </c>
      <c r="S11" s="23"/>
      <c r="T11" s="29">
        <v>46054</v>
      </c>
      <c r="U11" s="21">
        <v>2026</v>
      </c>
      <c r="V11" s="21"/>
      <c r="W11" s="23">
        <v>320000</v>
      </c>
      <c r="X11" s="23">
        <v>84907.5</v>
      </c>
      <c r="Y11" s="23"/>
      <c r="Z11" s="23">
        <f t="shared" si="1"/>
        <v>48000</v>
      </c>
      <c r="AA11" s="23">
        <f t="shared" si="0"/>
        <v>12736.125</v>
      </c>
      <c r="AB11" s="23"/>
      <c r="AC11" s="21"/>
      <c r="AD11" s="23"/>
      <c r="AE11" s="23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x14ac:dyDescent="0.25">
      <c r="A12" s="29">
        <v>46357</v>
      </c>
      <c r="B12" s="21"/>
      <c r="C12" s="21"/>
      <c r="D12" s="23"/>
      <c r="E12" s="23">
        <v>28861.88</v>
      </c>
      <c r="F12" s="23"/>
      <c r="G12" s="23">
        <v>9657</v>
      </c>
      <c r="H12" s="23">
        <v>493.86</v>
      </c>
      <c r="I12" s="23"/>
      <c r="J12" s="23">
        <v>85425.32</v>
      </c>
      <c r="K12" s="23">
        <v>8379.59</v>
      </c>
      <c r="L12" s="23"/>
      <c r="M12" s="23">
        <v>7423.22</v>
      </c>
      <c r="N12" s="23">
        <v>667.37</v>
      </c>
      <c r="O12" s="23"/>
      <c r="P12" s="30"/>
      <c r="Q12" s="23"/>
      <c r="R12" s="23">
        <v>28861.88</v>
      </c>
      <c r="S12" s="23"/>
      <c r="T12" s="29">
        <v>46235</v>
      </c>
      <c r="U12" s="21"/>
      <c r="V12" s="21"/>
      <c r="W12" s="23"/>
      <c r="X12" s="23">
        <v>76587.5</v>
      </c>
      <c r="Y12" s="23"/>
      <c r="Z12" s="23"/>
      <c r="AA12" s="23">
        <f t="shared" si="0"/>
        <v>11488.125</v>
      </c>
      <c r="AB12" s="23"/>
      <c r="AC12" s="21">
        <v>2026</v>
      </c>
      <c r="AD12" s="23">
        <f t="shared" si="2"/>
        <v>399616.13999999996</v>
      </c>
      <c r="AE12" s="23">
        <f t="shared" si="3"/>
        <v>160432.57999999999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x14ac:dyDescent="0.25">
      <c r="A13" s="29">
        <v>46539</v>
      </c>
      <c r="B13" s="21">
        <v>2027</v>
      </c>
      <c r="C13" s="21"/>
      <c r="D13" s="23">
        <v>74500</v>
      </c>
      <c r="E13" s="23">
        <v>28861.88</v>
      </c>
      <c r="F13" s="23"/>
      <c r="G13" s="23">
        <v>9705.2900000000009</v>
      </c>
      <c r="H13" s="23">
        <v>445.57</v>
      </c>
      <c r="I13" s="23"/>
      <c r="J13" s="23">
        <v>85745.67</v>
      </c>
      <c r="K13" s="23">
        <v>8059.24</v>
      </c>
      <c r="L13" s="23"/>
      <c r="M13" s="23">
        <v>7451.05</v>
      </c>
      <c r="N13" s="23">
        <v>639.53</v>
      </c>
      <c r="O13" s="23"/>
      <c r="P13" s="21">
        <v>2026</v>
      </c>
      <c r="Q13" s="23">
        <v>74500</v>
      </c>
      <c r="R13" s="23">
        <v>28861.88</v>
      </c>
      <c r="S13" s="23"/>
      <c r="T13" s="29">
        <v>46419</v>
      </c>
      <c r="U13" s="21">
        <v>2027</v>
      </c>
      <c r="V13" s="21"/>
      <c r="W13" s="23">
        <v>330000</v>
      </c>
      <c r="X13" s="23">
        <v>76587.5</v>
      </c>
      <c r="Y13" s="23"/>
      <c r="Z13" s="23">
        <f t="shared" si="1"/>
        <v>49500</v>
      </c>
      <c r="AA13" s="23">
        <f t="shared" si="0"/>
        <v>11488.125</v>
      </c>
      <c r="AB13" s="23"/>
      <c r="AC13" s="21"/>
      <c r="AD13" s="23"/>
      <c r="AE13" s="23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x14ac:dyDescent="0.25">
      <c r="A14" s="29">
        <v>46722</v>
      </c>
      <c r="B14" s="21"/>
      <c r="C14" s="21"/>
      <c r="D14" s="23"/>
      <c r="E14" s="23">
        <v>28210</v>
      </c>
      <c r="F14" s="23"/>
      <c r="G14" s="23">
        <v>9753.82</v>
      </c>
      <c r="H14" s="23">
        <v>397.04</v>
      </c>
      <c r="I14" s="23"/>
      <c r="J14" s="23">
        <v>86067.199999999997</v>
      </c>
      <c r="K14" s="23">
        <v>7737.71</v>
      </c>
      <c r="L14" s="23"/>
      <c r="M14" s="23">
        <v>7478.99</v>
      </c>
      <c r="N14" s="23">
        <v>611.59</v>
      </c>
      <c r="O14" s="23"/>
      <c r="P14" s="23"/>
      <c r="Q14" s="23"/>
      <c r="R14" s="23">
        <v>28210</v>
      </c>
      <c r="S14" s="23"/>
      <c r="T14" s="29">
        <v>46600</v>
      </c>
      <c r="U14" s="21"/>
      <c r="V14" s="21"/>
      <c r="W14" s="23"/>
      <c r="X14" s="23">
        <v>68007.5</v>
      </c>
      <c r="Y14" s="23"/>
      <c r="Z14" s="23"/>
      <c r="AA14" s="23">
        <f t="shared" si="0"/>
        <v>10201.125</v>
      </c>
      <c r="AB14" s="23"/>
      <c r="AC14" s="21">
        <v>2027</v>
      </c>
      <c r="AD14" s="23">
        <f t="shared" si="2"/>
        <v>404702.02</v>
      </c>
      <c r="AE14" s="23">
        <f t="shared" si="3"/>
        <v>153723.69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69" x14ac:dyDescent="0.25">
      <c r="A15" s="29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2"/>
      <c r="X15" s="22"/>
      <c r="Y15" s="23"/>
      <c r="Z15" s="23"/>
      <c r="AA15" s="23"/>
      <c r="AB15" s="21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1"/>
      <c r="BD15" s="23"/>
      <c r="BE15" s="23"/>
      <c r="BF15" s="29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31"/>
    </row>
    <row r="16" spans="1:69" x14ac:dyDescent="0.25">
      <c r="A16" s="29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42" t="s">
        <v>111</v>
      </c>
      <c r="U16" s="42"/>
      <c r="V16" s="42"/>
      <c r="W16" s="42"/>
      <c r="X16" s="42"/>
      <c r="Y16" s="42"/>
      <c r="Z16" s="42"/>
      <c r="AA16" s="42"/>
      <c r="AB16" s="21"/>
      <c r="AC16" s="23"/>
      <c r="AD16" s="40" t="s">
        <v>108</v>
      </c>
      <c r="AE16" s="41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1"/>
      <c r="BD16" s="23"/>
      <c r="BE16" s="23"/>
      <c r="BF16" s="29"/>
      <c r="BG16" s="21"/>
      <c r="BH16" s="21"/>
      <c r="BI16" s="21"/>
      <c r="BJ16" s="21"/>
      <c r="BK16" s="21"/>
      <c r="BL16" s="23"/>
      <c r="BM16" s="23"/>
      <c r="BN16" s="21"/>
      <c r="BO16" s="23"/>
      <c r="BP16" s="21"/>
      <c r="BQ16" s="32"/>
    </row>
    <row r="17" spans="1:69" x14ac:dyDescent="0.25">
      <c r="A17" s="29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42"/>
      <c r="U17" s="42"/>
      <c r="V17" s="42"/>
      <c r="W17" s="42"/>
      <c r="X17" s="42"/>
      <c r="Y17" s="42"/>
      <c r="Z17" s="42"/>
      <c r="AA17" s="42"/>
      <c r="AB17" s="21"/>
      <c r="AC17" s="23"/>
      <c r="AD17" s="23">
        <f>(AD6+AD8+AD10)/3</f>
        <v>346042.31</v>
      </c>
      <c r="AE17" s="23">
        <f>(AE6+AE8+AE10)/3</f>
        <v>132482.87666666668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1"/>
      <c r="BD17" s="23"/>
      <c r="BE17" s="23"/>
      <c r="BF17" s="29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32"/>
    </row>
    <row r="18" spans="1:69" x14ac:dyDescent="0.25">
      <c r="A18" s="29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2"/>
      <c r="X18" s="22"/>
      <c r="Y18" s="23"/>
      <c r="Z18" s="23"/>
      <c r="AA18" s="23"/>
      <c r="AB18" s="21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1"/>
      <c r="BD18" s="23"/>
      <c r="BE18" s="23"/>
      <c r="BF18" s="29"/>
      <c r="BG18" s="21"/>
      <c r="BH18" s="21"/>
      <c r="BI18" s="21"/>
      <c r="BJ18" s="21"/>
      <c r="BK18" s="21"/>
      <c r="BL18" s="23"/>
      <c r="BM18" s="23"/>
      <c r="BN18" s="21"/>
      <c r="BO18" s="23"/>
      <c r="BP18" s="21"/>
      <c r="BQ18" s="21"/>
    </row>
    <row r="19" spans="1:69" x14ac:dyDescent="0.25">
      <c r="A19" s="29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2"/>
      <c r="X19" s="22"/>
      <c r="Y19" s="23"/>
      <c r="Z19" s="23"/>
      <c r="AA19" s="23"/>
      <c r="AB19" s="21"/>
      <c r="AC19" s="23"/>
      <c r="AD19" s="40" t="s">
        <v>109</v>
      </c>
      <c r="AE19" s="41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1"/>
      <c r="BD19" s="23"/>
      <c r="BE19" s="23"/>
      <c r="BF19" s="29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69" x14ac:dyDescent="0.25">
      <c r="A20" s="29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2"/>
      <c r="X20" s="22"/>
      <c r="Y20" s="23"/>
      <c r="Z20" s="23"/>
      <c r="AA20" s="23"/>
      <c r="AB20" s="21"/>
      <c r="AC20" s="23"/>
      <c r="AD20" s="23">
        <f>(AD6+AD8+AD10+AD12+AD14)/5</f>
        <v>368489.01800000004</v>
      </c>
      <c r="AE20" s="23">
        <f>(AE6+AE8+AE10+AE12+AE14)/5</f>
        <v>142320.97999999998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1"/>
      <c r="BD20" s="23"/>
      <c r="BE20" s="23"/>
      <c r="BF20" s="29"/>
      <c r="BG20" s="21"/>
      <c r="BH20" s="21"/>
      <c r="BI20" s="21"/>
      <c r="BJ20" s="21"/>
      <c r="BK20" s="21"/>
      <c r="BL20" s="23"/>
      <c r="BM20" s="23"/>
      <c r="BN20" s="21"/>
      <c r="BO20" s="23"/>
      <c r="BP20" s="21"/>
      <c r="BQ20" s="21"/>
    </row>
    <row r="21" spans="1:69" x14ac:dyDescent="0.25">
      <c r="A21" s="29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2"/>
      <c r="X21" s="22"/>
      <c r="Y21" s="23"/>
      <c r="Z21" s="23"/>
      <c r="AA21" s="23"/>
      <c r="AB21" s="21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1"/>
      <c r="BD21" s="23"/>
      <c r="BE21" s="23"/>
      <c r="BF21" s="29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69" x14ac:dyDescent="0.25">
      <c r="A22" s="29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"/>
      <c r="X22" s="22"/>
      <c r="Y22" s="23"/>
      <c r="Z22" s="23"/>
      <c r="AA22" s="23"/>
      <c r="AB22" s="21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1"/>
      <c r="BD22" s="23"/>
      <c r="BE22" s="23"/>
      <c r="BF22" s="29"/>
      <c r="BG22" s="21"/>
      <c r="BH22" s="21"/>
      <c r="BI22" s="21"/>
      <c r="BJ22" s="21"/>
      <c r="BK22" s="21"/>
      <c r="BL22" s="23"/>
      <c r="BM22" s="23"/>
      <c r="BN22" s="21"/>
      <c r="BO22" s="23"/>
      <c r="BP22" s="21"/>
      <c r="BQ22" s="21"/>
    </row>
    <row r="23" spans="1:69" x14ac:dyDescent="0.25">
      <c r="A23" s="29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2"/>
      <c r="X23" s="22"/>
      <c r="Y23" s="23"/>
      <c r="Z23" s="23"/>
      <c r="AA23" s="23"/>
      <c r="AB23" s="21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1"/>
      <c r="BD23" s="23"/>
      <c r="BE23" s="23"/>
      <c r="BF23" s="29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69" x14ac:dyDescent="0.25">
      <c r="A24" s="29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2"/>
      <c r="X24" s="22"/>
      <c r="Y24" s="23"/>
      <c r="Z24" s="23"/>
      <c r="AA24" s="23"/>
      <c r="AB24" s="21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1"/>
      <c r="BD24" s="23"/>
      <c r="BE24" s="23"/>
      <c r="BF24" s="21"/>
      <c r="BG24" s="21"/>
      <c r="BH24" s="21"/>
      <c r="BI24" s="21"/>
      <c r="BJ24" s="21"/>
      <c r="BK24" s="21"/>
      <c r="BL24" s="23"/>
      <c r="BM24" s="23"/>
      <c r="BN24" s="21"/>
      <c r="BO24" s="23"/>
      <c r="BP24" s="21"/>
      <c r="BQ24" s="21"/>
    </row>
    <row r="25" spans="1:69" x14ac:dyDescent="0.25">
      <c r="A25" s="29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2"/>
      <c r="X25" s="22"/>
      <c r="Y25" s="23"/>
      <c r="Z25" s="23"/>
      <c r="AA25" s="23"/>
      <c r="AB25" s="21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1"/>
      <c r="BD25" s="23"/>
      <c r="BE25" s="23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69" x14ac:dyDescent="0.25">
      <c r="A26" s="29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2"/>
      <c r="X26" s="22"/>
      <c r="Y26" s="23"/>
      <c r="Z26" s="23"/>
      <c r="AA26" s="23"/>
      <c r="AB26" s="21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1"/>
      <c r="BD26" s="23"/>
      <c r="BE26" s="23"/>
      <c r="BF26" s="21"/>
      <c r="BG26" s="21"/>
      <c r="BH26" s="21"/>
      <c r="BI26" s="21"/>
      <c r="BJ26" s="21"/>
      <c r="BK26" s="21"/>
      <c r="BL26" s="23"/>
      <c r="BM26" s="23"/>
      <c r="BN26" s="21"/>
      <c r="BO26" s="23"/>
      <c r="BP26" s="21"/>
      <c r="BQ26" s="21"/>
    </row>
    <row r="27" spans="1:69" x14ac:dyDescent="0.25">
      <c r="A27" s="29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2"/>
      <c r="X27" s="22"/>
      <c r="Y27" s="23"/>
      <c r="Z27" s="23"/>
      <c r="AA27" s="23"/>
      <c r="AB27" s="21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1"/>
      <c r="BD27" s="23"/>
      <c r="BE27" s="23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69" x14ac:dyDescent="0.25">
      <c r="A28" s="29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2"/>
      <c r="X28" s="22"/>
      <c r="Y28" s="23"/>
      <c r="Z28" s="23"/>
      <c r="AA28" s="23"/>
      <c r="AB28" s="21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1"/>
      <c r="BD28" s="23"/>
      <c r="BE28" s="23"/>
      <c r="BF28" s="21"/>
      <c r="BG28" s="21"/>
      <c r="BH28" s="21"/>
      <c r="BI28" s="21"/>
      <c r="BJ28" s="21"/>
      <c r="BK28" s="21"/>
      <c r="BL28" s="23"/>
      <c r="BM28" s="23"/>
      <c r="BN28" s="21"/>
      <c r="BO28" s="23"/>
      <c r="BP28" s="21"/>
      <c r="BQ28" s="21"/>
    </row>
    <row r="29" spans="1:69" x14ac:dyDescent="0.25">
      <c r="A29" s="29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2"/>
      <c r="X29" s="22"/>
      <c r="Y29" s="23"/>
      <c r="Z29" s="23"/>
      <c r="AA29" s="23"/>
      <c r="AB29" s="21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1"/>
      <c r="BD29" s="23"/>
      <c r="BE29" s="23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69" x14ac:dyDescent="0.25">
      <c r="A30" s="29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2"/>
      <c r="X30" s="22"/>
      <c r="Y30" s="23"/>
      <c r="Z30" s="23"/>
      <c r="AA30" s="23"/>
      <c r="AB30" s="21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1"/>
      <c r="BD30" s="23"/>
      <c r="BE30" s="23"/>
      <c r="BF30" s="21"/>
      <c r="BG30" s="21"/>
      <c r="BH30" s="21"/>
      <c r="BI30" s="21"/>
      <c r="BJ30" s="21"/>
      <c r="BK30" s="21"/>
      <c r="BL30" s="23"/>
      <c r="BM30" s="23"/>
      <c r="BN30" s="21"/>
      <c r="BO30" s="23"/>
      <c r="BP30" s="21"/>
      <c r="BQ30" s="21"/>
    </row>
    <row r="31" spans="1:69" x14ac:dyDescent="0.25">
      <c r="A31" s="29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2"/>
      <c r="X31" s="22"/>
      <c r="Y31" s="23"/>
      <c r="Z31" s="23"/>
      <c r="AA31" s="23"/>
      <c r="AB31" s="21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1"/>
      <c r="BD31" s="23"/>
      <c r="BE31" s="23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spans="1:69" x14ac:dyDescent="0.25">
      <c r="A32" s="29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2"/>
      <c r="X32" s="22"/>
      <c r="Y32" s="23"/>
      <c r="Z32" s="23"/>
      <c r="AA32" s="23"/>
      <c r="AB32" s="21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1"/>
      <c r="BD32" s="23"/>
      <c r="BE32" s="23"/>
      <c r="BF32" s="21"/>
      <c r="BG32" s="21"/>
      <c r="BH32" s="21"/>
      <c r="BI32" s="21"/>
      <c r="BJ32" s="21"/>
      <c r="BK32" s="21"/>
      <c r="BL32" s="23"/>
      <c r="BM32" s="23"/>
      <c r="BN32" s="21"/>
      <c r="BO32" s="23"/>
      <c r="BP32" s="21"/>
      <c r="BQ32" s="21"/>
    </row>
    <row r="33" spans="1:69" x14ac:dyDescent="0.25">
      <c r="A33" s="29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2"/>
      <c r="X33" s="22"/>
      <c r="Y33" s="23"/>
      <c r="Z33" s="23"/>
      <c r="AA33" s="23"/>
      <c r="AB33" s="21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1"/>
      <c r="BD33" s="23"/>
      <c r="BE33" s="23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x14ac:dyDescent="0.25">
      <c r="A34" s="29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2"/>
      <c r="X34" s="22"/>
      <c r="Y34" s="23"/>
      <c r="Z34" s="23"/>
      <c r="AA34" s="23"/>
      <c r="AB34" s="21"/>
      <c r="AC34" s="21"/>
      <c r="AD34" s="23"/>
      <c r="AE34" s="23"/>
      <c r="AF34" s="23"/>
      <c r="AG34" s="21"/>
      <c r="AH34" s="21"/>
      <c r="AI34" s="21"/>
      <c r="AJ34" s="21"/>
      <c r="AK34" s="21"/>
      <c r="AL34" s="21"/>
      <c r="AM34" s="21"/>
      <c r="AN34" s="21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1"/>
      <c r="AZ34" s="21"/>
      <c r="BA34" s="23"/>
      <c r="BB34" s="23"/>
      <c r="BC34" s="21"/>
      <c r="BD34" s="23"/>
      <c r="BE34" s="23"/>
      <c r="BF34" s="21"/>
      <c r="BG34" s="21"/>
      <c r="BH34" s="21"/>
      <c r="BI34" s="21"/>
      <c r="BJ34" s="21"/>
      <c r="BK34" s="21"/>
      <c r="BL34" s="23"/>
      <c r="BM34" s="23"/>
      <c r="BN34" s="21"/>
      <c r="BO34" s="23"/>
      <c r="BP34" s="21"/>
      <c r="BQ34" s="21"/>
    </row>
    <row r="35" spans="1:69" x14ac:dyDescent="0.25">
      <c r="A35" s="29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2"/>
      <c r="X35" s="22"/>
      <c r="Y35" s="23"/>
      <c r="Z35" s="23"/>
      <c r="AA35" s="23"/>
      <c r="AB35" s="21"/>
      <c r="AC35" s="21"/>
      <c r="AD35" s="23"/>
      <c r="AE35" s="23"/>
      <c r="AF35" s="23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3"/>
      <c r="BB35" s="23"/>
      <c r="BC35" s="21"/>
      <c r="BD35" s="23"/>
      <c r="BE35" s="23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69" x14ac:dyDescent="0.25">
      <c r="A36" s="29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2"/>
      <c r="X36" s="22"/>
      <c r="Y36" s="23"/>
      <c r="Z36" s="23"/>
      <c r="AA36" s="23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3"/>
      <c r="BB36" s="23"/>
      <c r="BC36" s="21"/>
      <c r="BD36" s="23"/>
      <c r="BE36" s="23"/>
      <c r="BF36" s="21"/>
      <c r="BG36" s="21"/>
      <c r="BH36" s="21"/>
      <c r="BI36" s="21"/>
      <c r="BJ36" s="21"/>
      <c r="BK36" s="21"/>
      <c r="BL36" s="23"/>
      <c r="BM36" s="23"/>
      <c r="BN36" s="21"/>
      <c r="BO36" s="23"/>
      <c r="BP36" s="21"/>
      <c r="BQ36" s="21"/>
    </row>
    <row r="37" spans="1:69" x14ac:dyDescent="0.25">
      <c r="A37" s="29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2"/>
      <c r="X37" s="22"/>
      <c r="Y37" s="23"/>
      <c r="Z37" s="23"/>
      <c r="AA37" s="23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3"/>
      <c r="BB37" s="23"/>
      <c r="BC37" s="21"/>
      <c r="BD37" s="23"/>
      <c r="BE37" s="23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x14ac:dyDescent="0.25">
      <c r="A38" s="29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2"/>
      <c r="X38" s="22"/>
      <c r="Y38" s="23"/>
      <c r="Z38" s="23"/>
      <c r="AA38" s="23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3"/>
      <c r="BB38" s="23"/>
      <c r="BC38" s="21"/>
      <c r="BD38" s="23"/>
      <c r="BE38" s="23"/>
      <c r="BF38" s="21"/>
      <c r="BG38" s="21"/>
      <c r="BH38" s="21"/>
      <c r="BI38" s="21"/>
      <c r="BJ38" s="21"/>
      <c r="BK38" s="21"/>
      <c r="BL38" s="23"/>
      <c r="BM38" s="23"/>
      <c r="BN38" s="21"/>
      <c r="BO38" s="23"/>
      <c r="BP38" s="21"/>
      <c r="BQ38" s="21"/>
    </row>
    <row r="39" spans="1:69" x14ac:dyDescent="0.25">
      <c r="A39" s="29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2"/>
      <c r="X39" s="22"/>
      <c r="Y39" s="23"/>
      <c r="Z39" s="23"/>
      <c r="AA39" s="23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3"/>
      <c r="BB39" s="23"/>
      <c r="BC39" s="21"/>
      <c r="BD39" s="23"/>
      <c r="BE39" s="23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69" x14ac:dyDescent="0.25">
      <c r="A40" s="29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2"/>
      <c r="X40" s="22"/>
      <c r="Y40" s="23"/>
      <c r="Z40" s="23"/>
      <c r="AA40" s="23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3"/>
      <c r="BB40" s="23"/>
      <c r="BC40" s="21"/>
      <c r="BD40" s="23"/>
      <c r="BE40" s="23"/>
      <c r="BF40" s="21"/>
      <c r="BG40" s="21"/>
      <c r="BH40" s="21"/>
      <c r="BI40" s="21"/>
      <c r="BJ40" s="21"/>
      <c r="BK40" s="21"/>
      <c r="BL40" s="23"/>
      <c r="BM40" s="23"/>
      <c r="BN40" s="21"/>
      <c r="BO40" s="23"/>
      <c r="BP40" s="21"/>
      <c r="BQ40" s="21"/>
    </row>
    <row r="41" spans="1:69" x14ac:dyDescent="0.25">
      <c r="A41" s="29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2"/>
      <c r="X41" s="22"/>
      <c r="Y41" s="23"/>
      <c r="Z41" s="23"/>
      <c r="AA41" s="23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3"/>
      <c r="BB41" s="23"/>
      <c r="BC41" s="21"/>
      <c r="BD41" s="23"/>
      <c r="BE41" s="23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1:69" x14ac:dyDescent="0.25">
      <c r="A42" s="29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2"/>
      <c r="X42" s="22"/>
      <c r="Y42" s="23"/>
      <c r="Z42" s="23"/>
      <c r="AA42" s="23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3"/>
      <c r="BB42" s="23"/>
      <c r="BC42" s="21"/>
      <c r="BD42" s="23"/>
      <c r="BE42" s="23"/>
      <c r="BF42" s="21"/>
      <c r="BG42" s="21"/>
      <c r="BH42" s="21"/>
      <c r="BI42" s="21"/>
      <c r="BJ42" s="21"/>
      <c r="BK42" s="21"/>
      <c r="BL42" s="23"/>
      <c r="BM42" s="23"/>
      <c r="BN42" s="21"/>
      <c r="BO42" s="23"/>
      <c r="BP42" s="21"/>
      <c r="BQ42" s="21"/>
    </row>
    <row r="43" spans="1:69" x14ac:dyDescent="0.25">
      <c r="A43" s="29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2"/>
      <c r="X43" s="22"/>
      <c r="Y43" s="23"/>
      <c r="Z43" s="23"/>
      <c r="AA43" s="23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3"/>
      <c r="BB43" s="23"/>
      <c r="BC43" s="21"/>
      <c r="BD43" s="23"/>
      <c r="BE43" s="23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69" x14ac:dyDescent="0.25">
      <c r="A44" s="29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2"/>
      <c r="X44" s="22"/>
      <c r="Y44" s="23"/>
      <c r="Z44" s="23"/>
      <c r="AA44" s="23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3"/>
      <c r="BB44" s="23"/>
      <c r="BC44" s="21"/>
      <c r="BD44" s="23"/>
      <c r="BE44" s="23"/>
      <c r="BF44" s="21"/>
      <c r="BG44" s="21"/>
      <c r="BH44" s="21"/>
      <c r="BI44" s="21"/>
      <c r="BJ44" s="21"/>
      <c r="BK44" s="21"/>
      <c r="BL44" s="23"/>
      <c r="BM44" s="23"/>
      <c r="BN44" s="21"/>
      <c r="BO44" s="23"/>
      <c r="BP44" s="21"/>
      <c r="BQ44" s="21"/>
    </row>
    <row r="45" spans="1:69" x14ac:dyDescent="0.25">
      <c r="A45" s="29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2"/>
      <c r="X45" s="22"/>
      <c r="Y45" s="23"/>
      <c r="Z45" s="23"/>
      <c r="AA45" s="23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3"/>
      <c r="BB45" s="23"/>
      <c r="BC45" s="21"/>
      <c r="BD45" s="23"/>
      <c r="BE45" s="23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69" x14ac:dyDescent="0.25">
      <c r="A46" s="29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2"/>
      <c r="X46" s="22"/>
      <c r="Y46" s="23"/>
      <c r="Z46" s="23"/>
      <c r="AA46" s="23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3"/>
      <c r="BB46" s="23"/>
      <c r="BC46" s="21"/>
      <c r="BD46" s="23"/>
      <c r="BE46" s="23"/>
      <c r="BF46" s="21"/>
      <c r="BG46" s="21"/>
      <c r="BH46" s="21"/>
      <c r="BI46" s="21"/>
      <c r="BJ46" s="21"/>
      <c r="BK46" s="21"/>
      <c r="BL46" s="23"/>
      <c r="BM46" s="23"/>
      <c r="BN46" s="21"/>
      <c r="BO46" s="23"/>
      <c r="BP46" s="21"/>
      <c r="BQ46" s="21"/>
    </row>
    <row r="47" spans="1:69" x14ac:dyDescent="0.25">
      <c r="A47" s="29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2"/>
      <c r="X47" s="22"/>
      <c r="Y47" s="23"/>
      <c r="Z47" s="23"/>
      <c r="AA47" s="23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3"/>
      <c r="BB47" s="23"/>
      <c r="BC47" s="21"/>
      <c r="BD47" s="23"/>
      <c r="BE47" s="23"/>
      <c r="BF47" s="21"/>
      <c r="BG47" s="21"/>
      <c r="BH47" s="21"/>
      <c r="BI47" s="21"/>
      <c r="BJ47" s="21"/>
      <c r="BK47" s="21"/>
      <c r="BL47" s="23"/>
      <c r="BM47" s="21"/>
      <c r="BN47" s="21"/>
      <c r="BO47" s="21"/>
      <c r="BP47" s="21"/>
      <c r="BQ47" s="21"/>
    </row>
    <row r="48" spans="1:69" x14ac:dyDescent="0.25">
      <c r="A48" s="29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2"/>
      <c r="X48" s="22"/>
      <c r="Y48" s="23"/>
      <c r="Z48" s="23"/>
      <c r="AA48" s="23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3"/>
      <c r="BB48" s="23"/>
      <c r="BC48" s="21"/>
      <c r="BD48" s="23"/>
      <c r="BE48" s="23"/>
      <c r="BF48" s="21"/>
      <c r="BG48" s="21"/>
      <c r="BH48" s="21"/>
      <c r="BI48" s="21"/>
      <c r="BJ48" s="21"/>
      <c r="BK48" s="21"/>
      <c r="BL48" s="23"/>
      <c r="BM48" s="23"/>
      <c r="BN48" s="21"/>
      <c r="BO48" s="23"/>
      <c r="BP48" s="21"/>
      <c r="BQ48" s="21"/>
    </row>
    <row r="49" spans="1:69" x14ac:dyDescent="0.25">
      <c r="A49" s="29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2"/>
      <c r="X49" s="22"/>
      <c r="Y49" s="23"/>
      <c r="Z49" s="23"/>
      <c r="AA49" s="23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3"/>
      <c r="BB49" s="23"/>
      <c r="BC49" s="21"/>
      <c r="BD49" s="23"/>
      <c r="BE49" s="23"/>
      <c r="BF49" s="21"/>
      <c r="BG49" s="21"/>
      <c r="BH49" s="21"/>
      <c r="BI49" s="21"/>
      <c r="BJ49" s="21"/>
      <c r="BK49" s="21"/>
      <c r="BL49" s="23"/>
      <c r="BM49" s="21"/>
      <c r="BN49" s="21"/>
      <c r="BO49" s="21"/>
      <c r="BP49" s="21"/>
      <c r="BQ49" s="21"/>
    </row>
    <row r="50" spans="1:69" x14ac:dyDescent="0.25">
      <c r="A50" s="29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3"/>
      <c r="Z50" s="23"/>
      <c r="AA50" s="23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3"/>
      <c r="BB50" s="23"/>
      <c r="BC50" s="21"/>
      <c r="BD50" s="23"/>
      <c r="BE50" s="23"/>
      <c r="BF50" s="21"/>
      <c r="BG50" s="21"/>
      <c r="BH50" s="21"/>
      <c r="BI50" s="21"/>
      <c r="BJ50" s="21"/>
      <c r="BK50" s="21"/>
      <c r="BL50" s="23"/>
      <c r="BM50" s="23"/>
      <c r="BN50" s="21"/>
      <c r="BO50" s="23"/>
      <c r="BP50" s="21"/>
      <c r="BQ50" s="21"/>
    </row>
    <row r="51" spans="1:69" x14ac:dyDescent="0.25">
      <c r="A51" s="29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2"/>
      <c r="X51" s="22"/>
      <c r="Y51" s="23"/>
      <c r="Z51" s="23"/>
      <c r="AA51" s="23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3"/>
      <c r="BB51" s="23"/>
      <c r="BC51" s="21"/>
      <c r="BD51" s="23"/>
      <c r="BE51" s="23"/>
      <c r="BF51" s="21"/>
      <c r="BG51" s="21"/>
      <c r="BH51" s="21"/>
      <c r="BI51" s="21"/>
      <c r="BJ51" s="21"/>
      <c r="BK51" s="21"/>
      <c r="BL51" s="23"/>
      <c r="BM51" s="23"/>
      <c r="BN51" s="21"/>
      <c r="BO51" s="23"/>
      <c r="BP51" s="21"/>
      <c r="BQ51" s="21"/>
    </row>
    <row r="52" spans="1:69" x14ac:dyDescent="0.25">
      <c r="A52" s="29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2"/>
      <c r="X52" s="22"/>
      <c r="Y52" s="23"/>
      <c r="Z52" s="23"/>
      <c r="AA52" s="23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3"/>
      <c r="BB52" s="23"/>
      <c r="BC52" s="21"/>
      <c r="BD52" s="23"/>
      <c r="BE52" s="23"/>
      <c r="BF52" s="21"/>
      <c r="BG52" s="21"/>
      <c r="BH52" s="21"/>
      <c r="BI52" s="21"/>
      <c r="BJ52" s="21"/>
      <c r="BK52" s="21"/>
      <c r="BL52" s="23"/>
      <c r="BM52" s="23"/>
      <c r="BN52" s="21"/>
      <c r="BO52" s="23"/>
      <c r="BP52" s="21"/>
      <c r="BQ52" s="21"/>
    </row>
    <row r="53" spans="1:69" x14ac:dyDescent="0.25">
      <c r="A53" s="29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2"/>
      <c r="X53" s="22"/>
      <c r="Y53" s="23"/>
      <c r="Z53" s="23"/>
      <c r="AA53" s="23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3"/>
      <c r="BB53" s="23"/>
      <c r="BC53" s="21"/>
      <c r="BD53" s="23"/>
      <c r="BE53" s="23"/>
      <c r="BF53" s="21"/>
      <c r="BG53" s="21"/>
      <c r="BH53" s="21"/>
      <c r="BI53" s="21"/>
      <c r="BJ53" s="21"/>
      <c r="BK53" s="21"/>
      <c r="BL53" s="23"/>
      <c r="BM53" s="23"/>
      <c r="BN53" s="21"/>
      <c r="BO53" s="23"/>
      <c r="BP53" s="21"/>
      <c r="BQ53" s="21"/>
    </row>
    <row r="54" spans="1:69" x14ac:dyDescent="0.25">
      <c r="A54" s="29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2"/>
      <c r="X54" s="22"/>
      <c r="Y54" s="23"/>
      <c r="Z54" s="23"/>
      <c r="AA54" s="23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3"/>
      <c r="BB54" s="23"/>
      <c r="BC54" s="21"/>
      <c r="BD54" s="23"/>
      <c r="BE54" s="23"/>
      <c r="BF54" s="21"/>
      <c r="BG54" s="21"/>
      <c r="BH54" s="21"/>
      <c r="BI54" s="21"/>
      <c r="BJ54" s="21"/>
      <c r="BK54" s="21"/>
      <c r="BL54" s="23"/>
      <c r="BM54" s="23"/>
      <c r="BN54" s="21"/>
      <c r="BO54" s="23"/>
      <c r="BP54" s="21"/>
      <c r="BQ54" s="21"/>
    </row>
    <row r="55" spans="1:69" x14ac:dyDescent="0.25">
      <c r="A55" s="29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2"/>
      <c r="X55" s="22"/>
      <c r="Y55" s="23"/>
      <c r="Z55" s="23"/>
      <c r="AA55" s="23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3"/>
      <c r="BB55" s="23"/>
      <c r="BC55" s="21"/>
      <c r="BD55" s="23"/>
      <c r="BE55" s="23"/>
      <c r="BF55" s="21"/>
      <c r="BG55" s="21"/>
      <c r="BH55" s="21"/>
      <c r="BI55" s="21"/>
      <c r="BJ55" s="21"/>
      <c r="BK55" s="21"/>
      <c r="BL55" s="23"/>
      <c r="BM55" s="23"/>
      <c r="BN55" s="21"/>
      <c r="BO55" s="23"/>
      <c r="BP55" s="21"/>
      <c r="BQ55" s="21"/>
    </row>
    <row r="56" spans="1:69" x14ac:dyDescent="0.25">
      <c r="A56" s="29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2"/>
      <c r="X56" s="22"/>
      <c r="Y56" s="23"/>
      <c r="Z56" s="23"/>
      <c r="AA56" s="23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3"/>
      <c r="BB56" s="23"/>
      <c r="BC56" s="21"/>
      <c r="BD56" s="23"/>
      <c r="BE56" s="23"/>
      <c r="BF56" s="21"/>
      <c r="BG56" s="21"/>
      <c r="BH56" s="21"/>
      <c r="BI56" s="21"/>
      <c r="BJ56" s="21"/>
      <c r="BK56" s="21"/>
      <c r="BL56" s="23"/>
      <c r="BM56" s="23"/>
      <c r="BN56" s="21"/>
      <c r="BO56" s="23"/>
      <c r="BP56" s="21"/>
      <c r="BQ56" s="21"/>
    </row>
    <row r="57" spans="1:69" x14ac:dyDescent="0.25">
      <c r="A57" s="29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2"/>
      <c r="X57" s="22"/>
      <c r="Y57" s="23"/>
      <c r="Z57" s="23"/>
      <c r="AA57" s="23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3"/>
      <c r="BB57" s="23"/>
      <c r="BC57" s="21"/>
      <c r="BD57" s="23"/>
      <c r="BE57" s="23"/>
      <c r="BF57" s="21"/>
      <c r="BG57" s="21"/>
      <c r="BH57" s="21"/>
      <c r="BI57" s="21"/>
      <c r="BJ57" s="21"/>
      <c r="BK57" s="21"/>
      <c r="BL57" s="23"/>
      <c r="BM57" s="23"/>
      <c r="BN57" s="21"/>
      <c r="BO57" s="23"/>
      <c r="BP57" s="21"/>
      <c r="BQ57" s="21"/>
    </row>
    <row r="58" spans="1:69" x14ac:dyDescent="0.25">
      <c r="A58" s="29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2"/>
      <c r="X58" s="22"/>
      <c r="Y58" s="23"/>
      <c r="Z58" s="23"/>
      <c r="AA58" s="23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3"/>
      <c r="BB58" s="23"/>
      <c r="BC58" s="21"/>
      <c r="BD58" s="23"/>
      <c r="BE58" s="23"/>
      <c r="BF58" s="21"/>
      <c r="BG58" s="21"/>
      <c r="BH58" s="21"/>
      <c r="BI58" s="21"/>
      <c r="BJ58" s="21"/>
      <c r="BK58" s="21"/>
      <c r="BL58" s="23"/>
      <c r="BM58" s="23"/>
      <c r="BN58" s="21"/>
      <c r="BO58" s="23"/>
      <c r="BP58" s="21"/>
      <c r="BQ58" s="21"/>
    </row>
    <row r="59" spans="1:69" x14ac:dyDescent="0.25">
      <c r="A59" s="29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2"/>
      <c r="X59" s="22"/>
      <c r="Y59" s="23"/>
      <c r="Z59" s="23"/>
      <c r="AA59" s="23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3"/>
      <c r="BB59" s="23"/>
      <c r="BC59" s="21"/>
      <c r="BD59" s="23"/>
      <c r="BE59" s="23"/>
      <c r="BF59" s="21"/>
      <c r="BG59" s="21"/>
      <c r="BH59" s="21"/>
      <c r="BI59" s="21"/>
      <c r="BJ59" s="21"/>
      <c r="BK59" s="21"/>
      <c r="BL59" s="23"/>
      <c r="BM59" s="23"/>
      <c r="BN59" s="21"/>
      <c r="BO59" s="23"/>
      <c r="BP59" s="21"/>
      <c r="BQ59" s="21"/>
    </row>
    <row r="60" spans="1:69" x14ac:dyDescent="0.25">
      <c r="A60" s="29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2"/>
      <c r="X60" s="22"/>
      <c r="Y60" s="23"/>
      <c r="Z60" s="23"/>
      <c r="AA60" s="23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3"/>
      <c r="BB60" s="23"/>
      <c r="BC60" s="21"/>
      <c r="BD60" s="23"/>
      <c r="BE60" s="23"/>
      <c r="BF60" s="21"/>
      <c r="BG60" s="21"/>
      <c r="BH60" s="21"/>
      <c r="BI60" s="21"/>
      <c r="BJ60" s="21"/>
      <c r="BK60" s="21"/>
      <c r="BL60" s="23"/>
      <c r="BM60" s="23"/>
      <c r="BN60" s="21"/>
      <c r="BO60" s="23"/>
      <c r="BP60" s="21"/>
      <c r="BQ60" s="21"/>
    </row>
    <row r="61" spans="1:69" x14ac:dyDescent="0.25">
      <c r="A61" s="29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2"/>
      <c r="X61" s="22"/>
      <c r="Y61" s="23"/>
      <c r="Z61" s="23"/>
      <c r="AA61" s="23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3"/>
      <c r="BB61" s="23"/>
      <c r="BC61" s="21"/>
      <c r="BD61" s="23"/>
      <c r="BE61" s="23"/>
      <c r="BF61" s="21"/>
      <c r="BG61" s="21"/>
      <c r="BH61" s="21"/>
      <c r="BI61" s="21"/>
      <c r="BJ61" s="21"/>
      <c r="BK61" s="21"/>
      <c r="BL61" s="23"/>
      <c r="BM61" s="23"/>
      <c r="BN61" s="21"/>
      <c r="BO61" s="23"/>
      <c r="BP61" s="21"/>
      <c r="BQ61" s="21"/>
    </row>
    <row r="62" spans="1:69" x14ac:dyDescent="0.25">
      <c r="A62" s="29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2"/>
      <c r="X62" s="22"/>
      <c r="Y62" s="23"/>
      <c r="Z62" s="23"/>
      <c r="AA62" s="23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3"/>
      <c r="BB62" s="23"/>
      <c r="BC62" s="21"/>
      <c r="BD62" s="23"/>
      <c r="BE62" s="23"/>
      <c r="BF62" s="21"/>
      <c r="BG62" s="21"/>
      <c r="BH62" s="21"/>
      <c r="BI62" s="21"/>
      <c r="BJ62" s="21"/>
      <c r="BK62" s="21"/>
      <c r="BL62" s="23"/>
      <c r="BM62" s="23"/>
      <c r="BN62" s="21"/>
      <c r="BO62" s="23"/>
      <c r="BP62" s="21"/>
      <c r="BQ62" s="21"/>
    </row>
    <row r="63" spans="1:69" x14ac:dyDescent="0.25">
      <c r="A63" s="29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2"/>
      <c r="X63" s="22"/>
      <c r="Y63" s="23"/>
      <c r="Z63" s="23"/>
      <c r="AA63" s="23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3"/>
      <c r="BB63" s="23"/>
      <c r="BC63" s="21"/>
      <c r="BD63" s="23"/>
      <c r="BE63" s="23"/>
      <c r="BF63" s="21"/>
      <c r="BG63" s="21"/>
      <c r="BH63" s="21"/>
      <c r="BI63" s="21"/>
      <c r="BJ63" s="21"/>
      <c r="BK63" s="21"/>
      <c r="BL63" s="23"/>
      <c r="BM63" s="23"/>
      <c r="BN63" s="21"/>
      <c r="BO63" s="23"/>
      <c r="BP63" s="21"/>
      <c r="BQ63" s="21"/>
    </row>
    <row r="64" spans="1:69" x14ac:dyDescent="0.25">
      <c r="A64" s="29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2"/>
      <c r="X64" s="22"/>
      <c r="Y64" s="23"/>
      <c r="Z64" s="23"/>
      <c r="AA64" s="23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3"/>
      <c r="BB64" s="23"/>
      <c r="BC64" s="21"/>
      <c r="BD64" s="23"/>
      <c r="BE64" s="23"/>
      <c r="BF64" s="21"/>
      <c r="BG64" s="21"/>
      <c r="BH64" s="21"/>
      <c r="BI64" s="21"/>
      <c r="BJ64" s="21"/>
      <c r="BK64" s="21"/>
      <c r="BL64" s="23"/>
      <c r="BM64" s="23"/>
      <c r="BN64" s="21"/>
      <c r="BO64" s="23"/>
      <c r="BP64" s="21"/>
      <c r="BQ64" s="21"/>
    </row>
    <row r="65" spans="1:69" x14ac:dyDescent="0.25">
      <c r="A65" s="29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2"/>
      <c r="X65" s="22"/>
      <c r="Y65" s="23"/>
      <c r="Z65" s="23"/>
      <c r="AA65" s="23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3"/>
      <c r="BB65" s="23"/>
      <c r="BC65" s="21"/>
      <c r="BD65" s="23"/>
      <c r="BE65" s="23"/>
      <c r="BF65" s="21"/>
      <c r="BG65" s="21"/>
      <c r="BH65" s="21"/>
      <c r="BI65" s="21"/>
      <c r="BJ65" s="21"/>
      <c r="BK65" s="21"/>
      <c r="BL65" s="23"/>
      <c r="BM65" s="23"/>
      <c r="BN65" s="21"/>
      <c r="BO65" s="23"/>
      <c r="BP65" s="21"/>
      <c r="BQ65" s="21"/>
    </row>
    <row r="66" spans="1:69" x14ac:dyDescent="0.25">
      <c r="A66" s="29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2"/>
      <c r="X66" s="22"/>
      <c r="Y66" s="23"/>
      <c r="Z66" s="23"/>
      <c r="AA66" s="23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3"/>
      <c r="BB66" s="23"/>
      <c r="BC66" s="21"/>
      <c r="BD66" s="23"/>
      <c r="BE66" s="23"/>
      <c r="BF66" s="21"/>
      <c r="BG66" s="21"/>
      <c r="BH66" s="21"/>
      <c r="BI66" s="21"/>
      <c r="BJ66" s="21"/>
      <c r="BK66" s="21"/>
      <c r="BL66" s="23"/>
      <c r="BM66" s="23"/>
      <c r="BN66" s="21"/>
      <c r="BO66" s="23"/>
      <c r="BP66" s="21"/>
      <c r="BQ66" s="21"/>
    </row>
    <row r="67" spans="1:69" x14ac:dyDescent="0.25">
      <c r="A67" s="29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2"/>
      <c r="X67" s="22"/>
      <c r="Y67" s="23"/>
      <c r="Z67" s="23"/>
      <c r="AA67" s="23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3"/>
      <c r="BB67" s="23"/>
      <c r="BC67" s="21"/>
      <c r="BD67" s="23"/>
      <c r="BE67" s="23"/>
      <c r="BF67" s="21"/>
      <c r="BG67" s="21"/>
      <c r="BH67" s="21"/>
      <c r="BI67" s="21"/>
      <c r="BJ67" s="21"/>
      <c r="BK67" s="21"/>
      <c r="BL67" s="23"/>
      <c r="BM67" s="23"/>
      <c r="BN67" s="21"/>
      <c r="BO67" s="23"/>
      <c r="BP67" s="21"/>
      <c r="BQ67" s="21"/>
    </row>
    <row r="68" spans="1:69" x14ac:dyDescent="0.25">
      <c r="A68" s="29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2"/>
      <c r="X68" s="22"/>
      <c r="Y68" s="23"/>
      <c r="Z68" s="23"/>
      <c r="AA68" s="23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3"/>
      <c r="BB68" s="23"/>
      <c r="BC68" s="21"/>
      <c r="BD68" s="23"/>
      <c r="BE68" s="23"/>
      <c r="BF68" s="21"/>
      <c r="BG68" s="21"/>
      <c r="BH68" s="21"/>
      <c r="BI68" s="21"/>
      <c r="BJ68" s="21"/>
      <c r="BK68" s="21"/>
      <c r="BL68" s="23"/>
      <c r="BM68" s="23"/>
      <c r="BN68" s="21"/>
      <c r="BO68" s="23"/>
      <c r="BP68" s="21"/>
      <c r="BQ68" s="21"/>
    </row>
    <row r="69" spans="1:69" x14ac:dyDescent="0.25">
      <c r="A69" s="29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2"/>
      <c r="X69" s="22"/>
      <c r="Y69" s="23"/>
      <c r="Z69" s="23"/>
      <c r="AA69" s="23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3"/>
      <c r="BB69" s="23"/>
      <c r="BC69" s="21"/>
      <c r="BD69" s="23"/>
      <c r="BE69" s="23"/>
      <c r="BF69" s="21"/>
      <c r="BG69" s="21"/>
      <c r="BH69" s="21"/>
      <c r="BI69" s="21"/>
      <c r="BJ69" s="21"/>
      <c r="BK69" s="21"/>
      <c r="BL69" s="23"/>
      <c r="BM69" s="23"/>
      <c r="BN69" s="21"/>
      <c r="BO69" s="23"/>
      <c r="BP69" s="21"/>
      <c r="BQ69" s="21"/>
    </row>
    <row r="70" spans="1:69" x14ac:dyDescent="0.25">
      <c r="A70" s="29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2"/>
      <c r="X70" s="22"/>
      <c r="Y70" s="23"/>
      <c r="Z70" s="23"/>
      <c r="AA70" s="23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3"/>
      <c r="BB70" s="23"/>
      <c r="BC70" s="21"/>
      <c r="BD70" s="23"/>
      <c r="BE70" s="23"/>
      <c r="BF70" s="21"/>
      <c r="BG70" s="21"/>
      <c r="BH70" s="21"/>
      <c r="BI70" s="21"/>
      <c r="BJ70" s="21"/>
      <c r="BK70" s="21"/>
      <c r="BL70" s="23"/>
      <c r="BM70" s="23"/>
      <c r="BN70" s="21"/>
      <c r="BO70" s="23"/>
      <c r="BP70" s="21"/>
      <c r="BQ70" s="21"/>
    </row>
    <row r="71" spans="1:69" x14ac:dyDescent="0.25">
      <c r="A71" s="29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2"/>
      <c r="X71" s="22"/>
      <c r="Y71" s="23"/>
      <c r="Z71" s="23"/>
      <c r="AA71" s="23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3"/>
      <c r="BB71" s="23"/>
      <c r="BC71" s="21"/>
      <c r="BD71" s="23"/>
      <c r="BE71" s="23"/>
      <c r="BF71" s="21"/>
      <c r="BG71" s="21"/>
      <c r="BH71" s="21"/>
      <c r="BI71" s="21"/>
      <c r="BJ71" s="21"/>
      <c r="BK71" s="21"/>
      <c r="BL71" s="23"/>
      <c r="BM71" s="23"/>
      <c r="BN71" s="21"/>
      <c r="BO71" s="23"/>
      <c r="BP71" s="21"/>
      <c r="BQ71" s="21"/>
    </row>
    <row r="72" spans="1:69" x14ac:dyDescent="0.25">
      <c r="A72" s="29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2"/>
      <c r="X72" s="22"/>
      <c r="Y72" s="23"/>
      <c r="Z72" s="23"/>
      <c r="AA72" s="23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3"/>
      <c r="BB72" s="23"/>
      <c r="BC72" s="21"/>
      <c r="BD72" s="23"/>
      <c r="BE72" s="23"/>
      <c r="BF72" s="21"/>
      <c r="BG72" s="21"/>
      <c r="BH72" s="21"/>
      <c r="BI72" s="21"/>
      <c r="BJ72" s="21"/>
      <c r="BK72" s="21"/>
      <c r="BL72" s="23"/>
      <c r="BM72" s="23"/>
      <c r="BN72" s="21"/>
      <c r="BO72" s="23"/>
      <c r="BP72" s="21"/>
      <c r="BQ72" s="21"/>
    </row>
    <row r="73" spans="1:69" x14ac:dyDescent="0.25">
      <c r="A73" s="29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2"/>
      <c r="X73" s="22"/>
      <c r="Y73" s="23"/>
      <c r="Z73" s="23"/>
      <c r="AA73" s="23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3"/>
      <c r="BB73" s="23"/>
      <c r="BC73" s="21"/>
      <c r="BD73" s="23"/>
      <c r="BE73" s="23"/>
      <c r="BF73" s="21"/>
      <c r="BG73" s="21"/>
      <c r="BH73" s="21"/>
      <c r="BI73" s="21"/>
      <c r="BJ73" s="21"/>
      <c r="BK73" s="21"/>
      <c r="BL73" s="23"/>
      <c r="BM73" s="23"/>
      <c r="BN73" s="21"/>
      <c r="BO73" s="23"/>
      <c r="BP73" s="21"/>
      <c r="BQ73" s="21"/>
    </row>
    <row r="74" spans="1:69" x14ac:dyDescent="0.25">
      <c r="A74" s="29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2"/>
      <c r="X74" s="22"/>
      <c r="Y74" s="23"/>
      <c r="Z74" s="23"/>
      <c r="AA74" s="23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3"/>
      <c r="BB74" s="23"/>
      <c r="BC74" s="21"/>
      <c r="BD74" s="23"/>
      <c r="BE74" s="23"/>
      <c r="BF74" s="21"/>
      <c r="BG74" s="21"/>
      <c r="BH74" s="21"/>
      <c r="BI74" s="21"/>
      <c r="BJ74" s="21"/>
      <c r="BK74" s="21"/>
      <c r="BL74" s="23"/>
      <c r="BM74" s="23"/>
      <c r="BN74" s="21"/>
      <c r="BO74" s="23"/>
      <c r="BP74" s="21"/>
      <c r="BQ74" s="21"/>
    </row>
    <row r="75" spans="1:69" x14ac:dyDescent="0.25">
      <c r="A75" s="29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2"/>
      <c r="X75" s="22"/>
      <c r="Y75" s="23"/>
      <c r="Z75" s="23"/>
      <c r="AA75" s="23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3"/>
      <c r="BB75" s="23"/>
      <c r="BC75" s="21"/>
      <c r="BD75" s="23"/>
      <c r="BE75" s="23"/>
      <c r="BF75" s="21"/>
      <c r="BG75" s="21"/>
      <c r="BH75" s="21"/>
      <c r="BI75" s="21"/>
      <c r="BJ75" s="21"/>
      <c r="BK75" s="21"/>
      <c r="BL75" s="23"/>
      <c r="BM75" s="23"/>
      <c r="BN75" s="21"/>
      <c r="BO75" s="23"/>
      <c r="BP75" s="21"/>
      <c r="BQ75" s="21"/>
    </row>
    <row r="76" spans="1:69" x14ac:dyDescent="0.25">
      <c r="A76" s="29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2"/>
      <c r="X76" s="22"/>
      <c r="Y76" s="23"/>
      <c r="Z76" s="23"/>
      <c r="AA76" s="23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3"/>
      <c r="BB76" s="23"/>
      <c r="BC76" s="21"/>
      <c r="BD76" s="23"/>
      <c r="BE76" s="23"/>
      <c r="BF76" s="21"/>
      <c r="BG76" s="21"/>
      <c r="BH76" s="21"/>
      <c r="BI76" s="21"/>
      <c r="BJ76" s="21"/>
      <c r="BK76" s="21"/>
      <c r="BL76" s="23"/>
      <c r="BM76" s="23"/>
      <c r="BN76" s="21"/>
      <c r="BO76" s="23"/>
      <c r="BP76" s="21"/>
      <c r="BQ76" s="21"/>
    </row>
    <row r="77" spans="1:69" x14ac:dyDescent="0.25">
      <c r="A77" s="29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2"/>
      <c r="X77" s="22"/>
      <c r="Y77" s="23"/>
      <c r="Z77" s="23"/>
      <c r="AA77" s="23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3"/>
      <c r="BB77" s="23"/>
      <c r="BC77" s="21"/>
      <c r="BD77" s="23"/>
      <c r="BE77" s="23"/>
      <c r="BF77" s="21"/>
      <c r="BG77" s="21"/>
      <c r="BH77" s="21"/>
      <c r="BI77" s="21"/>
      <c r="BJ77" s="21"/>
      <c r="BK77" s="21"/>
      <c r="BL77" s="23"/>
      <c r="BM77" s="23"/>
      <c r="BN77" s="21"/>
      <c r="BO77" s="23"/>
      <c r="BP77" s="21"/>
      <c r="BQ77" s="21"/>
    </row>
    <row r="78" spans="1:69" x14ac:dyDescent="0.25">
      <c r="A78" s="29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2"/>
      <c r="X78" s="22"/>
      <c r="Y78" s="23"/>
      <c r="Z78" s="23"/>
      <c r="AA78" s="23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3"/>
      <c r="BB78" s="23"/>
      <c r="BC78" s="21"/>
      <c r="BD78" s="23"/>
      <c r="BE78" s="23"/>
      <c r="BF78" s="21"/>
      <c r="BG78" s="21"/>
      <c r="BH78" s="21"/>
      <c r="BI78" s="21"/>
      <c r="BJ78" s="21"/>
      <c r="BK78" s="21"/>
      <c r="BL78" s="23"/>
      <c r="BM78" s="23"/>
      <c r="BN78" s="21"/>
      <c r="BO78" s="23"/>
      <c r="BP78" s="21"/>
      <c r="BQ78" s="21"/>
    </row>
    <row r="79" spans="1:69" x14ac:dyDescent="0.25">
      <c r="A79" s="29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2"/>
      <c r="X79" s="22"/>
      <c r="Y79" s="23"/>
      <c r="Z79" s="23"/>
      <c r="AA79" s="23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3"/>
      <c r="BB79" s="23"/>
      <c r="BC79" s="21"/>
      <c r="BD79" s="23"/>
      <c r="BE79" s="23"/>
      <c r="BF79" s="21"/>
      <c r="BG79" s="21"/>
      <c r="BH79" s="21"/>
      <c r="BI79" s="21"/>
      <c r="BJ79" s="21"/>
      <c r="BK79" s="21"/>
      <c r="BL79" s="23"/>
      <c r="BM79" s="23"/>
      <c r="BN79" s="21"/>
      <c r="BO79" s="23"/>
      <c r="BP79" s="21"/>
      <c r="BQ79" s="21"/>
    </row>
    <row r="80" spans="1:69" x14ac:dyDescent="0.25">
      <c r="A80" s="29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2"/>
      <c r="X80" s="22"/>
      <c r="Y80" s="23"/>
      <c r="Z80" s="23"/>
      <c r="AA80" s="23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3"/>
      <c r="BB80" s="23"/>
      <c r="BC80" s="21"/>
      <c r="BD80" s="23"/>
      <c r="BE80" s="23"/>
      <c r="BF80" s="21"/>
      <c r="BG80" s="21"/>
      <c r="BH80" s="21"/>
      <c r="BI80" s="21"/>
      <c r="BJ80" s="21"/>
      <c r="BK80" s="21"/>
      <c r="BL80" s="23"/>
      <c r="BM80" s="23"/>
      <c r="BN80" s="21"/>
      <c r="BO80" s="23"/>
      <c r="BP80" s="21"/>
      <c r="BQ80" s="21"/>
    </row>
    <row r="81" spans="1:69" x14ac:dyDescent="0.25">
      <c r="A81" s="29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2"/>
      <c r="X81" s="22"/>
      <c r="Y81" s="23"/>
      <c r="Z81" s="23"/>
      <c r="AA81" s="23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3"/>
      <c r="BB81" s="23"/>
      <c r="BC81" s="21"/>
      <c r="BD81" s="23"/>
      <c r="BE81" s="23"/>
      <c r="BF81" s="21"/>
      <c r="BG81" s="21"/>
      <c r="BH81" s="21"/>
      <c r="BI81" s="21"/>
      <c r="BJ81" s="21"/>
      <c r="BK81" s="21"/>
      <c r="BL81" s="23"/>
      <c r="BM81" s="23"/>
      <c r="BN81" s="21"/>
      <c r="BO81" s="23"/>
      <c r="BP81" s="21"/>
      <c r="BQ81" s="21"/>
    </row>
    <row r="82" spans="1:69" x14ac:dyDescent="0.25">
      <c r="A82" s="29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2"/>
      <c r="X82" s="22"/>
      <c r="Y82" s="23"/>
      <c r="Z82" s="23"/>
      <c r="AA82" s="23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3"/>
      <c r="BB82" s="23"/>
      <c r="BC82" s="21"/>
      <c r="BD82" s="23"/>
      <c r="BE82" s="23"/>
      <c r="BF82" s="21"/>
      <c r="BG82" s="21"/>
      <c r="BH82" s="21"/>
      <c r="BI82" s="21"/>
      <c r="BJ82" s="21"/>
      <c r="BK82" s="21"/>
      <c r="BL82" s="23"/>
      <c r="BM82" s="23"/>
      <c r="BN82" s="21"/>
      <c r="BO82" s="23"/>
      <c r="BP82" s="21"/>
      <c r="BQ82" s="21"/>
    </row>
    <row r="83" spans="1:69" x14ac:dyDescent="0.25">
      <c r="A83" s="29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1"/>
      <c r="AE83" s="21"/>
      <c r="AF83" s="21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1"/>
      <c r="BI83" s="21"/>
      <c r="BJ83" s="23"/>
      <c r="BK83" s="23"/>
      <c r="BL83" s="23"/>
      <c r="BM83" s="23"/>
      <c r="BN83" s="23"/>
      <c r="BO83" s="23"/>
      <c r="BP83" s="21"/>
      <c r="BQ83" s="21"/>
    </row>
    <row r="84" spans="1:69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3"/>
      <c r="AA84" s="23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3"/>
      <c r="BB84" s="23"/>
      <c r="BC84" s="21"/>
      <c r="BD84" s="21"/>
      <c r="BE84" s="21"/>
      <c r="BF84" s="21"/>
      <c r="BG84" s="21"/>
      <c r="BH84" s="23"/>
      <c r="BI84" s="23"/>
      <c r="BJ84" s="21"/>
      <c r="BK84" s="21"/>
      <c r="BL84" s="21"/>
      <c r="BM84" s="21"/>
      <c r="BN84" s="21"/>
      <c r="BO84" s="21"/>
      <c r="BP84" s="21"/>
      <c r="BQ84" s="21"/>
    </row>
    <row r="85" spans="1:69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3"/>
      <c r="AE85" s="23"/>
      <c r="AF85" s="23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3"/>
      <c r="BB85" s="23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</row>
    <row r="86" spans="1:69" x14ac:dyDescent="0.25">
      <c r="AD86" s="21"/>
      <c r="AE86" s="21"/>
      <c r="AF86" s="21"/>
    </row>
    <row r="87" spans="1:69" x14ac:dyDescent="0.25">
      <c r="AD87" s="21"/>
      <c r="AE87" s="21"/>
      <c r="AF87" s="21"/>
    </row>
  </sheetData>
  <mergeCells count="14">
    <mergeCell ref="AD16:AE16"/>
    <mergeCell ref="AD19:AE19"/>
    <mergeCell ref="T16:AA17"/>
    <mergeCell ref="AD3:AE3"/>
    <mergeCell ref="A2:N2"/>
    <mergeCell ref="P3:R3"/>
    <mergeCell ref="AD2:AE2"/>
    <mergeCell ref="D3:E3"/>
    <mergeCell ref="G3:H3"/>
    <mergeCell ref="J3:K3"/>
    <mergeCell ref="M3:N3"/>
    <mergeCell ref="W3:X3"/>
    <mergeCell ref="Z3:AA3"/>
    <mergeCell ref="T2:AA2"/>
  </mergeCells>
  <printOptions horizontalCentered="1" verticalCentered="1"/>
  <pageMargins left="0.25" right="0.25" top="0.75" bottom="0.75" header="1.8" footer="0.3"/>
  <pageSetup scale="55" fitToHeight="0" orientation="landscape" r:id="rId1"/>
  <headerFooter>
    <oddHeader>&amp;C&amp;"-,Bold"&amp;28DEBT SERVICE REQUIREMENTS FOR 2023-2027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ScheduleAdjOperations</vt:lpstr>
      <vt:lpstr>RevenueRequirement_FY23</vt:lpstr>
      <vt:lpstr>RevenueRequirement_3YR_Average</vt:lpstr>
      <vt:lpstr>BillingAnalysis</vt:lpstr>
      <vt:lpstr>DebtServiceRequirements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2023-05-08T01:53:07Z</dcterms:created>
  <dcterms:modified xsi:type="dcterms:W3CDTF">2023-05-08T01:53:14Z</dcterms:modified>
</cp:coreProperties>
</file>