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80" yWindow="500" windowWidth="32760" windowHeight="18840" tabRatio="334" activeTab="2"/>
  </bookViews>
  <sheets>
    <sheet name="July-Dec21" sheetId="1" r:id="rId1"/>
    <sheet name="Jan-June22" sheetId="2" r:id="rId2"/>
    <sheet name="pro forma wages" sheetId="3" r:id="rId3"/>
    <sheet name="resolve wages" sheetId="4" r:id="rId4"/>
    <sheet name="water wages" sheetId="5" r:id="rId5"/>
  </sheets>
  <definedNames>
    <definedName name="_xlnm.Print_Area" localSheetId="0">'July-Dec21'!$A$9:$H$708</definedName>
    <definedName name="_xlnm.Print_Area" localSheetId="2">'pro forma wages'!$A$1:$L$70</definedName>
    <definedName name="_xlnm.Print_Area" localSheetId="3">'resolve wages'!$A$1:$H$71</definedName>
    <definedName name="_xlnm.Print_Titles" localSheetId="2">'pro forma wages'!$1:$2</definedName>
  </definedNames>
  <calcPr fullCalcOnLoad="1"/>
</workbook>
</file>

<file path=xl/comments3.xml><?xml version="1.0" encoding="utf-8"?>
<comments xmlns="http://schemas.openxmlformats.org/spreadsheetml/2006/main">
  <authors>
    <author>Connie Lea Allen, PE</author>
  </authors>
  <commentList>
    <comment ref="K1" authorId="0">
      <text>
        <r>
          <rPr>
            <i/>
            <sz val="9"/>
            <color indexed="8"/>
            <rFont val="Avenir Next"/>
            <family val="2"/>
          </rPr>
          <t xml:space="preserve">Connie Lea Allen, PE:
</t>
        </r>
        <r>
          <rPr>
            <i/>
            <sz val="9"/>
            <color indexed="8"/>
            <rFont val="Avenir Next"/>
            <family val="2"/>
          </rPr>
          <t>with the overall reduction in number of employees, it would be short-sighted not to include test period CO (called-out) and OT (overtime) hours in the pro forma wages</t>
        </r>
      </text>
    </comment>
    <comment ref="K31" authorId="0">
      <text>
        <r>
          <rPr>
            <i/>
            <sz val="9"/>
            <color indexed="8"/>
            <rFont val="Avenir Next"/>
            <family val="2"/>
          </rPr>
          <t xml:space="preserve">Connie Lea Allen, PE:
</t>
        </r>
        <r>
          <rPr>
            <i/>
            <sz val="9"/>
            <color indexed="8"/>
            <rFont val="Avenir Next"/>
            <family val="2"/>
          </rPr>
          <t>new employee assume 2080 regular hours</t>
        </r>
      </text>
    </comment>
    <comment ref="D11" authorId="0">
      <text>
        <r>
          <rPr>
            <i/>
            <sz val="9"/>
            <color indexed="8"/>
            <rFont val="Avenir Next"/>
            <family val="2"/>
          </rPr>
          <t xml:space="preserve">Connie Lea Allen, PE:
</t>
        </r>
        <r>
          <rPr>
            <i/>
            <sz val="9"/>
            <color indexed="8"/>
            <rFont val="Avenir Next"/>
            <family val="2"/>
          </rPr>
          <t>partial year in test year so assume 2080 for pro forma</t>
        </r>
      </text>
    </comment>
  </commentList>
</comments>
</file>

<file path=xl/sharedStrings.xml><?xml version="1.0" encoding="utf-8"?>
<sst xmlns="http://schemas.openxmlformats.org/spreadsheetml/2006/main" count="2587" uniqueCount="957">
  <si>
    <t>Hours</t>
  </si>
  <si>
    <t>Amount</t>
  </si>
  <si>
    <t>Bartley, Jeffrey W</t>
  </si>
  <si>
    <t>Call Out Hours</t>
  </si>
  <si>
    <t>23.5000</t>
  </si>
  <si>
    <t>424.88</t>
  </si>
  <si>
    <t>Holiday</t>
  </si>
  <si>
    <t>48.0000</t>
  </si>
  <si>
    <t>579.84</t>
  </si>
  <si>
    <t>24.0000</t>
  </si>
  <si>
    <t>32.0000</t>
  </si>
  <si>
    <t>On Call</t>
  </si>
  <si>
    <t>25.5000</t>
  </si>
  <si>
    <t>308.04</t>
  </si>
  <si>
    <t>17.0000</t>
  </si>
  <si>
    <t>Overtime</t>
  </si>
  <si>
    <t>31.5000</t>
  </si>
  <si>
    <t>569.52</t>
  </si>
  <si>
    <t>2.0000</t>
  </si>
  <si>
    <t>Wages</t>
  </si>
  <si>
    <t>1,093.5000</t>
  </si>
  <si>
    <t>13,209.48</t>
  </si>
  <si>
    <t>other wages</t>
  </si>
  <si>
    <t>0.0000</t>
  </si>
  <si>
    <t>250.00</t>
  </si>
  <si>
    <t>Gross Pay</t>
  </si>
  <si>
    <t>1,222.0000</t>
  </si>
  <si>
    <t>15,341.76</t>
  </si>
  <si>
    <t>Beckett, Clarence B</t>
  </si>
  <si>
    <t>75.0000</t>
  </si>
  <si>
    <t>1,724.40</t>
  </si>
  <si>
    <t>4.0000</t>
  </si>
  <si>
    <t>7.0000</t>
  </si>
  <si>
    <t>772.64</t>
  </si>
  <si>
    <t>528.00</t>
  </si>
  <si>
    <t>28.0000</t>
  </si>
  <si>
    <t>437.81</t>
  </si>
  <si>
    <t>41.0000</t>
  </si>
  <si>
    <t>55.5000</t>
  </si>
  <si>
    <t>1,293.34</t>
  </si>
  <si>
    <t>5.5000</t>
  </si>
  <si>
    <t>1,097.0000</t>
  </si>
  <si>
    <t>17,226.88</t>
  </si>
  <si>
    <t>1,303.5000</t>
  </si>
  <si>
    <t>21,705.07</t>
  </si>
  <si>
    <t>Belcher, Ronnie K</t>
  </si>
  <si>
    <t>Bereavement</t>
  </si>
  <si>
    <t>0.00</t>
  </si>
  <si>
    <t>18.0000</t>
  </si>
  <si>
    <t>355.14</t>
  </si>
  <si>
    <t>630.24</t>
  </si>
  <si>
    <t>13.5000</t>
  </si>
  <si>
    <t>177.26</t>
  </si>
  <si>
    <t>6.0000</t>
  </si>
  <si>
    <t>3.0000</t>
  </si>
  <si>
    <t>59.20</t>
  </si>
  <si>
    <t>8.0000</t>
  </si>
  <si>
    <t>1,073.0000</t>
  </si>
  <si>
    <t>14,088.49</t>
  </si>
  <si>
    <t>216.0000</t>
  </si>
  <si>
    <t>1,155.5000</t>
  </si>
  <si>
    <t>15,560.33</t>
  </si>
  <si>
    <t>Bentley, Brian K</t>
  </si>
  <si>
    <t>Salaried Wages</t>
  </si>
  <si>
    <t>1,072.0000</t>
  </si>
  <si>
    <t>25,909.80</t>
  </si>
  <si>
    <t>1,120.0000</t>
  </si>
  <si>
    <t>26,159.80</t>
  </si>
  <si>
    <t>240.0000</t>
  </si>
  <si>
    <t>Biliter, Christopher D</t>
  </si>
  <si>
    <t>768.48</t>
  </si>
  <si>
    <t>72.03</t>
  </si>
  <si>
    <t>1,083.0000</t>
  </si>
  <si>
    <t>17,338.83</t>
  </si>
  <si>
    <t>1,134.0000</t>
  </si>
  <si>
    <t>18,429.34</t>
  </si>
  <si>
    <t>Blackburn, Gary J</t>
  </si>
  <si>
    <t>135.06</t>
  </si>
  <si>
    <t>720.48</t>
  </si>
  <si>
    <t>2.5000</t>
  </si>
  <si>
    <t>37.53</t>
  </si>
  <si>
    <t>101.5000</t>
  </si>
  <si>
    <t>2,284.78</t>
  </si>
  <si>
    <t>26.0000</t>
  </si>
  <si>
    <t>1,121.0000</t>
  </si>
  <si>
    <t>16,826.22</t>
  </si>
  <si>
    <t>1,279.0000</t>
  </si>
  <si>
    <t>20,254.07</t>
  </si>
  <si>
    <t>Blackburn, Joshua R</t>
  </si>
  <si>
    <t>114.95</t>
  </si>
  <si>
    <t>711.20</t>
  </si>
  <si>
    <t>360.00</t>
  </si>
  <si>
    <t>6.5000</t>
  </si>
  <si>
    <t>91.45</t>
  </si>
  <si>
    <t>86.0000</t>
  </si>
  <si>
    <t>1,883.80</t>
  </si>
  <si>
    <t>1,125.0000</t>
  </si>
  <si>
    <t>16,595.60</t>
  </si>
  <si>
    <t>1,271.0000</t>
  </si>
  <si>
    <t>19,647.00</t>
  </si>
  <si>
    <t>Brooks, Katrina L</t>
  </si>
  <si>
    <t>525.60</t>
  </si>
  <si>
    <t>19.2500</t>
  </si>
  <si>
    <t>316.67</t>
  </si>
  <si>
    <t>1,071.2500</t>
  </si>
  <si>
    <t>11,730.20</t>
  </si>
  <si>
    <t>150.00</t>
  </si>
  <si>
    <t>1,138.5000</t>
  </si>
  <si>
    <t>12,722.47</t>
  </si>
  <si>
    <t>Burnette, William R</t>
  </si>
  <si>
    <t>779.52</t>
  </si>
  <si>
    <t>17,409.28</t>
  </si>
  <si>
    <t>18,438.80</t>
  </si>
  <si>
    <t>Caudill, Daniel W</t>
  </si>
  <si>
    <t>604.80</t>
  </si>
  <si>
    <t>113.40</t>
  </si>
  <si>
    <t>14,112.00</t>
  </si>
  <si>
    <t>1,174.0000</t>
  </si>
  <si>
    <t>15,080.20</t>
  </si>
  <si>
    <t>Cole, Dominic D</t>
  </si>
  <si>
    <t>288.00</t>
  </si>
  <si>
    <t>116.0000</t>
  </si>
  <si>
    <t>2,212.50</t>
  </si>
  <si>
    <t>632.00</t>
  </si>
  <si>
    <t>336.00</t>
  </si>
  <si>
    <t>98.0000</t>
  </si>
  <si>
    <t>1,250.00</t>
  </si>
  <si>
    <t>69.0000</t>
  </si>
  <si>
    <t>1,308.00</t>
  </si>
  <si>
    <t>12.5000</t>
  </si>
  <si>
    <t>1,091.5000</t>
  </si>
  <si>
    <t>13,880.00</t>
  </si>
  <si>
    <t>Vacation</t>
  </si>
  <si>
    <t>62.52</t>
  </si>
  <si>
    <t>1,446.5000</t>
  </si>
  <si>
    <t>19,633.02</t>
  </si>
  <si>
    <t>Collier, Justin E</t>
  </si>
  <si>
    <t>96.00</t>
  </si>
  <si>
    <t>93.0000</t>
  </si>
  <si>
    <t>1,545.00</t>
  </si>
  <si>
    <t>40.0000</t>
  </si>
  <si>
    <t>472.00</t>
  </si>
  <si>
    <t>212.00</t>
  </si>
  <si>
    <t>14.0000</t>
  </si>
  <si>
    <t>84.5000</t>
  </si>
  <si>
    <t>1,458.75</t>
  </si>
  <si>
    <t>54.0000</t>
  </si>
  <si>
    <t>951.5000</t>
  </si>
  <si>
    <t>10,850.50</t>
  </si>
  <si>
    <t>125.00</t>
  </si>
  <si>
    <t>1,195.0000</t>
  </si>
  <si>
    <t>14,759.25</t>
  </si>
  <si>
    <t>DeBarge, Caleb T</t>
  </si>
  <si>
    <t>252.00</t>
  </si>
  <si>
    <t>86.63</t>
  </si>
  <si>
    <t>523.5000</t>
  </si>
  <si>
    <t>5,496.75</t>
  </si>
  <si>
    <t>561.0000</t>
  </si>
  <si>
    <t>5,919.38</t>
  </si>
  <si>
    <t>17.70</t>
  </si>
  <si>
    <t>Dempsey, Christopher H</t>
  </si>
  <si>
    <t>23,189.60</t>
  </si>
  <si>
    <t>23,439.60</t>
  </si>
  <si>
    <t>372.00</t>
  </si>
  <si>
    <t>Dills, Kristopher R</t>
  </si>
  <si>
    <t>26,153.40</t>
  </si>
  <si>
    <t>26,403.40</t>
  </si>
  <si>
    <t>Dotson, Edward L</t>
  </si>
  <si>
    <t>16.0000</t>
  </si>
  <si>
    <t>301.92</t>
  </si>
  <si>
    <t>10.0000</t>
  </si>
  <si>
    <t>282.70</t>
  </si>
  <si>
    <t>533.7500</t>
  </si>
  <si>
    <t>10,071.86</t>
  </si>
  <si>
    <t>559.7500</t>
  </si>
  <si>
    <t>10,656.48</t>
  </si>
  <si>
    <t>Elswick, Tyler W</t>
  </si>
  <si>
    <t>1.0000</t>
  </si>
  <si>
    <t>20.39</t>
  </si>
  <si>
    <t>217.44</t>
  </si>
  <si>
    <t>108.72</t>
  </si>
  <si>
    <t>31.0000</t>
  </si>
  <si>
    <t>60.0000</t>
  </si>
  <si>
    <t>1,223.40</t>
  </si>
  <si>
    <t>772.0000</t>
  </si>
  <si>
    <t>10,491.48</t>
  </si>
  <si>
    <t>857.0000</t>
  </si>
  <si>
    <t>12,186.43</t>
  </si>
  <si>
    <t>Fields, Tammie R</t>
  </si>
  <si>
    <t>68.7500</t>
  </si>
  <si>
    <t>1,672.00</t>
  </si>
  <si>
    <t>1,096.0000</t>
  </si>
  <si>
    <t>17,799.04</t>
  </si>
  <si>
    <t>1,212.7500</t>
  </si>
  <si>
    <t>20,400.56</t>
  </si>
  <si>
    <t>Gibson, Colby</t>
  </si>
  <si>
    <t>289.60</t>
  </si>
  <si>
    <t>84.00</t>
  </si>
  <si>
    <t>420.00</t>
  </si>
  <si>
    <t>11.0000</t>
  </si>
  <si>
    <t>122.50</t>
  </si>
  <si>
    <t>66.0000</t>
  </si>
  <si>
    <t>1,086.30</t>
  </si>
  <si>
    <t>501.5000</t>
  </si>
  <si>
    <t>5,529.75</t>
  </si>
  <si>
    <t>18.4800</t>
  </si>
  <si>
    <t>212.52</t>
  </si>
  <si>
    <t>621.9800</t>
  </si>
  <si>
    <t>7,324.67</t>
  </si>
  <si>
    <t>Grubb, David K</t>
  </si>
  <si>
    <t>566.40</t>
  </si>
  <si>
    <t>35.0000</t>
  </si>
  <si>
    <t>619.50</t>
  </si>
  <si>
    <t>1,090.0000</t>
  </si>
  <si>
    <t>12,862.00</t>
  </si>
  <si>
    <t>14,315.60</t>
  </si>
  <si>
    <t>Hatfield, Carrie L</t>
  </si>
  <si>
    <t>35,707.00</t>
  </si>
  <si>
    <t>35,857.00</t>
  </si>
  <si>
    <t>Hatfield, Tracie R</t>
  </si>
  <si>
    <t>320.00</t>
  </si>
  <si>
    <t>267.5000</t>
  </si>
  <si>
    <t>2,675.00</t>
  </si>
  <si>
    <t>20.84</t>
  </si>
  <si>
    <t>299.5000</t>
  </si>
  <si>
    <t>3,015.84</t>
  </si>
  <si>
    <t>Horne, James</t>
  </si>
  <si>
    <t>92.40</t>
  </si>
  <si>
    <t>Huffman, Michelle R</t>
  </si>
  <si>
    <t>507.84</t>
  </si>
  <si>
    <t>9.0000</t>
  </si>
  <si>
    <t>142.92</t>
  </si>
  <si>
    <t>1,081.2500</t>
  </si>
  <si>
    <t>11,439.65</t>
  </si>
  <si>
    <t>1,138.2500</t>
  </si>
  <si>
    <t>12,240.41</t>
  </si>
  <si>
    <t>Joyce, Jonathan D</t>
  </si>
  <si>
    <t>24,965.64</t>
  </si>
  <si>
    <t>25,215.64</t>
  </si>
  <si>
    <t>Justice, Whetsel C</t>
  </si>
  <si>
    <t>46.76</t>
  </si>
  <si>
    <t>747.84</t>
  </si>
  <si>
    <t>187.04</t>
  </si>
  <si>
    <t>1,077.0000</t>
  </si>
  <si>
    <t>16,779.66</t>
  </si>
  <si>
    <t>1,135.0000</t>
  </si>
  <si>
    <t>18,011.30</t>
  </si>
  <si>
    <t>Justice, Andrew C</t>
  </si>
  <si>
    <t>42.5000</t>
  </si>
  <si>
    <t>669.38</t>
  </si>
  <si>
    <t>488.27</t>
  </si>
  <si>
    <t>22.5000</t>
  </si>
  <si>
    <t>779.0000</t>
  </si>
  <si>
    <t>8,179.50</t>
  </si>
  <si>
    <t>104.20</t>
  </si>
  <si>
    <t>892.5000</t>
  </si>
  <si>
    <t>9,861.35</t>
  </si>
  <si>
    <t>Keathley, Jamey</t>
  </si>
  <si>
    <t>Car Allowance</t>
  </si>
  <si>
    <t>4,846.10</t>
  </si>
  <si>
    <t>33,407.92</t>
  </si>
  <si>
    <t>38,504.02</t>
  </si>
  <si>
    <t>LaMartz, Sean A</t>
  </si>
  <si>
    <t>92.0000</t>
  </si>
  <si>
    <t>1,518.00</t>
  </si>
  <si>
    <t>34.0000</t>
  </si>
  <si>
    <t>76.5000</t>
  </si>
  <si>
    <t>841.50</t>
  </si>
  <si>
    <t>429.00</t>
  </si>
  <si>
    <t>9.5000</t>
  </si>
  <si>
    <t>1,061.5000</t>
  </si>
  <si>
    <t>11,676.50</t>
  </si>
  <si>
    <t>1,304.0000</t>
  </si>
  <si>
    <t>15,118.00</t>
  </si>
  <si>
    <t>Lockard, Jacob N</t>
  </si>
  <si>
    <t>1,017.36</t>
  </si>
  <si>
    <t>601.92</t>
  </si>
  <si>
    <t>28.5000</t>
  </si>
  <si>
    <t>357.39</t>
  </si>
  <si>
    <t>640.56</t>
  </si>
  <si>
    <t>1,083.5000</t>
  </si>
  <si>
    <t>13,587.09</t>
  </si>
  <si>
    <t>536.0000</t>
  </si>
  <si>
    <t>1,248.0000</t>
  </si>
  <si>
    <t>16,454.32</t>
  </si>
  <si>
    <t>Lowe, Arthur K</t>
  </si>
  <si>
    <t>1,080.0000</t>
  </si>
  <si>
    <t>33,488.00</t>
  </si>
  <si>
    <t>1,128.0000</t>
  </si>
  <si>
    <t>33,638.00</t>
  </si>
  <si>
    <t>Lucas, Timothy A</t>
  </si>
  <si>
    <t>1,048.0000</t>
  </si>
  <si>
    <t>26,970.86</t>
  </si>
  <si>
    <t>27,220.86</t>
  </si>
  <si>
    <t>McCown, Silena N</t>
  </si>
  <si>
    <t>778.08</t>
  </si>
  <si>
    <t>17.5000</t>
  </si>
  <si>
    <t>425.44</t>
  </si>
  <si>
    <t>1,084.7500</t>
  </si>
  <si>
    <t>17,583.80</t>
  </si>
  <si>
    <t>1,150.2500</t>
  </si>
  <si>
    <t>18,937.32</t>
  </si>
  <si>
    <t>Mounts, Dalton S</t>
  </si>
  <si>
    <t>121.45</t>
  </si>
  <si>
    <t>144.38</t>
  </si>
  <si>
    <t>36.5000</t>
  </si>
  <si>
    <t>164.83</t>
  </si>
  <si>
    <t>403.5000</t>
  </si>
  <si>
    <t>4,660.43</t>
  </si>
  <si>
    <t>16.4000</t>
  </si>
  <si>
    <t>189.42</t>
  </si>
  <si>
    <t>456.9000</t>
  </si>
  <si>
    <t>5,372.91</t>
  </si>
  <si>
    <t>Mullins, James C</t>
  </si>
  <si>
    <t>130.16</t>
  </si>
  <si>
    <t>438.66</t>
  </si>
  <si>
    <t>33.0000</t>
  </si>
  <si>
    <t>780.96</t>
  </si>
  <si>
    <t>17,848.19</t>
  </si>
  <si>
    <t>1,189.0000</t>
  </si>
  <si>
    <t>19,886.63</t>
  </si>
  <si>
    <t>Mullins, Donald G</t>
  </si>
  <si>
    <t>626.88</t>
  </si>
  <si>
    <t>15.5000</t>
  </si>
  <si>
    <t>303.18</t>
  </si>
  <si>
    <t>1,084.0000</t>
  </si>
  <si>
    <t>14,157.04</t>
  </si>
  <si>
    <t>1,147.5000</t>
  </si>
  <si>
    <t>15,212.10</t>
  </si>
  <si>
    <t>Newcomb, Samuel H</t>
  </si>
  <si>
    <t>Newsome, Flora</t>
  </si>
  <si>
    <t>696.48</t>
  </si>
  <si>
    <t>1,055.7500</t>
  </si>
  <si>
    <t>15,318.95</t>
  </si>
  <si>
    <t>1,103.7500</t>
  </si>
  <si>
    <t>16,165.43</t>
  </si>
  <si>
    <t>Newsome, Trevor K</t>
  </si>
  <si>
    <t>97.0000</t>
  </si>
  <si>
    <t>1,555.85</t>
  </si>
  <si>
    <t>536.00</t>
  </si>
  <si>
    <t>15.0000</t>
  </si>
  <si>
    <t>170.00</t>
  </si>
  <si>
    <t>5.0000</t>
  </si>
  <si>
    <t>90.0000</t>
  </si>
  <si>
    <t>1,474.50</t>
  </si>
  <si>
    <t>1,086.5000</t>
  </si>
  <si>
    <t>11,936.25</t>
  </si>
  <si>
    <t>1,336.5000</t>
  </si>
  <si>
    <t>15,797.60</t>
  </si>
  <si>
    <t>Newsome, Brian D</t>
  </si>
  <si>
    <t>41.5000</t>
  </si>
  <si>
    <t>622.50</t>
  </si>
  <si>
    <t>65.00</t>
  </si>
  <si>
    <t>495.00</t>
  </si>
  <si>
    <t>456.0000</t>
  </si>
  <si>
    <t>4,560.00</t>
  </si>
  <si>
    <t>569.0000</t>
  </si>
  <si>
    <t>6,125.02</t>
  </si>
  <si>
    <t>Nichols, Robert G</t>
  </si>
  <si>
    <t>24,207.40</t>
  </si>
  <si>
    <t>24,457.40</t>
  </si>
  <si>
    <t>Olson, Tammy S</t>
  </si>
  <si>
    <t>33,032.16</t>
  </si>
  <si>
    <t>33,182.16</t>
  </si>
  <si>
    <t>Overstreet, Austin B</t>
  </si>
  <si>
    <t>807.84</t>
  </si>
  <si>
    <t>454.14</t>
  </si>
  <si>
    <t>18,849.60</t>
  </si>
  <si>
    <t>1,186.0000</t>
  </si>
  <si>
    <t>20,361.58</t>
  </si>
  <si>
    <t>Price, Cameron D</t>
  </si>
  <si>
    <t>68.0000</t>
  </si>
  <si>
    <t>1,202.69</t>
  </si>
  <si>
    <t>601.76</t>
  </si>
  <si>
    <t>680.20</t>
  </si>
  <si>
    <t>556.44</t>
  </si>
  <si>
    <t>1,087.0000</t>
  </si>
  <si>
    <t>13,259.48</t>
  </si>
  <si>
    <t>1,289.5000</t>
  </si>
  <si>
    <t>16,425.57</t>
  </si>
  <si>
    <t>Sawyers, Roy B</t>
  </si>
  <si>
    <t>48,030.78</t>
  </si>
  <si>
    <t>2,240.0000</t>
  </si>
  <si>
    <t>53,026.88</t>
  </si>
  <si>
    <t>Scalf, William D</t>
  </si>
  <si>
    <t>29,026.06</t>
  </si>
  <si>
    <t>29,276.06</t>
  </si>
  <si>
    <t>Scarberry, Robbie D</t>
  </si>
  <si>
    <t>67.50</t>
  </si>
  <si>
    <t>708.96</t>
  </si>
  <si>
    <t>16,050.24</t>
  </si>
  <si>
    <t>17,076.70</t>
  </si>
  <si>
    <t>Sesco, Andrew T</t>
  </si>
  <si>
    <t>620.64</t>
  </si>
  <si>
    <t>136.5000</t>
  </si>
  <si>
    <t>1,764.95</t>
  </si>
  <si>
    <t>103.5000</t>
  </si>
  <si>
    <t>2,011.03</t>
  </si>
  <si>
    <t>1,095.5000</t>
  </si>
  <si>
    <t>14,164.82</t>
  </si>
  <si>
    <t>1,383.5000</t>
  </si>
  <si>
    <t>18,686.44</t>
  </si>
  <si>
    <t>276.5000</t>
  </si>
  <si>
    <t>Sesco, Jason F</t>
  </si>
  <si>
    <t>421.20</t>
  </si>
  <si>
    <t>421.61</t>
  </si>
  <si>
    <t>842.40</t>
  </si>
  <si>
    <t>236.94</t>
  </si>
  <si>
    <t>113.5000</t>
  </si>
  <si>
    <t>2,990.77</t>
  </si>
  <si>
    <t>1,098.5000</t>
  </si>
  <si>
    <t>19,278.70</t>
  </si>
  <si>
    <t>1,313.5000</t>
  </si>
  <si>
    <t>24,441.62</t>
  </si>
  <si>
    <t>Smith, Dakoda R</t>
  </si>
  <si>
    <t>50.46</t>
  </si>
  <si>
    <t>1,123.0000</t>
  </si>
  <si>
    <t>18,900.09</t>
  </si>
  <si>
    <t>1,173.0000</t>
  </si>
  <si>
    <t>20,008.39</t>
  </si>
  <si>
    <t>Snodgrass, Courtney L</t>
  </si>
  <si>
    <t>72.00</t>
  </si>
  <si>
    <t>220.2500</t>
  </si>
  <si>
    <t>2,081.36</t>
  </si>
  <si>
    <t>5.8900</t>
  </si>
  <si>
    <t>55.66</t>
  </si>
  <si>
    <t>234.1400</t>
  </si>
  <si>
    <t>2,209.02</t>
  </si>
  <si>
    <t>Spears, Jacob I</t>
  </si>
  <si>
    <t>26.25</t>
  </si>
  <si>
    <t>29.5000</t>
  </si>
  <si>
    <t>464.63</t>
  </si>
  <si>
    <t>5,628.00</t>
  </si>
  <si>
    <t>24.6800</t>
  </si>
  <si>
    <t>259.14</t>
  </si>
  <si>
    <t>83.36</t>
  </si>
  <si>
    <t>616.6800</t>
  </si>
  <si>
    <t>6,713.38</t>
  </si>
  <si>
    <t>Stacy, Jamie</t>
  </si>
  <si>
    <t>745.92</t>
  </si>
  <si>
    <t>105.5000</t>
  </si>
  <si>
    <t>2,462.37</t>
  </si>
  <si>
    <t>1,108.0000</t>
  </si>
  <si>
    <t>17,218.32</t>
  </si>
  <si>
    <t>1,261.5000</t>
  </si>
  <si>
    <t>20,551.61</t>
  </si>
  <si>
    <t>Stanley, Harold J</t>
  </si>
  <si>
    <t>627.84</t>
  </si>
  <si>
    <t>606.98</t>
  </si>
  <si>
    <t>1,098.0000</t>
  </si>
  <si>
    <t>14,361.84</t>
  </si>
  <si>
    <t>1,177.0000</t>
  </si>
  <si>
    <t>15,846.66</t>
  </si>
  <si>
    <t>Stanley, Joshua D</t>
  </si>
  <si>
    <t>797.55</t>
  </si>
  <si>
    <t>574.88</t>
  </si>
  <si>
    <t>308.46</t>
  </si>
  <si>
    <t>831.26</t>
  </si>
  <si>
    <t>840.5000</t>
  </si>
  <si>
    <t>11,627.04</t>
  </si>
  <si>
    <t>980.5000</t>
  </si>
  <si>
    <t>14,264.19</t>
  </si>
  <si>
    <t>Tackett, Jeffery K</t>
  </si>
  <si>
    <t>197.79</t>
  </si>
  <si>
    <t>711.44</t>
  </si>
  <si>
    <t>315.00</t>
  </si>
  <si>
    <t>16,283.80</t>
  </si>
  <si>
    <t>1,168.0000</t>
  </si>
  <si>
    <t>17,758.03</t>
  </si>
  <si>
    <t>Tackett, Kasey M</t>
  </si>
  <si>
    <t>Taylor, David M</t>
  </si>
  <si>
    <t>47,613.44</t>
  </si>
  <si>
    <t>52,709.54</t>
  </si>
  <si>
    <t>Taylor, David W</t>
  </si>
  <si>
    <t>Taylor, Brad E</t>
  </si>
  <si>
    <t>22,841.56</t>
  </si>
  <si>
    <t>23,091.56</t>
  </si>
  <si>
    <t>Taylor Jr., David M</t>
  </si>
  <si>
    <t>930.24</t>
  </si>
  <si>
    <t>63.0000</t>
  </si>
  <si>
    <t>1,832.04</t>
  </si>
  <si>
    <t>21,279.24</t>
  </si>
  <si>
    <t>1,209.0000</t>
  </si>
  <si>
    <t>24,291.52</t>
  </si>
  <si>
    <t>Thacker, James A</t>
  </si>
  <si>
    <t>560.00</t>
  </si>
  <si>
    <t>124.0000</t>
  </si>
  <si>
    <t>2,037.00</t>
  </si>
  <si>
    <t>1,099.5000</t>
  </si>
  <si>
    <t>12,249.00</t>
  </si>
  <si>
    <t>1,271.5000</t>
  </si>
  <si>
    <t>14,971.00</t>
  </si>
  <si>
    <t>Watson, Melissa K</t>
  </si>
  <si>
    <t>720.00</t>
  </si>
  <si>
    <t>90.01</t>
  </si>
  <si>
    <t>1,052.2500</t>
  </si>
  <si>
    <t>15,783.75</t>
  </si>
  <si>
    <t>1,128.2500</t>
  </si>
  <si>
    <t>17,103.76</t>
  </si>
  <si>
    <t>Wolford, Aaron D</t>
  </si>
  <si>
    <t>992.0000</t>
  </si>
  <si>
    <t>28,280.00</t>
  </si>
  <si>
    <t>1,040.0000</t>
  </si>
  <si>
    <t>28,530.00</t>
  </si>
  <si>
    <t>Wood, Brady M</t>
  </si>
  <si>
    <t>16.5000</t>
  </si>
  <si>
    <t>190.58</t>
  </si>
  <si>
    <t>80.0400</t>
  </si>
  <si>
    <t>924.46</t>
  </si>
  <si>
    <t>96.5400</t>
  </si>
  <si>
    <t>1,115.04</t>
  </si>
  <si>
    <t>Wright, Melissa</t>
  </si>
  <si>
    <t>20,021.68</t>
  </si>
  <si>
    <t>Personal</t>
  </si>
  <si>
    <t>20,171.68</t>
  </si>
  <si>
    <t>Wright, Terry W</t>
  </si>
  <si>
    <t>116.50</t>
  </si>
  <si>
    <t>77.50</t>
  </si>
  <si>
    <t>349.50</t>
  </si>
  <si>
    <t>227.5000</t>
  </si>
  <si>
    <t>3,526.25</t>
  </si>
  <si>
    <t>4,441.75</t>
  </si>
  <si>
    <t>Employee</t>
  </si>
  <si>
    <t>Bartley, Jeffery W.</t>
  </si>
  <si>
    <t>588.00</t>
  </si>
  <si>
    <t>552.00</t>
  </si>
  <si>
    <t>568.25</t>
  </si>
  <si>
    <t>929.5000</t>
  </si>
  <si>
    <t>12,941.00</t>
  </si>
  <si>
    <t>1,054.5000</t>
  </si>
  <si>
    <t>14,985.25</t>
  </si>
  <si>
    <t>1,737.42</t>
  </si>
  <si>
    <t>670.00</t>
  </si>
  <si>
    <t>23.0000</t>
  </si>
  <si>
    <t>385.27</t>
  </si>
  <si>
    <t>1,007.20</t>
  </si>
  <si>
    <t>15,694.75</t>
  </si>
  <si>
    <t>19,494.64</t>
  </si>
  <si>
    <t>78</t>
  </si>
  <si>
    <t>309.46</t>
  </si>
  <si>
    <t>550.00</t>
  </si>
  <si>
    <t>38.0000</t>
  </si>
  <si>
    <t>522.51</t>
  </si>
  <si>
    <t>1.5000</t>
  </si>
  <si>
    <t>30.95</t>
  </si>
  <si>
    <t>933.0000</t>
  </si>
  <si>
    <t>12,828.76</t>
  </si>
  <si>
    <t>1,027.5000</t>
  </si>
  <si>
    <t>14,241.68</t>
  </si>
  <si>
    <t>129</t>
  </si>
  <si>
    <t>Belcher, Brandon S</t>
  </si>
  <si>
    <t>220.00</t>
  </si>
  <si>
    <t>82.0000</t>
  </si>
  <si>
    <t>1,617.00</t>
  </si>
  <si>
    <t>584.0000</t>
  </si>
  <si>
    <t>7,672.00</t>
  </si>
  <si>
    <t>682.0000</t>
  </si>
  <si>
    <t>9,509.00</t>
  </si>
  <si>
    <t>Description</t>
  </si>
  <si>
    <t>15</t>
  </si>
  <si>
    <t>912.0000</t>
  </si>
  <si>
    <t>23,152.32</t>
  </si>
  <si>
    <t>960.0000</t>
  </si>
  <si>
    <t>17</t>
  </si>
  <si>
    <t>660.00</t>
  </si>
  <si>
    <t>938.5000</t>
  </si>
  <si>
    <t>15,485.25</t>
  </si>
  <si>
    <t>978.5000</t>
  </si>
  <si>
    <t>16,145.25</t>
  </si>
  <si>
    <t>FICA-SS</t>
  </si>
  <si>
    <t>977.93</t>
  </si>
  <si>
    <t>19</t>
  </si>
  <si>
    <t>640.40</t>
  </si>
  <si>
    <t>73.0000</t>
  </si>
  <si>
    <t>1,753.46</t>
  </si>
  <si>
    <t>947.0000</t>
  </si>
  <si>
    <t>15,161.47</t>
  </si>
  <si>
    <t>1,060.0000</t>
  </si>
  <si>
    <t>17,555.33</t>
  </si>
  <si>
    <t>69</t>
  </si>
  <si>
    <t>150.78</t>
  </si>
  <si>
    <t>829.29</t>
  </si>
  <si>
    <t>939.0000</t>
  </si>
  <si>
    <t>15,728.25</t>
  </si>
  <si>
    <t>1,018.0000</t>
  </si>
  <si>
    <t>17,378.32</t>
  </si>
  <si>
    <t>68</t>
  </si>
  <si>
    <t>512.00</t>
  </si>
  <si>
    <t>0.5000</t>
  </si>
  <si>
    <t>9.75</t>
  </si>
  <si>
    <t>922.5000</t>
  </si>
  <si>
    <t>11,959.75</t>
  </si>
  <si>
    <t>963.0000</t>
  </si>
  <si>
    <t>12,481.50</t>
  </si>
  <si>
    <t>21</t>
  </si>
  <si>
    <t>669.60</t>
  </si>
  <si>
    <t>916.0000</t>
  </si>
  <si>
    <t>15,333.84</t>
  </si>
  <si>
    <t>956.0000</t>
  </si>
  <si>
    <t>16,003.44</t>
  </si>
  <si>
    <t>105</t>
  </si>
  <si>
    <t>524.00</t>
  </si>
  <si>
    <t>20.0000</t>
  </si>
  <si>
    <t>393.00</t>
  </si>
  <si>
    <t>920.0000</t>
  </si>
  <si>
    <t>12,052.00</t>
  </si>
  <si>
    <t>194.7800</t>
  </si>
  <si>
    <t>2,551.62</t>
  </si>
  <si>
    <t>1,174.7800</t>
  </si>
  <si>
    <t>15,520.62</t>
  </si>
  <si>
    <t>101</t>
  </si>
  <si>
    <t>75.5000</t>
  </si>
  <si>
    <t>1,755.38</t>
  </si>
  <si>
    <t>44.0000</t>
  </si>
  <si>
    <t>682.00</t>
  </si>
  <si>
    <t>1,426.00</t>
  </si>
  <si>
    <t>1,581.02</t>
  </si>
  <si>
    <t>952.5000</t>
  </si>
  <si>
    <t>14,763.75</t>
  </si>
  <si>
    <t>1,232.0000</t>
  </si>
  <si>
    <t>20,208.15</t>
  </si>
  <si>
    <t>120</t>
  </si>
  <si>
    <t>892.50</t>
  </si>
  <si>
    <t>21.0000</t>
  </si>
  <si>
    <t>294.00</t>
  </si>
  <si>
    <t>1,323.00</t>
  </si>
  <si>
    <t>948.5000</t>
  </si>
  <si>
    <t>13,279.00</t>
  </si>
  <si>
    <t>1,115.0000</t>
  </si>
  <si>
    <t>16,348.50</t>
  </si>
  <si>
    <t>123</t>
  </si>
  <si>
    <t>480.00</t>
  </si>
  <si>
    <t>22.0000</t>
  </si>
  <si>
    <t>396.00</t>
  </si>
  <si>
    <t>931.0000</t>
  </si>
  <si>
    <t>11,172.00</t>
  </si>
  <si>
    <t>993.0000</t>
  </si>
  <si>
    <t>12,048.00</t>
  </si>
  <si>
    <t>24</t>
  </si>
  <si>
    <t>20,820.96</t>
  </si>
  <si>
    <t>26</t>
  </si>
  <si>
    <t>104.0000</t>
  </si>
  <si>
    <t>1,962.48</t>
  </si>
  <si>
    <t>84</t>
  </si>
  <si>
    <t>856.0000</t>
  </si>
  <si>
    <t>18,576.88</t>
  </si>
  <si>
    <t>880.0000</t>
  </si>
  <si>
    <t>63</t>
  </si>
  <si>
    <t>39.5000</t>
  </si>
  <si>
    <t>991.86</t>
  </si>
  <si>
    <t>943.0000</t>
  </si>
  <si>
    <t>15,785.88</t>
  </si>
  <si>
    <t>1,022.5000</t>
  </si>
  <si>
    <t>17,447.34</t>
  </si>
  <si>
    <t>80</t>
  </si>
  <si>
    <t>60.75</t>
  </si>
  <si>
    <t>540.00</t>
  </si>
  <si>
    <t>54.00</t>
  </si>
  <si>
    <t>36.0000</t>
  </si>
  <si>
    <t>729.03</t>
  </si>
  <si>
    <t>928.5000</t>
  </si>
  <si>
    <t>12,534.75</t>
  </si>
  <si>
    <t>1,011.5000</t>
  </si>
  <si>
    <t>13,918.53</t>
  </si>
  <si>
    <t>10</t>
  </si>
  <si>
    <t>31,677.24</t>
  </si>
  <si>
    <t>126</t>
  </si>
  <si>
    <t>496.00</t>
  </si>
  <si>
    <t>29.26</t>
  </si>
  <si>
    <t>921.2500</t>
  </si>
  <si>
    <t>11,878.00</t>
  </si>
  <si>
    <t>962.7500</t>
  </si>
  <si>
    <t>12,403.26</t>
  </si>
  <si>
    <t>28</t>
  </si>
  <si>
    <t>923.5000</t>
  </si>
  <si>
    <t>11,082.00</t>
  </si>
  <si>
    <t>963.5000</t>
  </si>
  <si>
    <t>11,562.00</t>
  </si>
  <si>
    <t>30</t>
  </si>
  <si>
    <t>22,340.64</t>
  </si>
  <si>
    <t>31</t>
  </si>
  <si>
    <t>148.50</t>
  </si>
  <si>
    <t>10.5000</t>
  </si>
  <si>
    <t>259.90</t>
  </si>
  <si>
    <t>923.0000</t>
  </si>
  <si>
    <t>15,229.50</t>
  </si>
  <si>
    <t>982.5000</t>
  </si>
  <si>
    <t>16,297.90</t>
  </si>
  <si>
    <t>121</t>
  </si>
  <si>
    <t>240.00</t>
  </si>
  <si>
    <t>27.5000</t>
  </si>
  <si>
    <t>78.00</t>
  </si>
  <si>
    <t>30.5000</t>
  </si>
  <si>
    <t>549.00</t>
  </si>
  <si>
    <t>914.5000</t>
  </si>
  <si>
    <t>10,974.00</t>
  </si>
  <si>
    <t>70.8100</t>
  </si>
  <si>
    <t>849.72</t>
  </si>
  <si>
    <t>1,109.8100</t>
  </si>
  <si>
    <t>13,665.72</t>
  </si>
  <si>
    <t>32</t>
  </si>
  <si>
    <t>4,153.80</t>
  </si>
  <si>
    <t>896.0000</t>
  </si>
  <si>
    <t>30,138.60</t>
  </si>
  <si>
    <t>34,292.40</t>
  </si>
  <si>
    <t>119</t>
  </si>
  <si>
    <t>792.00</t>
  </si>
  <si>
    <t>50.5000</t>
  </si>
  <si>
    <t>606.00</t>
  </si>
  <si>
    <t>324.00</t>
  </si>
  <si>
    <t>941.5000</t>
  </si>
  <si>
    <t>11,298.00</t>
  </si>
  <si>
    <t>1,094.0000</t>
  </si>
  <si>
    <t>13,500.00</t>
  </si>
  <si>
    <t>108</t>
  </si>
  <si>
    <t>755.96</t>
  </si>
  <si>
    <t>44.5000</t>
  </si>
  <si>
    <t>612.52</t>
  </si>
  <si>
    <t>13.0000</t>
  </si>
  <si>
    <t>268.19</t>
  </si>
  <si>
    <t>936.0000</t>
  </si>
  <si>
    <t>12,890.00</t>
  </si>
  <si>
    <t>1,070.0000</t>
  </si>
  <si>
    <t>15,078.67</t>
  </si>
  <si>
    <t>34</t>
  </si>
  <si>
    <t>29,708.64</t>
  </si>
  <si>
    <t>35</t>
  </si>
  <si>
    <t>24,502.68</t>
  </si>
  <si>
    <t>37</t>
  </si>
  <si>
    <t>668.40</t>
  </si>
  <si>
    <t>50.15</t>
  </si>
  <si>
    <t>920.5000</t>
  </si>
  <si>
    <t>15,381.56</t>
  </si>
  <si>
    <t>962.5000</t>
  </si>
  <si>
    <t>16,100.11</t>
  </si>
  <si>
    <t>65</t>
  </si>
  <si>
    <t>670.80</t>
  </si>
  <si>
    <t>3.5000</t>
  </si>
  <si>
    <t>88.06</t>
  </si>
  <si>
    <t>944.0000</t>
  </si>
  <si>
    <t>15,830.88</t>
  </si>
  <si>
    <t>987.5000</t>
  </si>
  <si>
    <t>16,589.74</t>
  </si>
  <si>
    <t>91</t>
  </si>
  <si>
    <t>210.00</t>
  </si>
  <si>
    <t>693.00</t>
  </si>
  <si>
    <t>926.5000</t>
  </si>
  <si>
    <t>12,971.00</t>
  </si>
  <si>
    <t>1,009.5000</t>
  </si>
  <si>
    <t>14,434.00</t>
  </si>
  <si>
    <t>128</t>
  </si>
  <si>
    <t>Mullins, Jesse W</t>
  </si>
  <si>
    <t>90.00</t>
  </si>
  <si>
    <t>312.0000</t>
  </si>
  <si>
    <t>3,744.00</t>
  </si>
  <si>
    <t>2.3120</t>
  </si>
  <si>
    <t>27.74</t>
  </si>
  <si>
    <t>38</t>
  </si>
  <si>
    <t>600.40</t>
  </si>
  <si>
    <t>915.5000</t>
  </si>
  <si>
    <t>13,741.67</t>
  </si>
  <si>
    <t>955.5000</t>
  </si>
  <si>
    <t>14,342.07</t>
  </si>
  <si>
    <t>116</t>
  </si>
  <si>
    <t>19.0000</t>
  </si>
  <si>
    <t>356.25</t>
  </si>
  <si>
    <t>500.00</t>
  </si>
  <si>
    <t>31.25</t>
  </si>
  <si>
    <t>187.50</t>
  </si>
  <si>
    <t>11,662.50</t>
  </si>
  <si>
    <t>1,004.5000</t>
  </si>
  <si>
    <t>12,737.50</t>
  </si>
  <si>
    <t>125</t>
  </si>
  <si>
    <t>26.7500</t>
  </si>
  <si>
    <t>481.50</t>
  </si>
  <si>
    <t>180.00</t>
  </si>
  <si>
    <t>54.5000</t>
  </si>
  <si>
    <t>981.00</t>
  </si>
  <si>
    <t>934.5000</t>
  </si>
  <si>
    <t>11,214.00</t>
  </si>
  <si>
    <t>1,070.7500</t>
  </si>
  <si>
    <t>13,336.50</t>
  </si>
  <si>
    <t>41</t>
  </si>
  <si>
    <t>21,942.24</t>
  </si>
  <si>
    <t>40</t>
  </si>
  <si>
    <t>29,304.24</t>
  </si>
  <si>
    <t>962.0000</t>
  </si>
  <si>
    <t>86</t>
  </si>
  <si>
    <t>700.00</t>
  </si>
  <si>
    <t>813.75</t>
  </si>
  <si>
    <t>955.0000</t>
  </si>
  <si>
    <t>16,712.50</t>
  </si>
  <si>
    <t>1,026.0000</t>
  </si>
  <si>
    <t>18,226.25</t>
  </si>
  <si>
    <t>100</t>
  </si>
  <si>
    <t>45.5000</t>
  </si>
  <si>
    <t>938.67</t>
  </si>
  <si>
    <t>43.5000</t>
  </si>
  <si>
    <t>598.14</t>
  </si>
  <si>
    <t>1,041.84</t>
  </si>
  <si>
    <t>941.0000</t>
  </si>
  <si>
    <t>12,938.77</t>
  </si>
  <si>
    <t>1,120.5000</t>
  </si>
  <si>
    <t>16,067.42</t>
  </si>
  <si>
    <t>9</t>
  </si>
  <si>
    <t>41,169.24</t>
  </si>
  <si>
    <t>1,920.0000</t>
  </si>
  <si>
    <t>45,323.04</t>
  </si>
  <si>
    <t>44</t>
  </si>
  <si>
    <t>25,839.84</t>
  </si>
  <si>
    <t>45</t>
  </si>
  <si>
    <t>640.00</t>
  </si>
  <si>
    <t>945.5000</t>
  </si>
  <si>
    <t>15,128.00</t>
  </si>
  <si>
    <t>1,006.0000</t>
  </si>
  <si>
    <t>16,260.00</t>
  </si>
  <si>
    <t>47</t>
  </si>
  <si>
    <t>146.30</t>
  </si>
  <si>
    <t>557.20</t>
  </si>
  <si>
    <t>124.5000</t>
  </si>
  <si>
    <t>1,734.29</t>
  </si>
  <si>
    <t>2,163.15</t>
  </si>
  <si>
    <t>956.0080</t>
  </si>
  <si>
    <t>13,317.19</t>
  </si>
  <si>
    <t>1,231.0080</t>
  </si>
  <si>
    <t>17,918.13</t>
  </si>
  <si>
    <t>48</t>
  </si>
  <si>
    <t>22,504.56</t>
  </si>
  <si>
    <t>71</t>
  </si>
  <si>
    <t>972.0000</t>
  </si>
  <si>
    <t>17,010.00</t>
  </si>
  <si>
    <t>1,020.0000</t>
  </si>
  <si>
    <t>17,920.00</t>
  </si>
  <si>
    <t>66</t>
  </si>
  <si>
    <t>641.60</t>
  </si>
  <si>
    <t>1,070.67</t>
  </si>
  <si>
    <t>940.0000</t>
  </si>
  <si>
    <t>15,077.60</t>
  </si>
  <si>
    <t>1,024.5000</t>
  </si>
  <si>
    <t>16,789.87</t>
  </si>
  <si>
    <t>50</t>
  </si>
  <si>
    <t>32.2500</t>
  </si>
  <si>
    <t>665.33</t>
  </si>
  <si>
    <t>1,005.2500</t>
  </si>
  <si>
    <t>14,044.09</t>
  </si>
  <si>
    <t>83</t>
  </si>
  <si>
    <t>1,373.63</t>
  </si>
  <si>
    <t>420.75</t>
  </si>
  <si>
    <t>569.27</t>
  </si>
  <si>
    <t>15,394.50</t>
  </si>
  <si>
    <t>18,418.15</t>
  </si>
  <si>
    <t>52</t>
  </si>
  <si>
    <t>300.00</t>
  </si>
  <si>
    <t>935.0000</t>
  </si>
  <si>
    <t>14,960.00</t>
  </si>
  <si>
    <t>990.5000</t>
  </si>
  <si>
    <t>15,972.00</t>
  </si>
  <si>
    <t>53</t>
  </si>
  <si>
    <t>40,811.52</t>
  </si>
  <si>
    <t>44,965.32</t>
  </si>
  <si>
    <t>76</t>
  </si>
  <si>
    <t>20,637.90</t>
  </si>
  <si>
    <t>54</t>
  </si>
  <si>
    <t>820.00</t>
  </si>
  <si>
    <t>94.0000</t>
  </si>
  <si>
    <t>2,890.50</t>
  </si>
  <si>
    <t>954.0000</t>
  </si>
  <si>
    <t>19,557.00</t>
  </si>
  <si>
    <t>1,088.0000</t>
  </si>
  <si>
    <t>23,267.50</t>
  </si>
  <si>
    <t>118</t>
  </si>
  <si>
    <t>9.19</t>
  </si>
  <si>
    <t>1,420.63</t>
  </si>
  <si>
    <t>11,758.75</t>
  </si>
  <si>
    <t>13,684.57</t>
  </si>
  <si>
    <t>57</t>
  </si>
  <si>
    <t>620.00</t>
  </si>
  <si>
    <t>1.7500</t>
  </si>
  <si>
    <t>40.69</t>
  </si>
  <si>
    <t>920.7500</t>
  </si>
  <si>
    <t>14,271.63</t>
  </si>
  <si>
    <t>14,932.32</t>
  </si>
  <si>
    <t>62</t>
  </si>
  <si>
    <t>25,209.60</t>
  </si>
  <si>
    <t>60</t>
  </si>
  <si>
    <t>18,148.20</t>
  </si>
  <si>
    <t>127</t>
  </si>
  <si>
    <t>882.36</t>
  </si>
  <si>
    <t>644.00</t>
  </si>
  <si>
    <t>45.0000</t>
  </si>
  <si>
    <t>737.00</t>
  </si>
  <si>
    <t>97.5000</t>
  </si>
  <si>
    <t>2,381.25</t>
  </si>
  <si>
    <t>951.0000</t>
  </si>
  <si>
    <t>15,531.50</t>
  </si>
  <si>
    <t>1,170.0000</t>
  </si>
  <si>
    <t>20,176.11</t>
  </si>
  <si>
    <t>Printed by TF on 06/30/22 at 10:41 AM</t>
  </si>
  <si>
    <t>Page 634</t>
  </si>
  <si>
    <t>Empy ID#</t>
  </si>
  <si>
    <t>overtime is time-and-a-half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</si>
  <si>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</si>
  <si>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</si>
  <si>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</si>
  <si>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</si>
  <si>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</si>
  <si>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</si>
  <si>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</si>
  <si>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</si>
  <si>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</si>
  <si>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</si>
  <si>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last name</t>
  </si>
  <si>
    <t>test year hours worked</t>
  </si>
  <si>
    <t>1st half test year wages</t>
  </si>
  <si>
    <t>2nd half test year wages</t>
  </si>
  <si>
    <t>total test year wages</t>
  </si>
  <si>
    <t>pumping labor - operations</t>
  </si>
  <si>
    <t>water treatment labor - operations</t>
  </si>
  <si>
    <t>T&amp;D labor - operations</t>
  </si>
  <si>
    <t>T&amp;D labor - maintenance</t>
  </si>
  <si>
    <t>customer accounts - labor</t>
  </si>
  <si>
    <t>administration &amp; general labor</t>
  </si>
  <si>
    <t>sewer labor</t>
  </si>
  <si>
    <t>difference</t>
  </si>
  <si>
    <t>from Ledger</t>
  </si>
  <si>
    <t>compensation - administrator</t>
  </si>
  <si>
    <t>total of 7 salaries</t>
  </si>
  <si>
    <t>% water</t>
  </si>
  <si>
    <t>water wages test year</t>
  </si>
  <si>
    <t>sewer wages test year</t>
  </si>
  <si>
    <t>CO &amp; OT</t>
  </si>
  <si>
    <t>regular</t>
  </si>
  <si>
    <t>current hourly rate</t>
  </si>
  <si>
    <t>imminent hourly rate</t>
  </si>
  <si>
    <t>percent water</t>
  </si>
  <si>
    <t>TD</t>
  </si>
  <si>
    <t>MN</t>
  </si>
  <si>
    <t>WOP</t>
  </si>
  <si>
    <t>MT</t>
  </si>
  <si>
    <t>WQ</t>
  </si>
  <si>
    <t>CS</t>
  </si>
  <si>
    <t>AD</t>
  </si>
  <si>
    <t>WL</t>
  </si>
  <si>
    <t>WD</t>
  </si>
  <si>
    <t>went to salary</t>
  </si>
  <si>
    <t>quit</t>
  </si>
  <si>
    <t>new</t>
  </si>
  <si>
    <t>went salary</t>
  </si>
  <si>
    <t>current water wages</t>
  </si>
  <si>
    <t>Duty, Jonathan</t>
  </si>
  <si>
    <t>Ratliff, Darrell</t>
  </si>
  <si>
    <t>retired</t>
  </si>
  <si>
    <t>imminent water wages</t>
  </si>
  <si>
    <t>emply funct</t>
  </si>
  <si>
    <t>check</t>
  </si>
  <si>
    <t>test year (2nd half) ending rate</t>
  </si>
  <si>
    <t>test year water wages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</si>
</sst>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dddd\,\ mmmm\ d\,\ yyyy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52">
    <font>
      <sz val="10"/>
      <name val="Arial"/>
      <family val="0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9"/>
      <name val="Avenir Next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8"/>
      <color indexed="60"/>
      <name val="Tahoma"/>
      <family val="2"/>
    </font>
    <font>
      <b/>
      <sz val="10"/>
      <color indexed="60"/>
      <name val="Arial"/>
      <family val="2"/>
    </font>
    <font>
      <sz val="9"/>
      <color indexed="62"/>
      <name val="Calibri"/>
      <family val="2"/>
    </font>
    <font>
      <sz val="9"/>
      <color indexed="30"/>
      <name val="Avenir Next Regular"/>
      <family val="0"/>
    </font>
    <font>
      <sz val="8"/>
      <name val="Calibri"/>
      <family val="2"/>
    </font>
    <font>
      <i/>
      <sz val="9"/>
      <color indexed="8"/>
      <name val="Avenir Nex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5" tint="-0.4999699890613556"/>
      <name val="Tahoma"/>
      <family val="2"/>
    </font>
    <font>
      <b/>
      <sz val="10"/>
      <color theme="5" tint="-0.4999699890613556"/>
      <name val="Arial"/>
      <family val="2"/>
    </font>
    <font>
      <sz val="9"/>
      <color theme="4"/>
      <name val="Calibri"/>
      <family val="2"/>
    </font>
    <font>
      <sz val="9"/>
      <color rgb="FF0070C0"/>
      <name val="Avenir Next Regular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 vertical="top"/>
    </xf>
    <xf numFmtId="0" fontId="23" fillId="0" borderId="0" xfId="0" applyFont="1" applyAlignment="1">
      <alignment/>
    </xf>
    <xf numFmtId="44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2" fontId="47" fillId="0" borderId="0" xfId="0" applyNumberFormat="1" applyFont="1" applyAlignment="1">
      <alignment horizontal="right" vertical="top"/>
    </xf>
    <xf numFmtId="2" fontId="48" fillId="0" borderId="0" xfId="0" applyNumberFormat="1" applyFont="1" applyAlignment="1">
      <alignment/>
    </xf>
    <xf numFmtId="2" fontId="47" fillId="0" borderId="0" xfId="0" applyNumberFormat="1" applyFont="1" applyAlignment="1">
      <alignment horizontal="right" vertical="center"/>
    </xf>
    <xf numFmtId="2" fontId="47" fillId="0" borderId="0" xfId="0" applyNumberFormat="1" applyFont="1" applyAlignment="1">
      <alignment vertical="top"/>
    </xf>
    <xf numFmtId="0" fontId="23" fillId="0" borderId="0" xfId="0" applyFont="1" applyFill="1" applyBorder="1" applyAlignment="1">
      <alignment/>
    </xf>
    <xf numFmtId="9" fontId="23" fillId="0" borderId="0" xfId="57" applyFont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center"/>
    </xf>
    <xf numFmtId="44" fontId="23" fillId="0" borderId="0" xfId="44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44" fontId="23" fillId="0" borderId="0" xfId="44" applyFont="1" applyBorder="1" applyAlignment="1">
      <alignment/>
    </xf>
    <xf numFmtId="44" fontId="23" fillId="0" borderId="0" xfId="44" applyFont="1" applyFill="1" applyBorder="1" applyAlignment="1">
      <alignment/>
    </xf>
    <xf numFmtId="44" fontId="23" fillId="0" borderId="0" xfId="44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4" fontId="23" fillId="0" borderId="0" xfId="44" applyFont="1" applyBorder="1" applyAlignment="1">
      <alignment horizontal="center" vertical="center" wrapText="1"/>
    </xf>
    <xf numFmtId="42" fontId="23" fillId="0" borderId="0" xfId="0" applyNumberFormat="1" applyFont="1" applyBorder="1" applyAlignment="1">
      <alignment/>
    </xf>
    <xf numFmtId="42" fontId="23" fillId="0" borderId="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44" fontId="49" fillId="0" borderId="0" xfId="44" applyFont="1" applyAlignment="1">
      <alignment/>
    </xf>
    <xf numFmtId="0" fontId="23" fillId="6" borderId="0" xfId="0" applyFont="1" applyFill="1" applyBorder="1" applyAlignment="1">
      <alignment/>
    </xf>
    <xf numFmtId="0" fontId="23" fillId="6" borderId="0" xfId="0" applyFont="1" applyFill="1" applyBorder="1" applyAlignment="1">
      <alignment horizontal="center"/>
    </xf>
    <xf numFmtId="44" fontId="23" fillId="6" borderId="0" xfId="44" applyFont="1" applyFill="1" applyBorder="1" applyAlignment="1">
      <alignment/>
    </xf>
    <xf numFmtId="0" fontId="23" fillId="6" borderId="0" xfId="0" applyFont="1" applyFill="1" applyAlignment="1">
      <alignment/>
    </xf>
    <xf numFmtId="44" fontId="23" fillId="6" borderId="0" xfId="44" applyFont="1" applyFill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9" fontId="23" fillId="0" borderId="0" xfId="57" applyFont="1" applyAlignment="1">
      <alignment horizontal="center" wrapText="1"/>
    </xf>
    <xf numFmtId="44" fontId="23" fillId="0" borderId="0" xfId="44" applyFont="1" applyAlignment="1">
      <alignment horizontal="center" wrapText="1"/>
    </xf>
    <xf numFmtId="44" fontId="23" fillId="8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 horizontal="center"/>
    </xf>
    <xf numFmtId="9" fontId="5" fillId="0" borderId="0" xfId="57" applyFont="1" applyFill="1" applyBorder="1" applyAlignment="1">
      <alignment horizontal="center"/>
    </xf>
    <xf numFmtId="44" fontId="5" fillId="0" borderId="0" xfId="0" applyNumberFormat="1" applyFont="1" applyFill="1" applyBorder="1" applyAlignment="1">
      <alignment/>
    </xf>
    <xf numFmtId="44" fontId="5" fillId="0" borderId="0" xfId="44" applyFont="1" applyFill="1" applyBorder="1" applyAlignment="1">
      <alignment/>
    </xf>
    <xf numFmtId="0" fontId="50" fillId="0" borderId="0" xfId="0" applyFont="1" applyFill="1" applyAlignment="1">
      <alignment vertical="center" wrapText="1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9" fontId="5" fillId="0" borderId="0" xfId="57" applyFont="1" applyFill="1" applyAlignment="1">
      <alignment horizontal="center"/>
    </xf>
    <xf numFmtId="44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9" fontId="5" fillId="0" borderId="11" xfId="57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44" fontId="5" fillId="0" borderId="11" xfId="0" applyNumberFormat="1" applyFont="1" applyFill="1" applyBorder="1" applyAlignment="1">
      <alignment/>
    </xf>
    <xf numFmtId="44" fontId="5" fillId="0" borderId="11" xfId="44" applyFont="1" applyFill="1" applyBorder="1" applyAlignment="1">
      <alignment/>
    </xf>
    <xf numFmtId="44" fontId="5" fillId="0" borderId="11" xfId="0" applyNumberFormat="1" applyFont="1" applyFill="1" applyBorder="1" applyAlignment="1">
      <alignment horizontal="right"/>
    </xf>
    <xf numFmtId="44" fontId="5" fillId="0" borderId="11" xfId="44" applyFont="1" applyFill="1" applyBorder="1" applyAlignment="1">
      <alignment horizontal="right"/>
    </xf>
    <xf numFmtId="2" fontId="50" fillId="33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/>
    </xf>
    <xf numFmtId="0" fontId="5" fillId="6" borderId="11" xfId="0" applyFont="1" applyFill="1" applyBorder="1" applyAlignment="1">
      <alignment/>
    </xf>
    <xf numFmtId="0" fontId="28" fillId="6" borderId="11" xfId="0" applyFont="1" applyFill="1" applyBorder="1" applyAlignment="1">
      <alignment horizontal="center"/>
    </xf>
    <xf numFmtId="9" fontId="5" fillId="6" borderId="11" xfId="57" applyFont="1" applyFill="1" applyBorder="1" applyAlignment="1">
      <alignment horizontal="center"/>
    </xf>
    <xf numFmtId="2" fontId="5" fillId="6" borderId="11" xfId="0" applyNumberFormat="1" applyFont="1" applyFill="1" applyBorder="1" applyAlignment="1">
      <alignment/>
    </xf>
    <xf numFmtId="165" fontId="5" fillId="6" borderId="11" xfId="0" applyNumberFormat="1" applyFont="1" applyFill="1" applyBorder="1" applyAlignment="1">
      <alignment/>
    </xf>
    <xf numFmtId="44" fontId="5" fillId="6" borderId="11" xfId="0" applyNumberFormat="1" applyFont="1" applyFill="1" applyBorder="1" applyAlignment="1">
      <alignment/>
    </xf>
    <xf numFmtId="44" fontId="5" fillId="6" borderId="11" xfId="44" applyFont="1" applyFill="1" applyBorder="1" applyAlignment="1">
      <alignment/>
    </xf>
    <xf numFmtId="44" fontId="5" fillId="5" borderId="0" xfId="44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top"/>
    </xf>
    <xf numFmtId="0" fontId="50" fillId="33" borderId="11" xfId="0" applyFont="1" applyFill="1" applyBorder="1" applyAlignment="1">
      <alignment horizontal="center" vertical="center" wrapText="1"/>
    </xf>
    <xf numFmtId="44" fontId="50" fillId="33" borderId="11" xfId="0" applyNumberFormat="1" applyFont="1" applyFill="1" applyBorder="1" applyAlignment="1">
      <alignment horizontal="center" vertical="center" wrapText="1"/>
    </xf>
    <xf numFmtId="9" fontId="50" fillId="33" borderId="11" xfId="57" applyFont="1" applyFill="1" applyBorder="1" applyAlignment="1">
      <alignment horizontal="center" vertical="center" wrapText="1"/>
    </xf>
    <xf numFmtId="2" fontId="50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1213"/>
  <sheetViews>
    <sheetView workbookViewId="0" topLeftCell="A71">
      <selection activeCell="F11" sqref="F11:H11"/>
    </sheetView>
  </sheetViews>
  <sheetFormatPr defaultColWidth="8.8515625" defaultRowHeight="12.75"/>
  <sheetData>
    <row r="8" spans="4:21" ht="12.75">
      <c r="D8" s="81"/>
      <c r="E8" s="81"/>
      <c r="F8" s="81"/>
      <c r="G8" s="81"/>
      <c r="H8" s="81"/>
      <c r="J8" s="81"/>
      <c r="K8" s="81"/>
      <c r="L8" s="81"/>
      <c r="N8" s="81"/>
      <c r="O8" s="81"/>
      <c r="P8" s="81"/>
      <c r="Q8" s="81"/>
      <c r="S8" s="81"/>
      <c r="T8" s="81"/>
      <c r="U8" s="81"/>
    </row>
    <row r="9" spans="1:21" ht="12.75">
      <c r="A9" s="82" t="s">
        <v>2</v>
      </c>
      <c r="B9" s="82"/>
      <c r="D9" s="4" t="s">
        <v>0</v>
      </c>
      <c r="F9" s="83" t="s">
        <v>1</v>
      </c>
      <c r="G9" s="83"/>
      <c r="H9" s="83"/>
      <c r="J9" s="4"/>
      <c r="L9" s="4"/>
      <c r="N9" s="83"/>
      <c r="O9" s="83"/>
      <c r="Q9" s="4"/>
      <c r="S9" s="4"/>
      <c r="U9" s="4"/>
    </row>
    <row r="10" spans="1:12" ht="12.75">
      <c r="A10" s="84"/>
      <c r="B10" s="84"/>
      <c r="D10" s="84"/>
      <c r="E10" s="84"/>
      <c r="F10" s="84"/>
      <c r="G10" s="84"/>
      <c r="H10" s="84"/>
      <c r="I10" s="84"/>
      <c r="J10" s="84"/>
      <c r="L10" s="5"/>
    </row>
    <row r="11" spans="1:21" ht="12.75">
      <c r="A11" s="85" t="s">
        <v>3</v>
      </c>
      <c r="B11" s="85"/>
      <c r="C11" s="85"/>
      <c r="D11" s="7" t="s">
        <v>4</v>
      </c>
      <c r="F11" s="86" t="s">
        <v>5</v>
      </c>
      <c r="G11" s="86"/>
      <c r="H11" s="86"/>
      <c r="J11" s="7"/>
      <c r="L11" s="7"/>
      <c r="N11" s="86"/>
      <c r="O11" s="86"/>
      <c r="Q11" s="7"/>
      <c r="S11" s="7"/>
      <c r="U11" s="7"/>
    </row>
    <row r="12" spans="1:21" ht="12.75">
      <c r="A12" s="85" t="s">
        <v>6</v>
      </c>
      <c r="B12" s="85"/>
      <c r="C12" s="85"/>
      <c r="D12" s="7" t="s">
        <v>7</v>
      </c>
      <c r="F12" s="86" t="s">
        <v>8</v>
      </c>
      <c r="G12" s="86"/>
      <c r="H12" s="86"/>
      <c r="J12" s="7"/>
      <c r="L12" s="7"/>
      <c r="N12" s="86"/>
      <c r="O12" s="86"/>
      <c r="Q12" s="7"/>
      <c r="S12" s="7"/>
      <c r="U12" s="7"/>
    </row>
    <row r="13" spans="1:21" ht="12.75">
      <c r="A13" s="85" t="s">
        <v>11</v>
      </c>
      <c r="B13" s="85"/>
      <c r="C13" s="85"/>
      <c r="D13" s="7" t="s">
        <v>12</v>
      </c>
      <c r="F13" s="86" t="s">
        <v>13</v>
      </c>
      <c r="G13" s="86"/>
      <c r="H13" s="86"/>
      <c r="J13" s="7"/>
      <c r="L13" s="7"/>
      <c r="N13" s="86"/>
      <c r="O13" s="86"/>
      <c r="Q13" s="7"/>
      <c r="S13" s="7"/>
      <c r="U13" s="7"/>
    </row>
    <row r="14" spans="1:21" ht="12.75">
      <c r="A14" s="85" t="s">
        <v>15</v>
      </c>
      <c r="B14" s="85"/>
      <c r="C14" s="85"/>
      <c r="D14" s="7" t="s">
        <v>16</v>
      </c>
      <c r="F14" s="86" t="s">
        <v>17</v>
      </c>
      <c r="G14" s="86"/>
      <c r="H14" s="86"/>
      <c r="J14" s="7"/>
      <c r="L14" s="7"/>
      <c r="N14" s="86"/>
      <c r="O14" s="86"/>
      <c r="Q14" s="7"/>
      <c r="S14" s="7"/>
      <c r="U14" s="7"/>
    </row>
    <row r="15" spans="1:21" ht="12.75">
      <c r="A15" s="85" t="s">
        <v>19</v>
      </c>
      <c r="B15" s="85"/>
      <c r="C15" s="85"/>
      <c r="D15" s="7" t="s">
        <v>20</v>
      </c>
      <c r="F15" s="86" t="s">
        <v>21</v>
      </c>
      <c r="G15" s="86"/>
      <c r="H15" s="86"/>
      <c r="J15" s="7"/>
      <c r="L15" s="7"/>
      <c r="N15" s="86"/>
      <c r="O15" s="86"/>
      <c r="Q15" s="7"/>
      <c r="S15" s="7"/>
      <c r="U15" s="7"/>
    </row>
    <row r="16" spans="1:21" ht="12.75">
      <c r="A16" s="85" t="s">
        <v>22</v>
      </c>
      <c r="B16" s="85"/>
      <c r="C16" s="85"/>
      <c r="D16" s="7" t="s">
        <v>23</v>
      </c>
      <c r="F16" s="86" t="s">
        <v>24</v>
      </c>
      <c r="G16" s="86"/>
      <c r="H16" s="86"/>
      <c r="J16" s="7"/>
      <c r="L16" s="7"/>
      <c r="N16" s="86"/>
      <c r="O16" s="86"/>
      <c r="Q16" s="7"/>
      <c r="S16" s="7"/>
      <c r="U16" s="7"/>
    </row>
    <row r="17" spans="1:21" ht="12.75">
      <c r="A17" s="85" t="s">
        <v>25</v>
      </c>
      <c r="B17" s="85"/>
      <c r="D17" s="7" t="s">
        <v>26</v>
      </c>
      <c r="F17" s="86" t="s">
        <v>27</v>
      </c>
      <c r="G17" s="86"/>
      <c r="H17" s="86"/>
      <c r="J17" s="7"/>
      <c r="L17" s="7"/>
      <c r="N17" s="86"/>
      <c r="O17" s="86"/>
      <c r="Q17" s="7"/>
      <c r="S17" s="7"/>
      <c r="U17" s="7"/>
    </row>
    <row r="18" spans="1:21" ht="12.75">
      <c r="A18" s="85"/>
      <c r="B18" s="85"/>
      <c r="C18" s="85"/>
      <c r="F18" s="86"/>
      <c r="G18" s="86"/>
      <c r="H18" s="86"/>
      <c r="L18" s="7"/>
      <c r="Q18" s="7"/>
      <c r="U18" s="7"/>
    </row>
    <row r="19" spans="1:21" ht="12.75">
      <c r="A19" s="85"/>
      <c r="B19" s="85"/>
      <c r="C19" s="85"/>
      <c r="F19" s="86"/>
      <c r="G19" s="86"/>
      <c r="H19" s="86"/>
      <c r="L19" s="7"/>
      <c r="Q19" s="7"/>
      <c r="U19" s="7"/>
    </row>
    <row r="20" spans="4:21" ht="12.75">
      <c r="D20" s="81"/>
      <c r="E20" s="81"/>
      <c r="F20" s="81"/>
      <c r="G20" s="81"/>
      <c r="H20" s="81"/>
      <c r="J20" s="81"/>
      <c r="K20" s="81"/>
      <c r="L20" s="81"/>
      <c r="N20" s="81"/>
      <c r="O20" s="81"/>
      <c r="P20" s="81"/>
      <c r="Q20" s="81"/>
      <c r="S20" s="81"/>
      <c r="T20" s="81"/>
      <c r="U20" s="81"/>
    </row>
    <row r="21" spans="1:21" ht="12.75">
      <c r="A21" s="82" t="s">
        <v>28</v>
      </c>
      <c r="B21" s="82"/>
      <c r="D21" s="4" t="s">
        <v>0</v>
      </c>
      <c r="F21" s="83" t="s">
        <v>1</v>
      </c>
      <c r="G21" s="83"/>
      <c r="H21" s="83"/>
      <c r="J21" s="4"/>
      <c r="L21" s="4"/>
      <c r="N21" s="83"/>
      <c r="O21" s="83"/>
      <c r="Q21" s="4"/>
      <c r="S21" s="4"/>
      <c r="U21" s="4"/>
    </row>
    <row r="22" spans="1:12" ht="12.75">
      <c r="A22" s="84"/>
      <c r="B22" s="84"/>
      <c r="D22" s="84"/>
      <c r="E22" s="84"/>
      <c r="F22" s="84"/>
      <c r="G22" s="84"/>
      <c r="H22" s="84"/>
      <c r="I22" s="84"/>
      <c r="J22" s="84"/>
      <c r="L22" s="5"/>
    </row>
    <row r="23" spans="1:21" ht="12.75">
      <c r="A23" s="85" t="s">
        <v>3</v>
      </c>
      <c r="B23" s="85"/>
      <c r="C23" s="85"/>
      <c r="D23" s="7" t="s">
        <v>29</v>
      </c>
      <c r="F23" s="86" t="s">
        <v>30</v>
      </c>
      <c r="G23" s="86"/>
      <c r="H23" s="86"/>
      <c r="J23" s="7"/>
      <c r="L23" s="7"/>
      <c r="N23" s="86"/>
      <c r="O23" s="86"/>
      <c r="Q23" s="7"/>
      <c r="S23" s="7"/>
      <c r="U23" s="7"/>
    </row>
    <row r="24" spans="1:21" ht="12.75">
      <c r="A24" s="85" t="s">
        <v>6</v>
      </c>
      <c r="B24" s="85"/>
      <c r="C24" s="85"/>
      <c r="D24" s="7" t="s">
        <v>7</v>
      </c>
      <c r="F24" s="86" t="s">
        <v>33</v>
      </c>
      <c r="G24" s="86"/>
      <c r="H24" s="86"/>
      <c r="J24" s="7"/>
      <c r="L24" s="7"/>
      <c r="N24" s="86"/>
      <c r="O24" s="86"/>
      <c r="Q24" s="7"/>
      <c r="S24" s="7"/>
      <c r="U24" s="7"/>
    </row>
    <row r="25" spans="1:21" ht="12.75">
      <c r="A25" s="85" t="s">
        <v>11</v>
      </c>
      <c r="B25" s="85"/>
      <c r="C25" s="85"/>
      <c r="D25" s="7" t="s">
        <v>35</v>
      </c>
      <c r="F25" s="86" t="s">
        <v>36</v>
      </c>
      <c r="G25" s="86"/>
      <c r="H25" s="86"/>
      <c r="J25" s="7"/>
      <c r="L25" s="7"/>
      <c r="N25" s="86"/>
      <c r="O25" s="86"/>
      <c r="Q25" s="7"/>
      <c r="S25" s="7"/>
      <c r="U25" s="7"/>
    </row>
    <row r="26" spans="1:21" ht="12.75">
      <c r="A26" s="85" t="s">
        <v>15</v>
      </c>
      <c r="B26" s="85"/>
      <c r="C26" s="85"/>
      <c r="D26" s="7" t="s">
        <v>38</v>
      </c>
      <c r="F26" s="86" t="s">
        <v>39</v>
      </c>
      <c r="G26" s="86"/>
      <c r="H26" s="86"/>
      <c r="J26" s="7"/>
      <c r="L26" s="7"/>
      <c r="N26" s="86"/>
      <c r="O26" s="86"/>
      <c r="Q26" s="7"/>
      <c r="S26" s="7"/>
      <c r="U26" s="7"/>
    </row>
    <row r="27" spans="1:21" ht="12.75">
      <c r="A27" s="85" t="s">
        <v>19</v>
      </c>
      <c r="B27" s="85"/>
      <c r="C27" s="85"/>
      <c r="D27" s="7" t="s">
        <v>41</v>
      </c>
      <c r="F27" s="86" t="s">
        <v>42</v>
      </c>
      <c r="G27" s="86"/>
      <c r="H27" s="86"/>
      <c r="J27" s="7"/>
      <c r="L27" s="7"/>
      <c r="N27" s="86"/>
      <c r="O27" s="86"/>
      <c r="Q27" s="7"/>
      <c r="S27" s="7"/>
      <c r="U27" s="7"/>
    </row>
    <row r="28" spans="1:21" ht="12.75">
      <c r="A28" s="85" t="s">
        <v>22</v>
      </c>
      <c r="B28" s="85"/>
      <c r="C28" s="85"/>
      <c r="D28" s="7" t="s">
        <v>23</v>
      </c>
      <c r="F28" s="86" t="s">
        <v>24</v>
      </c>
      <c r="G28" s="86"/>
      <c r="H28" s="86"/>
      <c r="J28" s="7"/>
      <c r="L28" s="7"/>
      <c r="N28" s="86"/>
      <c r="O28" s="86"/>
      <c r="Q28" s="7"/>
      <c r="S28" s="7"/>
      <c r="U28" s="7"/>
    </row>
    <row r="29" spans="1:21" ht="12.75">
      <c r="A29" s="85" t="s">
        <v>25</v>
      </c>
      <c r="B29" s="85"/>
      <c r="D29" s="7" t="s">
        <v>43</v>
      </c>
      <c r="F29" s="86" t="s">
        <v>44</v>
      </c>
      <c r="G29" s="86"/>
      <c r="H29" s="86"/>
      <c r="J29" s="7"/>
      <c r="L29" s="7"/>
      <c r="N29" s="86"/>
      <c r="O29" s="86"/>
      <c r="Q29" s="7"/>
      <c r="S29" s="7"/>
      <c r="U29" s="7"/>
    </row>
    <row r="30" spans="1:21" ht="12.75">
      <c r="A30" s="85"/>
      <c r="B30" s="85"/>
      <c r="C30" s="85"/>
      <c r="F30" s="86"/>
      <c r="G30" s="86"/>
      <c r="H30" s="86"/>
      <c r="L30" s="7"/>
      <c r="Q30" s="7"/>
      <c r="U30" s="7"/>
    </row>
    <row r="31" spans="1:21" ht="12.75">
      <c r="A31" s="85"/>
      <c r="B31" s="85"/>
      <c r="C31" s="85"/>
      <c r="F31" s="86"/>
      <c r="G31" s="86"/>
      <c r="H31" s="86"/>
      <c r="L31" s="7"/>
      <c r="Q31" s="7"/>
      <c r="U31" s="7"/>
    </row>
    <row r="32" spans="1:21" ht="12.75">
      <c r="A32" s="85"/>
      <c r="B32" s="85"/>
      <c r="C32" s="85"/>
      <c r="F32" s="86"/>
      <c r="G32" s="86"/>
      <c r="H32" s="86"/>
      <c r="L32" s="7"/>
      <c r="Q32" s="7"/>
      <c r="U32" s="7"/>
    </row>
    <row r="33" spans="1:12" ht="12.75">
      <c r="A33" s="84" t="s">
        <v>45</v>
      </c>
      <c r="B33" s="84"/>
      <c r="D33" s="84"/>
      <c r="E33" s="84"/>
      <c r="F33" s="84"/>
      <c r="G33" s="84"/>
      <c r="H33" s="84"/>
      <c r="I33" s="84"/>
      <c r="J33" s="84"/>
      <c r="L33" s="5"/>
    </row>
    <row r="34" spans="1:21" ht="12.75">
      <c r="A34" s="85" t="s">
        <v>46</v>
      </c>
      <c r="B34" s="85"/>
      <c r="C34" s="85"/>
      <c r="D34" s="7" t="s">
        <v>23</v>
      </c>
      <c r="F34" s="86" t="s">
        <v>47</v>
      </c>
      <c r="G34" s="86"/>
      <c r="H34" s="86"/>
      <c r="J34" s="7"/>
      <c r="L34" s="7"/>
      <c r="N34" s="86"/>
      <c r="O34" s="86"/>
      <c r="Q34" s="7"/>
      <c r="S34" s="7"/>
      <c r="U34" s="7"/>
    </row>
    <row r="35" spans="1:21" ht="12.75">
      <c r="A35" s="85" t="s">
        <v>3</v>
      </c>
      <c r="B35" s="85"/>
      <c r="C35" s="85"/>
      <c r="D35" s="7" t="s">
        <v>48</v>
      </c>
      <c r="F35" s="86" t="s">
        <v>49</v>
      </c>
      <c r="G35" s="86"/>
      <c r="H35" s="86"/>
      <c r="J35" s="7"/>
      <c r="L35" s="7"/>
      <c r="N35" s="86"/>
      <c r="O35" s="86"/>
      <c r="Q35" s="7"/>
      <c r="S35" s="7"/>
      <c r="U35" s="7"/>
    </row>
    <row r="36" spans="1:21" ht="12.75">
      <c r="A36" s="85" t="s">
        <v>6</v>
      </c>
      <c r="B36" s="85"/>
      <c r="C36" s="85"/>
      <c r="D36" s="7" t="s">
        <v>7</v>
      </c>
      <c r="F36" s="86" t="s">
        <v>50</v>
      </c>
      <c r="G36" s="86"/>
      <c r="H36" s="86"/>
      <c r="J36" s="7"/>
      <c r="L36" s="7"/>
      <c r="N36" s="86"/>
      <c r="O36" s="86"/>
      <c r="Q36" s="7"/>
      <c r="S36" s="7"/>
      <c r="U36" s="7"/>
    </row>
    <row r="37" spans="1:21" ht="12.75">
      <c r="A37" s="85" t="s">
        <v>11</v>
      </c>
      <c r="B37" s="85"/>
      <c r="C37" s="85"/>
      <c r="D37" s="7" t="s">
        <v>51</v>
      </c>
      <c r="F37" s="86" t="s">
        <v>52</v>
      </c>
      <c r="G37" s="86"/>
      <c r="H37" s="86"/>
      <c r="J37" s="7"/>
      <c r="L37" s="7"/>
      <c r="N37" s="86"/>
      <c r="O37" s="86"/>
      <c r="Q37" s="7"/>
      <c r="S37" s="7"/>
      <c r="U37" s="7"/>
    </row>
    <row r="38" spans="1:21" ht="12.75">
      <c r="A38" s="85" t="s">
        <v>15</v>
      </c>
      <c r="B38" s="85"/>
      <c r="C38" s="85"/>
      <c r="D38" s="7" t="s">
        <v>54</v>
      </c>
      <c r="F38" s="86" t="s">
        <v>55</v>
      </c>
      <c r="G38" s="86"/>
      <c r="H38" s="86"/>
      <c r="J38" s="7"/>
      <c r="L38" s="7"/>
      <c r="N38" s="86"/>
      <c r="O38" s="86"/>
      <c r="Q38" s="7"/>
      <c r="S38" s="7"/>
      <c r="U38" s="7"/>
    </row>
    <row r="39" spans="1:21" ht="12.75">
      <c r="A39" s="85" t="s">
        <v>19</v>
      </c>
      <c r="B39" s="85"/>
      <c r="C39" s="85"/>
      <c r="D39" s="7" t="s">
        <v>57</v>
      </c>
      <c r="F39" s="86" t="s">
        <v>58</v>
      </c>
      <c r="G39" s="86"/>
      <c r="H39" s="86"/>
      <c r="J39" s="7"/>
      <c r="L39" s="7"/>
      <c r="N39" s="86"/>
      <c r="O39" s="86"/>
      <c r="Q39" s="7"/>
      <c r="S39" s="7"/>
      <c r="U39" s="7"/>
    </row>
    <row r="40" spans="1:21" ht="12.75">
      <c r="A40" s="85" t="s">
        <v>22</v>
      </c>
      <c r="B40" s="85"/>
      <c r="C40" s="85"/>
      <c r="D40" s="7" t="s">
        <v>23</v>
      </c>
      <c r="F40" s="86" t="s">
        <v>24</v>
      </c>
      <c r="G40" s="86"/>
      <c r="H40" s="86"/>
      <c r="J40" s="7"/>
      <c r="L40" s="7"/>
      <c r="N40" s="86"/>
      <c r="O40" s="86"/>
      <c r="Q40" s="7"/>
      <c r="S40" s="7"/>
      <c r="U40" s="7"/>
    </row>
    <row r="41" spans="1:21" ht="12.75">
      <c r="A41" s="85" t="s">
        <v>25</v>
      </c>
      <c r="B41" s="85"/>
      <c r="D41" s="7" t="s">
        <v>60</v>
      </c>
      <c r="F41" s="86" t="s">
        <v>61</v>
      </c>
      <c r="G41" s="86"/>
      <c r="H41" s="86"/>
      <c r="J41" s="7"/>
      <c r="L41" s="7"/>
      <c r="N41" s="86"/>
      <c r="O41" s="86"/>
      <c r="Q41" s="7"/>
      <c r="S41" s="7"/>
      <c r="U41" s="7"/>
    </row>
    <row r="42" spans="1:21" ht="13.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</row>
    <row r="43" spans="1:21" ht="12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</row>
    <row r="44" spans="4:21" ht="12.75">
      <c r="D44" s="81"/>
      <c r="E44" s="81"/>
      <c r="F44" s="81"/>
      <c r="G44" s="81"/>
      <c r="H44" s="81"/>
      <c r="J44" s="81"/>
      <c r="K44" s="81"/>
      <c r="L44" s="81"/>
      <c r="N44" s="81"/>
      <c r="O44" s="81"/>
      <c r="P44" s="81"/>
      <c r="Q44" s="81"/>
      <c r="S44" s="81"/>
      <c r="T44" s="81"/>
      <c r="U44" s="81"/>
    </row>
    <row r="45" spans="1:21" ht="12.75">
      <c r="A45" s="82" t="s">
        <v>62</v>
      </c>
      <c r="B45" s="82"/>
      <c r="D45" s="4" t="s">
        <v>0</v>
      </c>
      <c r="F45" s="83" t="s">
        <v>1</v>
      </c>
      <c r="G45" s="83"/>
      <c r="H45" s="83"/>
      <c r="J45" s="4"/>
      <c r="L45" s="4"/>
      <c r="N45" s="83"/>
      <c r="O45" s="83"/>
      <c r="Q45" s="4"/>
      <c r="S45" s="4"/>
      <c r="U45" s="4"/>
    </row>
    <row r="46" spans="1:12" ht="12.75">
      <c r="A46" s="84"/>
      <c r="B46" s="84"/>
      <c r="D46" s="84"/>
      <c r="E46" s="84"/>
      <c r="F46" s="84"/>
      <c r="G46" s="84"/>
      <c r="H46" s="84"/>
      <c r="I46" s="84"/>
      <c r="J46" s="84"/>
      <c r="L46" s="5"/>
    </row>
    <row r="47" spans="1:21" ht="12.75">
      <c r="A47" s="85" t="s">
        <v>46</v>
      </c>
      <c r="B47" s="85"/>
      <c r="C47" s="85"/>
      <c r="D47" s="7" t="s">
        <v>23</v>
      </c>
      <c r="F47" s="86" t="s">
        <v>47</v>
      </c>
      <c r="G47" s="86"/>
      <c r="H47" s="86"/>
      <c r="J47" s="7"/>
      <c r="L47" s="7"/>
      <c r="N47" s="86"/>
      <c r="O47" s="86"/>
      <c r="Q47" s="7"/>
      <c r="S47" s="7"/>
      <c r="U47" s="7"/>
    </row>
    <row r="48" spans="1:21" ht="12.75">
      <c r="A48" s="85" t="s">
        <v>6</v>
      </c>
      <c r="B48" s="85"/>
      <c r="C48" s="85"/>
      <c r="D48" s="7" t="s">
        <v>7</v>
      </c>
      <c r="F48" s="86" t="s">
        <v>47</v>
      </c>
      <c r="G48" s="86"/>
      <c r="H48" s="86"/>
      <c r="J48" s="7"/>
      <c r="L48" s="7"/>
      <c r="N48" s="86"/>
      <c r="O48" s="86"/>
      <c r="Q48" s="7"/>
      <c r="S48" s="7"/>
      <c r="U48" s="7"/>
    </row>
    <row r="49" spans="1:21" ht="12.75">
      <c r="A49" s="85" t="s">
        <v>63</v>
      </c>
      <c r="B49" s="85"/>
      <c r="C49" s="85"/>
      <c r="D49" s="7" t="s">
        <v>64</v>
      </c>
      <c r="F49" s="86" t="s">
        <v>65</v>
      </c>
      <c r="G49" s="86"/>
      <c r="H49" s="86"/>
      <c r="J49" s="7"/>
      <c r="L49" s="7"/>
      <c r="N49" s="86"/>
      <c r="O49" s="86"/>
      <c r="Q49" s="7"/>
      <c r="S49" s="7"/>
      <c r="U49" s="7"/>
    </row>
    <row r="50" spans="1:21" ht="12.75">
      <c r="A50" s="85" t="s">
        <v>22</v>
      </c>
      <c r="B50" s="85"/>
      <c r="C50" s="85"/>
      <c r="D50" s="7" t="s">
        <v>23</v>
      </c>
      <c r="F50" s="86" t="s">
        <v>24</v>
      </c>
      <c r="G50" s="86"/>
      <c r="H50" s="86"/>
      <c r="J50" s="7"/>
      <c r="L50" s="7"/>
      <c r="N50" s="86"/>
      <c r="O50" s="86"/>
      <c r="Q50" s="7"/>
      <c r="S50" s="7"/>
      <c r="U50" s="7"/>
    </row>
    <row r="51" spans="1:21" ht="12.75">
      <c r="A51" s="85" t="s">
        <v>25</v>
      </c>
      <c r="B51" s="85"/>
      <c r="D51" s="7" t="s">
        <v>66</v>
      </c>
      <c r="F51" s="86" t="s">
        <v>67</v>
      </c>
      <c r="G51" s="86"/>
      <c r="H51" s="86"/>
      <c r="J51" s="7"/>
      <c r="L51" s="7"/>
      <c r="N51" s="86"/>
      <c r="O51" s="86"/>
      <c r="Q51" s="7"/>
      <c r="S51" s="7"/>
      <c r="U51" s="7"/>
    </row>
    <row r="52" spans="1:21" ht="12.75">
      <c r="A52" s="85"/>
      <c r="B52" s="85"/>
      <c r="C52" s="85"/>
      <c r="F52" s="86"/>
      <c r="G52" s="86"/>
      <c r="H52" s="86"/>
      <c r="L52" s="7"/>
      <c r="Q52" s="7"/>
      <c r="U52" s="7"/>
    </row>
    <row r="53" spans="1:21" ht="12.75">
      <c r="A53" s="85"/>
      <c r="B53" s="85"/>
      <c r="C53" s="85"/>
      <c r="F53" s="86"/>
      <c r="G53" s="86"/>
      <c r="H53" s="86"/>
      <c r="L53" s="7"/>
      <c r="Q53" s="7"/>
      <c r="U53" s="7"/>
    </row>
    <row r="54" spans="1:21" ht="12.75">
      <c r="A54" s="6"/>
      <c r="B54" s="6"/>
      <c r="C54" s="6"/>
      <c r="F54" s="7"/>
      <c r="G54" s="7"/>
      <c r="H54" s="7"/>
      <c r="L54" s="7"/>
      <c r="Q54" s="7"/>
      <c r="U54" s="7"/>
    </row>
    <row r="55" spans="1:21" ht="12.75">
      <c r="A55" s="85"/>
      <c r="B55" s="85"/>
      <c r="C55" s="85"/>
      <c r="F55" s="86"/>
      <c r="G55" s="86"/>
      <c r="H55" s="86"/>
      <c r="L55" s="7"/>
      <c r="Q55" s="7"/>
      <c r="U55" s="7"/>
    </row>
    <row r="56" spans="1:21" ht="12.75">
      <c r="A56" s="84" t="s">
        <v>69</v>
      </c>
      <c r="B56" s="84"/>
      <c r="D56" s="5"/>
      <c r="E56" s="5"/>
      <c r="F56" s="5"/>
      <c r="G56" s="5"/>
      <c r="H56" s="5"/>
      <c r="L56" s="7"/>
      <c r="Q56" s="7"/>
      <c r="U56" s="7"/>
    </row>
    <row r="57" spans="1:21" ht="12.75">
      <c r="A57" s="85" t="s">
        <v>6</v>
      </c>
      <c r="B57" s="85"/>
      <c r="C57" s="85"/>
      <c r="D57" s="7" t="s">
        <v>7</v>
      </c>
      <c r="F57" s="86" t="s">
        <v>70</v>
      </c>
      <c r="G57" s="86"/>
      <c r="H57" s="86"/>
      <c r="L57" s="7"/>
      <c r="Q57" s="7"/>
      <c r="U57" s="7"/>
    </row>
    <row r="58" spans="1:21" ht="12.75">
      <c r="A58" s="85" t="s">
        <v>15</v>
      </c>
      <c r="B58" s="85"/>
      <c r="C58" s="85"/>
      <c r="D58" s="7" t="s">
        <v>54</v>
      </c>
      <c r="F58" s="86" t="s">
        <v>71</v>
      </c>
      <c r="G58" s="86"/>
      <c r="H58" s="86"/>
      <c r="L58" s="7"/>
      <c r="Q58" s="7"/>
      <c r="U58" s="7"/>
    </row>
    <row r="59" spans="1:21" ht="12.75">
      <c r="A59" s="85" t="s">
        <v>19</v>
      </c>
      <c r="B59" s="85"/>
      <c r="C59" s="85"/>
      <c r="D59" s="7" t="s">
        <v>72</v>
      </c>
      <c r="F59" s="86" t="s">
        <v>73</v>
      </c>
      <c r="G59" s="86"/>
      <c r="H59" s="86"/>
      <c r="L59" s="7"/>
      <c r="Q59" s="7"/>
      <c r="U59" s="7"/>
    </row>
    <row r="60" spans="1:21" ht="12.75">
      <c r="A60" s="85" t="s">
        <v>22</v>
      </c>
      <c r="B60" s="85"/>
      <c r="C60" s="85"/>
      <c r="D60" s="7" t="s">
        <v>23</v>
      </c>
      <c r="F60" s="86" t="s">
        <v>24</v>
      </c>
      <c r="G60" s="86"/>
      <c r="H60" s="86"/>
      <c r="L60" s="7"/>
      <c r="Q60" s="7"/>
      <c r="U60" s="7"/>
    </row>
    <row r="61" spans="1:21" ht="12.75">
      <c r="A61" s="85" t="s">
        <v>25</v>
      </c>
      <c r="B61" s="85"/>
      <c r="D61" s="7" t="s">
        <v>74</v>
      </c>
      <c r="F61" s="86" t="s">
        <v>75</v>
      </c>
      <c r="G61" s="86"/>
      <c r="H61" s="86"/>
      <c r="L61" s="7"/>
      <c r="Q61" s="7"/>
      <c r="U61" s="7"/>
    </row>
    <row r="62" spans="1:12" ht="12.75">
      <c r="A62" s="85"/>
      <c r="B62" s="85"/>
      <c r="C62" s="85"/>
      <c r="F62" s="86"/>
      <c r="G62" s="86"/>
      <c r="H62" s="86"/>
      <c r="I62" s="5"/>
      <c r="J62" s="5"/>
      <c r="L62" s="5"/>
    </row>
    <row r="63" spans="1:21" ht="12.75">
      <c r="A63" s="85"/>
      <c r="B63" s="85"/>
      <c r="C63" s="85"/>
      <c r="F63" s="86"/>
      <c r="G63" s="86"/>
      <c r="H63" s="86"/>
      <c r="J63" s="7"/>
      <c r="L63" s="7"/>
      <c r="N63" s="86"/>
      <c r="O63" s="86"/>
      <c r="Q63" s="7"/>
      <c r="S63" s="7"/>
      <c r="U63" s="7"/>
    </row>
    <row r="64" spans="1:21" ht="12.75">
      <c r="A64" s="85"/>
      <c r="B64" s="85"/>
      <c r="C64" s="85"/>
      <c r="F64" s="86"/>
      <c r="G64" s="86"/>
      <c r="H64" s="86"/>
      <c r="J64" s="7"/>
      <c r="L64" s="7"/>
      <c r="N64" s="86"/>
      <c r="O64" s="86"/>
      <c r="Q64" s="7"/>
      <c r="S64" s="7"/>
      <c r="U64" s="7"/>
    </row>
    <row r="65" spans="1:21" ht="12.75">
      <c r="A65" s="82"/>
      <c r="B65" s="82"/>
      <c r="D65" s="4" t="s">
        <v>0</v>
      </c>
      <c r="F65" s="83" t="s">
        <v>1</v>
      </c>
      <c r="G65" s="83"/>
      <c r="H65" s="83"/>
      <c r="J65" s="7"/>
      <c r="L65" s="7"/>
      <c r="N65" s="86"/>
      <c r="O65" s="86"/>
      <c r="Q65" s="7"/>
      <c r="S65" s="7"/>
      <c r="U65" s="7"/>
    </row>
    <row r="66" spans="1:21" ht="12.75">
      <c r="A66" s="84" t="s">
        <v>76</v>
      </c>
      <c r="B66" s="84"/>
      <c r="D66" s="5"/>
      <c r="E66" s="5"/>
      <c r="F66" s="5"/>
      <c r="G66" s="5"/>
      <c r="H66" s="5"/>
      <c r="J66" s="7"/>
      <c r="L66" s="7"/>
      <c r="N66" s="86"/>
      <c r="O66" s="86"/>
      <c r="Q66" s="7"/>
      <c r="S66" s="7"/>
      <c r="U66" s="7"/>
    </row>
    <row r="67" spans="1:21" ht="13.5">
      <c r="A67" s="85" t="s">
        <v>3</v>
      </c>
      <c r="B67" s="85"/>
      <c r="C67" s="85"/>
      <c r="D67" s="7" t="s">
        <v>53</v>
      </c>
      <c r="F67" s="86" t="s">
        <v>77</v>
      </c>
      <c r="G67" s="86"/>
      <c r="H67" s="86"/>
      <c r="I67" s="2"/>
      <c r="J67" s="7"/>
      <c r="L67" s="7"/>
      <c r="N67" s="86"/>
      <c r="O67" s="86"/>
      <c r="Q67" s="7"/>
      <c r="S67" s="7"/>
      <c r="U67" s="7"/>
    </row>
    <row r="68" spans="1:21" ht="13.5">
      <c r="A68" s="85" t="s">
        <v>6</v>
      </c>
      <c r="B68" s="85"/>
      <c r="C68" s="85"/>
      <c r="D68" s="7" t="s">
        <v>7</v>
      </c>
      <c r="F68" s="86" t="s">
        <v>78</v>
      </c>
      <c r="G68" s="86"/>
      <c r="H68" s="86"/>
      <c r="I68" s="2"/>
      <c r="L68" s="7"/>
      <c r="Q68" s="7"/>
      <c r="U68" s="7"/>
    </row>
    <row r="69" spans="1:21" ht="12.75">
      <c r="A69" s="85" t="s">
        <v>11</v>
      </c>
      <c r="B69" s="85"/>
      <c r="C69" s="85"/>
      <c r="D69" s="7" t="s">
        <v>79</v>
      </c>
      <c r="F69" s="86" t="s">
        <v>80</v>
      </c>
      <c r="G69" s="86"/>
      <c r="H69" s="86"/>
      <c r="I69" s="3"/>
      <c r="L69" s="7"/>
      <c r="Q69" s="7"/>
      <c r="U69" s="7"/>
    </row>
    <row r="70" spans="1:21" ht="12.75">
      <c r="A70" s="85" t="s">
        <v>15</v>
      </c>
      <c r="B70" s="85"/>
      <c r="C70" s="85"/>
      <c r="D70" s="7" t="s">
        <v>81</v>
      </c>
      <c r="F70" s="86" t="s">
        <v>82</v>
      </c>
      <c r="G70" s="86"/>
      <c r="H70" s="86"/>
      <c r="L70" s="7"/>
      <c r="Q70" s="7"/>
      <c r="U70" s="7"/>
    </row>
    <row r="71" spans="1:21" ht="12.75">
      <c r="A71" s="85" t="s">
        <v>19</v>
      </c>
      <c r="B71" s="85"/>
      <c r="C71" s="85"/>
      <c r="D71" s="7" t="s">
        <v>84</v>
      </c>
      <c r="F71" s="86" t="s">
        <v>85</v>
      </c>
      <c r="G71" s="86"/>
      <c r="H71" s="86"/>
      <c r="L71" s="7"/>
      <c r="Q71" s="7"/>
      <c r="U71" s="7"/>
    </row>
    <row r="72" spans="1:21" ht="12.75">
      <c r="A72" s="85" t="s">
        <v>22</v>
      </c>
      <c r="B72" s="85"/>
      <c r="C72" s="85"/>
      <c r="D72" s="7" t="s">
        <v>23</v>
      </c>
      <c r="F72" s="86" t="s">
        <v>24</v>
      </c>
      <c r="G72" s="86"/>
      <c r="H72" s="86"/>
      <c r="I72" s="5"/>
      <c r="L72" s="7"/>
      <c r="Q72" s="7"/>
      <c r="U72" s="7"/>
    </row>
    <row r="73" spans="1:21" ht="12.75">
      <c r="A73" s="85" t="s">
        <v>25</v>
      </c>
      <c r="B73" s="85"/>
      <c r="D73" s="7" t="s">
        <v>86</v>
      </c>
      <c r="F73" s="86" t="s">
        <v>87</v>
      </c>
      <c r="G73" s="86"/>
      <c r="H73" s="86"/>
      <c r="L73" s="7"/>
      <c r="Q73" s="7"/>
      <c r="U73" s="7"/>
    </row>
    <row r="74" spans="1:21" ht="12.75">
      <c r="A74" s="85"/>
      <c r="B74" s="85"/>
      <c r="C74" s="85"/>
      <c r="F74" s="86"/>
      <c r="G74" s="86"/>
      <c r="H74" s="86"/>
      <c r="L74" s="7"/>
      <c r="Q74" s="7"/>
      <c r="U74" s="7"/>
    </row>
    <row r="75" spans="1:21" ht="12.75">
      <c r="A75" s="85"/>
      <c r="B75" s="85"/>
      <c r="C75" s="85"/>
      <c r="F75" s="86"/>
      <c r="G75" s="86"/>
      <c r="H75" s="86"/>
      <c r="L75" s="7"/>
      <c r="Q75" s="7"/>
      <c r="U75" s="7"/>
    </row>
    <row r="76" spans="1:21" ht="12.75">
      <c r="A76" s="85"/>
      <c r="B76" s="85"/>
      <c r="C76" s="85"/>
      <c r="F76" s="86"/>
      <c r="G76" s="86"/>
      <c r="H76" s="86"/>
      <c r="L76" s="7"/>
      <c r="Q76" s="7"/>
      <c r="U76" s="7"/>
    </row>
    <row r="77" spans="1:21" ht="12.75">
      <c r="A77" s="84" t="s">
        <v>88</v>
      </c>
      <c r="B77" s="84"/>
      <c r="D77" s="5"/>
      <c r="E77" s="5"/>
      <c r="F77" s="5"/>
      <c r="G77" s="5"/>
      <c r="H77" s="5"/>
      <c r="L77" s="7"/>
      <c r="Q77" s="7"/>
      <c r="U77" s="7"/>
    </row>
    <row r="78" spans="1:8" ht="12.75">
      <c r="A78" s="85" t="s">
        <v>3</v>
      </c>
      <c r="B78" s="85"/>
      <c r="C78" s="85"/>
      <c r="D78" s="7" t="s">
        <v>40</v>
      </c>
      <c r="F78" s="86" t="s">
        <v>89</v>
      </c>
      <c r="G78" s="86"/>
      <c r="H78" s="86"/>
    </row>
    <row r="79" spans="1:8" ht="12.75">
      <c r="A79" s="85" t="s">
        <v>6</v>
      </c>
      <c r="B79" s="85"/>
      <c r="C79" s="85"/>
      <c r="D79" s="7" t="s">
        <v>7</v>
      </c>
      <c r="F79" s="86" t="s">
        <v>90</v>
      </c>
      <c r="G79" s="86"/>
      <c r="H79" s="86"/>
    </row>
    <row r="80" spans="1:8" ht="12.75">
      <c r="A80" s="85" t="s">
        <v>11</v>
      </c>
      <c r="B80" s="85"/>
      <c r="C80" s="85"/>
      <c r="D80" s="7" t="s">
        <v>92</v>
      </c>
      <c r="F80" s="86" t="s">
        <v>93</v>
      </c>
      <c r="G80" s="86"/>
      <c r="H80" s="86"/>
    </row>
    <row r="81" spans="1:8" ht="12.75">
      <c r="A81" s="85" t="s">
        <v>15</v>
      </c>
      <c r="B81" s="85"/>
      <c r="C81" s="85"/>
      <c r="D81" s="7" t="s">
        <v>94</v>
      </c>
      <c r="F81" s="86" t="s">
        <v>95</v>
      </c>
      <c r="G81" s="86"/>
      <c r="H81" s="86"/>
    </row>
    <row r="82" spans="1:8" ht="12.75">
      <c r="A82" s="85" t="s">
        <v>19</v>
      </c>
      <c r="B82" s="85"/>
      <c r="C82" s="85"/>
      <c r="D82" s="7" t="s">
        <v>96</v>
      </c>
      <c r="F82" s="86" t="s">
        <v>97</v>
      </c>
      <c r="G82" s="86"/>
      <c r="H82" s="86"/>
    </row>
    <row r="83" spans="1:8" ht="12.75">
      <c r="A83" s="85" t="s">
        <v>22</v>
      </c>
      <c r="B83" s="85"/>
      <c r="C83" s="85"/>
      <c r="D83" s="7" t="s">
        <v>23</v>
      </c>
      <c r="F83" s="86" t="s">
        <v>24</v>
      </c>
      <c r="G83" s="86"/>
      <c r="H83" s="86"/>
    </row>
    <row r="84" spans="1:8" ht="12.75">
      <c r="A84" s="85" t="s">
        <v>25</v>
      </c>
      <c r="B84" s="85"/>
      <c r="D84" s="7" t="s">
        <v>98</v>
      </c>
      <c r="F84" s="86" t="s">
        <v>99</v>
      </c>
      <c r="G84" s="86"/>
      <c r="H84" s="86"/>
    </row>
    <row r="85" spans="1:8" ht="12.75">
      <c r="A85" s="85"/>
      <c r="B85" s="85"/>
      <c r="C85" s="85"/>
      <c r="F85" s="86"/>
      <c r="G85" s="86"/>
      <c r="H85" s="86"/>
    </row>
    <row r="86" spans="1:21" ht="12.75">
      <c r="A86" s="85"/>
      <c r="B86" s="85"/>
      <c r="C86" s="85"/>
      <c r="F86" s="86"/>
      <c r="G86" s="86"/>
      <c r="H86" s="86"/>
      <c r="O86" s="89"/>
      <c r="P86" s="89"/>
      <c r="Q86" s="89"/>
      <c r="R86" s="89"/>
      <c r="S86" s="89"/>
      <c r="T86" s="89"/>
      <c r="U86" s="89"/>
    </row>
    <row r="87" spans="1:8" ht="12.75">
      <c r="A87" s="85"/>
      <c r="B87" s="85"/>
      <c r="C87" s="85"/>
      <c r="F87" s="86"/>
      <c r="G87" s="86"/>
      <c r="H87" s="86"/>
    </row>
    <row r="88" spans="1:8" ht="12.75">
      <c r="A88" s="82"/>
      <c r="B88" s="82"/>
      <c r="D88" s="4" t="s">
        <v>0</v>
      </c>
      <c r="F88" s="83" t="s">
        <v>1</v>
      </c>
      <c r="G88" s="83"/>
      <c r="H88" s="83"/>
    </row>
    <row r="89" spans="1:21" ht="13.5">
      <c r="A89" s="84" t="s">
        <v>100</v>
      </c>
      <c r="B89" s="84"/>
      <c r="D89" s="5" t="s">
        <v>100</v>
      </c>
      <c r="E89" s="5"/>
      <c r="F89" s="5"/>
      <c r="G89" s="5"/>
      <c r="H89" s="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5">
      <c r="A90" s="85" t="s">
        <v>6</v>
      </c>
      <c r="B90" s="85"/>
      <c r="C90" s="85"/>
      <c r="D90" s="7" t="s">
        <v>7</v>
      </c>
      <c r="F90" s="86" t="s">
        <v>101</v>
      </c>
      <c r="G90" s="86"/>
      <c r="H90" s="86"/>
      <c r="I90" s="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85" t="s">
        <v>15</v>
      </c>
      <c r="B91" s="85"/>
      <c r="C91" s="85"/>
      <c r="D91" s="7" t="s">
        <v>102</v>
      </c>
      <c r="F91" s="86" t="s">
        <v>103</v>
      </c>
      <c r="G91" s="86"/>
      <c r="H91" s="86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.75">
      <c r="A92" s="85" t="s">
        <v>19</v>
      </c>
      <c r="B92" s="85"/>
      <c r="C92" s="85"/>
      <c r="D92" s="7" t="s">
        <v>104</v>
      </c>
      <c r="F92" s="86" t="s">
        <v>105</v>
      </c>
      <c r="G92" s="86"/>
      <c r="H92" s="86"/>
      <c r="J92" s="81"/>
      <c r="K92" s="81"/>
      <c r="L92" s="81"/>
      <c r="N92" s="81"/>
      <c r="O92" s="81"/>
      <c r="P92" s="81"/>
      <c r="Q92" s="81"/>
      <c r="S92" s="81"/>
      <c r="T92" s="81"/>
      <c r="U92" s="81"/>
    </row>
    <row r="93" spans="1:21" ht="12.75">
      <c r="A93" s="85" t="s">
        <v>22</v>
      </c>
      <c r="B93" s="85"/>
      <c r="C93" s="85"/>
      <c r="D93" s="7" t="s">
        <v>23</v>
      </c>
      <c r="F93" s="86" t="s">
        <v>106</v>
      </c>
      <c r="G93" s="86"/>
      <c r="H93" s="86"/>
      <c r="J93" s="4"/>
      <c r="L93" s="4"/>
      <c r="N93" s="83"/>
      <c r="O93" s="83"/>
      <c r="Q93" s="4"/>
      <c r="S93" s="4"/>
      <c r="U93" s="4"/>
    </row>
    <row r="94" spans="1:12" ht="12.75">
      <c r="A94" s="85" t="s">
        <v>25</v>
      </c>
      <c r="B94" s="85"/>
      <c r="D94" s="7" t="s">
        <v>107</v>
      </c>
      <c r="F94" s="86" t="s">
        <v>108</v>
      </c>
      <c r="G94" s="86"/>
      <c r="H94" s="86"/>
      <c r="J94" s="5"/>
      <c r="L94" s="5"/>
    </row>
    <row r="95" spans="1:21" ht="12.75">
      <c r="A95" s="85"/>
      <c r="B95" s="85"/>
      <c r="C95" s="85"/>
      <c r="F95" s="86"/>
      <c r="G95" s="86"/>
      <c r="H95" s="86"/>
      <c r="J95" s="7"/>
      <c r="L95" s="7"/>
      <c r="N95" s="86"/>
      <c r="O95" s="86"/>
      <c r="Q95" s="7"/>
      <c r="S95" s="7"/>
      <c r="U95" s="7"/>
    </row>
    <row r="96" spans="1:21" ht="12.75">
      <c r="A96" s="85"/>
      <c r="B96" s="85"/>
      <c r="C96" s="85"/>
      <c r="F96" s="86"/>
      <c r="G96" s="86"/>
      <c r="H96" s="86"/>
      <c r="J96" s="7"/>
      <c r="L96" s="7"/>
      <c r="N96" s="86"/>
      <c r="O96" s="86"/>
      <c r="Q96" s="7"/>
      <c r="S96" s="7"/>
      <c r="U96" s="7"/>
    </row>
    <row r="97" spans="1:21" ht="12.75">
      <c r="A97" s="85"/>
      <c r="B97" s="85"/>
      <c r="C97" s="85"/>
      <c r="F97" s="86"/>
      <c r="G97" s="86"/>
      <c r="H97" s="86"/>
      <c r="J97" s="7"/>
      <c r="L97" s="7"/>
      <c r="N97" s="86"/>
      <c r="O97" s="86"/>
      <c r="Q97" s="7"/>
      <c r="S97" s="7"/>
      <c r="U97" s="7"/>
    </row>
    <row r="98" spans="1:21" ht="12.75">
      <c r="A98" s="84" t="s">
        <v>109</v>
      </c>
      <c r="B98" s="84"/>
      <c r="D98" s="5" t="s">
        <v>109</v>
      </c>
      <c r="E98" s="5"/>
      <c r="F98" s="5"/>
      <c r="G98" s="5"/>
      <c r="H98" s="5"/>
      <c r="J98" s="7"/>
      <c r="L98" s="7"/>
      <c r="N98" s="86"/>
      <c r="O98" s="86"/>
      <c r="Q98" s="7"/>
      <c r="S98" s="7"/>
      <c r="U98" s="7"/>
    </row>
    <row r="99" spans="1:21" ht="12.75">
      <c r="A99" s="85" t="s">
        <v>6</v>
      </c>
      <c r="B99" s="85"/>
      <c r="C99" s="85"/>
      <c r="D99" s="7" t="s">
        <v>7</v>
      </c>
      <c r="F99" s="86" t="s">
        <v>110</v>
      </c>
      <c r="G99" s="86"/>
      <c r="H99" s="86"/>
      <c r="J99" s="7"/>
      <c r="L99" s="7"/>
      <c r="N99" s="86"/>
      <c r="O99" s="86"/>
      <c r="Q99" s="7"/>
      <c r="S99" s="7"/>
      <c r="U99" s="7"/>
    </row>
    <row r="100" spans="1:21" ht="12.75">
      <c r="A100" s="85" t="s">
        <v>19</v>
      </c>
      <c r="B100" s="85"/>
      <c r="C100" s="85"/>
      <c r="D100" s="7" t="s">
        <v>64</v>
      </c>
      <c r="F100" s="86" t="s">
        <v>111</v>
      </c>
      <c r="G100" s="86"/>
      <c r="H100" s="86"/>
      <c r="J100" s="7"/>
      <c r="L100" s="7"/>
      <c r="N100" s="86"/>
      <c r="O100" s="86"/>
      <c r="Q100" s="7"/>
      <c r="S100" s="7"/>
      <c r="U100" s="7"/>
    </row>
    <row r="101" spans="1:21" ht="12.75">
      <c r="A101" s="85" t="s">
        <v>22</v>
      </c>
      <c r="B101" s="85"/>
      <c r="C101" s="85"/>
      <c r="D101" s="7" t="s">
        <v>23</v>
      </c>
      <c r="F101" s="86" t="s">
        <v>24</v>
      </c>
      <c r="G101" s="86"/>
      <c r="H101" s="86"/>
      <c r="J101" s="7"/>
      <c r="L101" s="7"/>
      <c r="N101" s="86"/>
      <c r="O101" s="86"/>
      <c r="Q101" s="7"/>
      <c r="S101" s="7"/>
      <c r="U101" s="7"/>
    </row>
    <row r="102" spans="1:21" ht="12.75">
      <c r="A102" s="85" t="s">
        <v>25</v>
      </c>
      <c r="B102" s="85"/>
      <c r="D102" s="7" t="s">
        <v>66</v>
      </c>
      <c r="F102" s="86" t="s">
        <v>112</v>
      </c>
      <c r="G102" s="86"/>
      <c r="H102" s="86"/>
      <c r="L102" s="7"/>
      <c r="Q102" s="7"/>
      <c r="U102" s="7"/>
    </row>
    <row r="103" spans="1:21" ht="12.75">
      <c r="A103" s="85"/>
      <c r="B103" s="85"/>
      <c r="C103" s="85"/>
      <c r="F103" s="86"/>
      <c r="G103" s="86"/>
      <c r="H103" s="86"/>
      <c r="L103" s="7"/>
      <c r="Q103" s="7"/>
      <c r="U103" s="7"/>
    </row>
    <row r="104" spans="1:21" ht="12.75">
      <c r="A104" s="85"/>
      <c r="B104" s="85"/>
      <c r="C104" s="85"/>
      <c r="F104" s="86"/>
      <c r="G104" s="86"/>
      <c r="H104" s="86"/>
      <c r="L104" s="7"/>
      <c r="Q104" s="7"/>
      <c r="U104" s="7"/>
    </row>
    <row r="105" spans="1:21" ht="12.75">
      <c r="A105" s="85"/>
      <c r="B105" s="85"/>
      <c r="C105" s="85"/>
      <c r="F105" s="86"/>
      <c r="G105" s="86"/>
      <c r="H105" s="86"/>
      <c r="L105" s="7"/>
      <c r="Q105" s="7"/>
      <c r="U105" s="7"/>
    </row>
    <row r="106" spans="1:21" ht="12.75">
      <c r="A106" s="85"/>
      <c r="B106" s="85"/>
      <c r="C106" s="85"/>
      <c r="F106" s="86"/>
      <c r="G106" s="86"/>
      <c r="H106" s="86"/>
      <c r="L106" s="7"/>
      <c r="Q106" s="7"/>
      <c r="U106" s="7"/>
    </row>
    <row r="107" spans="1:21" ht="12.75">
      <c r="A107" s="85"/>
      <c r="B107" s="85"/>
      <c r="C107" s="85"/>
      <c r="F107" s="86"/>
      <c r="G107" s="86"/>
      <c r="H107" s="86"/>
      <c r="L107" s="7"/>
      <c r="Q107" s="7"/>
      <c r="U107" s="7"/>
    </row>
    <row r="108" spans="1:21" ht="12.75">
      <c r="A108" s="6"/>
      <c r="B108" s="6"/>
      <c r="C108" s="6"/>
      <c r="F108" s="7"/>
      <c r="G108" s="7"/>
      <c r="H108" s="7"/>
      <c r="L108" s="7"/>
      <c r="Q108" s="7"/>
      <c r="U108" s="7"/>
    </row>
    <row r="109" spans="1:21" ht="12.75">
      <c r="A109" s="6"/>
      <c r="B109" s="6"/>
      <c r="C109" s="6"/>
      <c r="F109" s="7"/>
      <c r="G109" s="7"/>
      <c r="H109" s="7"/>
      <c r="L109" s="7"/>
      <c r="Q109" s="7"/>
      <c r="U109" s="7"/>
    </row>
    <row r="110" spans="1:21" ht="12.75">
      <c r="A110" s="82"/>
      <c r="B110" s="82"/>
      <c r="D110" s="4" t="s">
        <v>0</v>
      </c>
      <c r="F110" s="83" t="s">
        <v>1</v>
      </c>
      <c r="G110" s="83"/>
      <c r="H110" s="83"/>
      <c r="L110" s="7"/>
      <c r="Q110" s="7"/>
      <c r="U110" s="7"/>
    </row>
    <row r="111" spans="1:21" ht="12.75">
      <c r="A111" s="84" t="s">
        <v>113</v>
      </c>
      <c r="B111" s="84"/>
      <c r="D111" s="5"/>
      <c r="E111" s="5"/>
      <c r="F111" s="5"/>
      <c r="G111" s="5"/>
      <c r="H111" s="5"/>
      <c r="L111" s="7"/>
      <c r="Q111" s="7"/>
      <c r="U111" s="7"/>
    </row>
    <row r="112" spans="1:21" ht="12.75">
      <c r="A112" s="85" t="s">
        <v>6</v>
      </c>
      <c r="B112" s="85"/>
      <c r="C112" s="85"/>
      <c r="D112" s="7" t="s">
        <v>7</v>
      </c>
      <c r="F112" s="86" t="s">
        <v>114</v>
      </c>
      <c r="G112" s="86"/>
      <c r="H112" s="86"/>
      <c r="L112" s="7"/>
      <c r="Q112" s="7"/>
      <c r="U112" s="7"/>
    </row>
    <row r="113" spans="1:21" ht="12.75">
      <c r="A113" s="85" t="s">
        <v>15</v>
      </c>
      <c r="B113" s="85"/>
      <c r="C113" s="85"/>
      <c r="D113" s="7" t="s">
        <v>53</v>
      </c>
      <c r="F113" s="86" t="s">
        <v>115</v>
      </c>
      <c r="G113" s="86"/>
      <c r="H113" s="86"/>
      <c r="L113" s="7"/>
      <c r="Q113" s="7"/>
      <c r="U113" s="7"/>
    </row>
    <row r="114" spans="1:12" ht="12.75">
      <c r="A114" s="85" t="s">
        <v>19</v>
      </c>
      <c r="B114" s="85"/>
      <c r="C114" s="85"/>
      <c r="D114" s="7" t="s">
        <v>66</v>
      </c>
      <c r="F114" s="86" t="s">
        <v>116</v>
      </c>
      <c r="G114" s="86"/>
      <c r="H114" s="86"/>
      <c r="J114" s="5"/>
      <c r="L114" s="5"/>
    </row>
    <row r="115" spans="1:21" ht="12.75">
      <c r="A115" s="85" t="s">
        <v>22</v>
      </c>
      <c r="B115" s="85"/>
      <c r="C115" s="85"/>
      <c r="D115" s="7" t="s">
        <v>23</v>
      </c>
      <c r="F115" s="86" t="s">
        <v>24</v>
      </c>
      <c r="G115" s="86"/>
      <c r="H115" s="86"/>
      <c r="J115" s="7"/>
      <c r="L115" s="7"/>
      <c r="N115" s="86"/>
      <c r="O115" s="86"/>
      <c r="Q115" s="7"/>
      <c r="S115" s="7"/>
      <c r="U115" s="7"/>
    </row>
    <row r="116" spans="1:21" ht="13.5">
      <c r="A116" s="85" t="s">
        <v>25</v>
      </c>
      <c r="B116" s="85"/>
      <c r="D116" s="7" t="s">
        <v>117</v>
      </c>
      <c r="F116" s="86" t="s">
        <v>118</v>
      </c>
      <c r="G116" s="86"/>
      <c r="H116" s="86"/>
      <c r="I116" s="2"/>
      <c r="J116" s="7"/>
      <c r="L116" s="7"/>
      <c r="N116" s="86"/>
      <c r="O116" s="86"/>
      <c r="Q116" s="7"/>
      <c r="S116" s="7"/>
      <c r="U116" s="7"/>
    </row>
    <row r="117" spans="1:21" ht="13.5">
      <c r="A117" s="85"/>
      <c r="B117" s="85"/>
      <c r="C117" s="85"/>
      <c r="F117" s="86"/>
      <c r="G117" s="86"/>
      <c r="H117" s="86"/>
      <c r="I117" s="2"/>
      <c r="J117" s="7"/>
      <c r="L117" s="7"/>
      <c r="N117" s="86"/>
      <c r="O117" s="86"/>
      <c r="Q117" s="7"/>
      <c r="S117" s="7"/>
      <c r="U117" s="7"/>
    </row>
    <row r="118" spans="1:21" ht="12.75">
      <c r="A118" s="1"/>
      <c r="I118" s="3"/>
      <c r="J118" s="7"/>
      <c r="L118" s="7"/>
      <c r="N118" s="86"/>
      <c r="O118" s="86"/>
      <c r="Q118" s="7"/>
      <c r="S118" s="7"/>
      <c r="U118" s="7"/>
    </row>
    <row r="119" spans="1:21" ht="13.5">
      <c r="A119" s="2"/>
      <c r="B119" s="2"/>
      <c r="C119" s="2"/>
      <c r="D119" s="2"/>
      <c r="E119" s="2"/>
      <c r="F119" s="2"/>
      <c r="G119" s="2"/>
      <c r="H119" s="2"/>
      <c r="J119" s="7"/>
      <c r="L119" s="7"/>
      <c r="N119" s="86"/>
      <c r="O119" s="86"/>
      <c r="Q119" s="7"/>
      <c r="S119" s="7"/>
      <c r="U119" s="7"/>
    </row>
    <row r="120" spans="1:21" ht="13.5">
      <c r="A120" s="2"/>
      <c r="B120" s="2"/>
      <c r="C120" s="2"/>
      <c r="D120" s="2"/>
      <c r="E120" s="2"/>
      <c r="F120" s="2"/>
      <c r="G120" s="2"/>
      <c r="H120" s="2"/>
      <c r="J120" s="7"/>
      <c r="L120" s="7"/>
      <c r="N120" s="86"/>
      <c r="O120" s="86"/>
      <c r="Q120" s="7"/>
      <c r="S120" s="7"/>
      <c r="U120" s="7"/>
    </row>
    <row r="121" spans="1:21" ht="12.75">
      <c r="A121" s="3"/>
      <c r="B121" s="3"/>
      <c r="C121" s="3"/>
      <c r="D121" s="3"/>
      <c r="E121" s="3"/>
      <c r="F121" s="3"/>
      <c r="G121" s="3"/>
      <c r="H121" s="3"/>
      <c r="I121" s="5"/>
      <c r="J121" s="7"/>
      <c r="L121" s="7"/>
      <c r="N121" s="86"/>
      <c r="O121" s="86"/>
      <c r="Q121" s="7"/>
      <c r="S121" s="7"/>
      <c r="U121" s="7"/>
    </row>
    <row r="122" spans="4:21" ht="12.75">
      <c r="D122" s="81"/>
      <c r="E122" s="81"/>
      <c r="F122" s="81"/>
      <c r="G122" s="81"/>
      <c r="H122" s="81"/>
      <c r="L122" s="7"/>
      <c r="Q122" s="7"/>
      <c r="U122" s="7"/>
    </row>
    <row r="123" spans="1:21" ht="12.75">
      <c r="A123" s="82"/>
      <c r="B123" s="82"/>
      <c r="D123" s="4" t="s">
        <v>0</v>
      </c>
      <c r="F123" s="83" t="s">
        <v>1</v>
      </c>
      <c r="G123" s="83"/>
      <c r="H123" s="83"/>
      <c r="L123" s="7"/>
      <c r="Q123" s="7"/>
      <c r="U123" s="7"/>
    </row>
    <row r="124" spans="1:21" ht="12.75">
      <c r="A124" s="84" t="s">
        <v>119</v>
      </c>
      <c r="B124" s="84"/>
      <c r="D124" s="5"/>
      <c r="E124" s="5"/>
      <c r="F124" s="5"/>
      <c r="G124" s="5"/>
      <c r="H124" s="5"/>
      <c r="L124" s="7"/>
      <c r="Q124" s="7"/>
      <c r="U124" s="7"/>
    </row>
    <row r="125" spans="1:21" ht="12.75">
      <c r="A125" s="85" t="s">
        <v>46</v>
      </c>
      <c r="B125" s="85"/>
      <c r="C125" s="85"/>
      <c r="D125" s="7" t="s">
        <v>9</v>
      </c>
      <c r="F125" s="86" t="s">
        <v>120</v>
      </c>
      <c r="G125" s="86"/>
      <c r="H125" s="86"/>
      <c r="L125" s="7"/>
      <c r="Q125" s="7"/>
      <c r="U125" s="7"/>
    </row>
    <row r="126" spans="1:21" ht="12.75">
      <c r="A126" s="85" t="s">
        <v>3</v>
      </c>
      <c r="B126" s="85"/>
      <c r="C126" s="85"/>
      <c r="D126" s="7" t="s">
        <v>121</v>
      </c>
      <c r="F126" s="86" t="s">
        <v>122</v>
      </c>
      <c r="G126" s="86"/>
      <c r="H126" s="86"/>
      <c r="L126" s="7"/>
      <c r="Q126" s="7"/>
      <c r="U126" s="7"/>
    </row>
    <row r="127" spans="1:21" ht="12.75">
      <c r="A127" s="85" t="s">
        <v>6</v>
      </c>
      <c r="B127" s="85"/>
      <c r="C127" s="85"/>
      <c r="D127" s="7" t="s">
        <v>7</v>
      </c>
      <c r="F127" s="86" t="s">
        <v>123</v>
      </c>
      <c r="G127" s="86"/>
      <c r="H127" s="86"/>
      <c r="L127" s="7"/>
      <c r="Q127" s="7"/>
      <c r="U127" s="7"/>
    </row>
    <row r="128" spans="1:21" ht="12.75">
      <c r="A128" s="85" t="s">
        <v>11</v>
      </c>
      <c r="B128" s="85"/>
      <c r="C128" s="85"/>
      <c r="D128" s="7" t="s">
        <v>125</v>
      </c>
      <c r="F128" s="86" t="s">
        <v>126</v>
      </c>
      <c r="G128" s="86"/>
      <c r="H128" s="86"/>
      <c r="L128" s="7"/>
      <c r="Q128" s="7"/>
      <c r="U128" s="7"/>
    </row>
    <row r="129" spans="1:21" ht="12.75">
      <c r="A129" s="85" t="s">
        <v>15</v>
      </c>
      <c r="B129" s="85"/>
      <c r="C129" s="85"/>
      <c r="D129" s="7" t="s">
        <v>127</v>
      </c>
      <c r="F129" s="86" t="s">
        <v>128</v>
      </c>
      <c r="G129" s="86"/>
      <c r="H129" s="86"/>
      <c r="L129" s="7"/>
      <c r="Q129" s="7"/>
      <c r="U129" s="7"/>
    </row>
    <row r="130" spans="1:8" ht="12.75">
      <c r="A130" s="85" t="s">
        <v>19</v>
      </c>
      <c r="B130" s="85"/>
      <c r="C130" s="85"/>
      <c r="D130" s="7" t="s">
        <v>130</v>
      </c>
      <c r="F130" s="86" t="s">
        <v>131</v>
      </c>
      <c r="G130" s="86"/>
      <c r="H130" s="86"/>
    </row>
    <row r="131" spans="1:8" ht="12.75">
      <c r="A131" s="85" t="s">
        <v>132</v>
      </c>
      <c r="B131" s="85"/>
      <c r="C131" s="85"/>
      <c r="D131" s="7" t="s">
        <v>23</v>
      </c>
      <c r="F131" s="86" t="s">
        <v>47</v>
      </c>
      <c r="G131" s="86"/>
      <c r="H131" s="86"/>
    </row>
    <row r="132" spans="1:8" ht="12.75">
      <c r="A132" s="85" t="s">
        <v>22</v>
      </c>
      <c r="B132" s="85"/>
      <c r="C132" s="85"/>
      <c r="D132" s="7" t="s">
        <v>23</v>
      </c>
      <c r="F132" s="86" t="s">
        <v>133</v>
      </c>
      <c r="G132" s="86"/>
      <c r="H132" s="86"/>
    </row>
    <row r="133" spans="1:8" ht="12.75">
      <c r="A133" s="85" t="s">
        <v>25</v>
      </c>
      <c r="B133" s="85"/>
      <c r="D133" s="7" t="s">
        <v>134</v>
      </c>
      <c r="F133" s="86" t="s">
        <v>135</v>
      </c>
      <c r="G133" s="86"/>
      <c r="H133" s="86"/>
    </row>
    <row r="134" spans="1:8" ht="12.75">
      <c r="A134" s="85"/>
      <c r="B134" s="85"/>
      <c r="C134" s="85"/>
      <c r="F134" s="86"/>
      <c r="G134" s="86"/>
      <c r="H134" s="86"/>
    </row>
    <row r="135" spans="1:21" ht="12.75">
      <c r="A135" s="85"/>
      <c r="B135" s="85"/>
      <c r="C135" s="85"/>
      <c r="F135" s="86"/>
      <c r="G135" s="86"/>
      <c r="H135" s="86"/>
      <c r="O135" s="89"/>
      <c r="P135" s="89"/>
      <c r="Q135" s="89"/>
      <c r="R135" s="89"/>
      <c r="S135" s="89"/>
      <c r="T135" s="89"/>
      <c r="U135" s="89"/>
    </row>
    <row r="136" spans="1:8" ht="12.75">
      <c r="A136" s="85"/>
      <c r="B136" s="85"/>
      <c r="C136" s="85"/>
      <c r="F136" s="86"/>
      <c r="G136" s="86"/>
      <c r="H136" s="86"/>
    </row>
    <row r="137" spans="1:9" ht="12.75">
      <c r="A137" s="82"/>
      <c r="B137" s="82"/>
      <c r="D137" s="4" t="s">
        <v>0</v>
      </c>
      <c r="F137" s="83" t="s">
        <v>1</v>
      </c>
      <c r="G137" s="83"/>
      <c r="H137" s="83"/>
      <c r="I137" s="5"/>
    </row>
    <row r="138" spans="1:21" ht="13.5">
      <c r="A138" s="84" t="s">
        <v>136</v>
      </c>
      <c r="B138" s="84"/>
      <c r="D138" s="5"/>
      <c r="E138" s="5"/>
      <c r="F138" s="5"/>
      <c r="G138" s="5"/>
      <c r="H138" s="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5">
      <c r="A139" s="85" t="s">
        <v>46</v>
      </c>
      <c r="B139" s="85"/>
      <c r="C139" s="85"/>
      <c r="D139" s="7" t="s">
        <v>56</v>
      </c>
      <c r="F139" s="86" t="s">
        <v>137</v>
      </c>
      <c r="G139" s="86"/>
      <c r="H139" s="86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>
      <c r="A140" s="85" t="s">
        <v>3</v>
      </c>
      <c r="B140" s="85"/>
      <c r="C140" s="85"/>
      <c r="D140" s="7" t="s">
        <v>138</v>
      </c>
      <c r="F140" s="86" t="s">
        <v>139</v>
      </c>
      <c r="G140" s="86"/>
      <c r="H140" s="86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2.75">
      <c r="A141" s="85" t="s">
        <v>6</v>
      </c>
      <c r="B141" s="85"/>
      <c r="C141" s="85"/>
      <c r="D141" s="7" t="s">
        <v>140</v>
      </c>
      <c r="F141" s="86" t="s">
        <v>141</v>
      </c>
      <c r="G141" s="86"/>
      <c r="H141" s="86"/>
      <c r="J141" s="81"/>
      <c r="K141" s="81"/>
      <c r="L141" s="81"/>
      <c r="N141" s="81"/>
      <c r="O141" s="81"/>
      <c r="P141" s="81"/>
      <c r="Q141" s="81"/>
      <c r="S141" s="81"/>
      <c r="T141" s="81"/>
      <c r="U141" s="81"/>
    </row>
    <row r="142" spans="1:21" ht="12.75">
      <c r="A142" s="85" t="s">
        <v>11</v>
      </c>
      <c r="B142" s="85"/>
      <c r="C142" s="85"/>
      <c r="D142" s="7" t="s">
        <v>48</v>
      </c>
      <c r="F142" s="86" t="s">
        <v>142</v>
      </c>
      <c r="G142" s="86"/>
      <c r="H142" s="86"/>
      <c r="J142" s="4"/>
      <c r="L142" s="4"/>
      <c r="N142" s="83"/>
      <c r="O142" s="83"/>
      <c r="Q142" s="4"/>
      <c r="S142" s="4"/>
      <c r="U142" s="4"/>
    </row>
    <row r="143" spans="1:12" ht="12.75">
      <c r="A143" s="85" t="s">
        <v>15</v>
      </c>
      <c r="B143" s="85"/>
      <c r="C143" s="85"/>
      <c r="D143" s="7" t="s">
        <v>144</v>
      </c>
      <c r="F143" s="86" t="s">
        <v>145</v>
      </c>
      <c r="G143" s="86"/>
      <c r="H143" s="86"/>
      <c r="J143" s="5"/>
      <c r="L143" s="5"/>
    </row>
    <row r="144" spans="1:21" ht="12.75">
      <c r="A144" s="85" t="s">
        <v>19</v>
      </c>
      <c r="B144" s="85"/>
      <c r="C144" s="85"/>
      <c r="D144" s="7" t="s">
        <v>147</v>
      </c>
      <c r="F144" s="86" t="s">
        <v>148</v>
      </c>
      <c r="G144" s="86"/>
      <c r="H144" s="86"/>
      <c r="J144" s="7"/>
      <c r="L144" s="7"/>
      <c r="N144" s="86"/>
      <c r="O144" s="86"/>
      <c r="Q144" s="7"/>
      <c r="S144" s="7"/>
      <c r="U144" s="7"/>
    </row>
    <row r="145" spans="1:21" ht="12.75">
      <c r="A145" s="85" t="s">
        <v>22</v>
      </c>
      <c r="B145" s="85"/>
      <c r="C145" s="85"/>
      <c r="D145" s="7" t="s">
        <v>23</v>
      </c>
      <c r="F145" s="86" t="s">
        <v>149</v>
      </c>
      <c r="G145" s="86"/>
      <c r="H145" s="86"/>
      <c r="J145" s="7"/>
      <c r="L145" s="7"/>
      <c r="N145" s="86"/>
      <c r="O145" s="86"/>
      <c r="Q145" s="7"/>
      <c r="S145" s="7"/>
      <c r="U145" s="7"/>
    </row>
    <row r="146" spans="1:21" ht="12.75">
      <c r="A146" s="85" t="s">
        <v>25</v>
      </c>
      <c r="B146" s="85"/>
      <c r="D146" s="7" t="s">
        <v>150</v>
      </c>
      <c r="F146" s="86" t="s">
        <v>151</v>
      </c>
      <c r="G146" s="86"/>
      <c r="H146" s="86"/>
      <c r="J146" s="7"/>
      <c r="L146" s="7"/>
      <c r="N146" s="86"/>
      <c r="O146" s="86"/>
      <c r="Q146" s="7"/>
      <c r="S146" s="7"/>
      <c r="U146" s="7"/>
    </row>
    <row r="147" spans="1:21" ht="12.75">
      <c r="A147" s="85"/>
      <c r="B147" s="85"/>
      <c r="C147" s="85"/>
      <c r="F147" s="86"/>
      <c r="G147" s="86"/>
      <c r="H147" s="86"/>
      <c r="J147" s="7"/>
      <c r="L147" s="7"/>
      <c r="N147" s="86"/>
      <c r="O147" s="86"/>
      <c r="Q147" s="7"/>
      <c r="S147" s="7"/>
      <c r="U147" s="7"/>
    </row>
    <row r="148" spans="1:21" ht="12.75">
      <c r="A148" s="85"/>
      <c r="B148" s="85"/>
      <c r="C148" s="85"/>
      <c r="F148" s="86"/>
      <c r="G148" s="86"/>
      <c r="H148" s="86"/>
      <c r="J148" s="7"/>
      <c r="L148" s="7"/>
      <c r="N148" s="86"/>
      <c r="O148" s="86"/>
      <c r="Q148" s="7"/>
      <c r="S148" s="7"/>
      <c r="U148" s="7"/>
    </row>
    <row r="149" spans="1:21" ht="12.75">
      <c r="A149" s="85"/>
      <c r="B149" s="85"/>
      <c r="C149" s="85"/>
      <c r="F149" s="86"/>
      <c r="G149" s="86"/>
      <c r="H149" s="86"/>
      <c r="L149" s="7"/>
      <c r="Q149" s="7"/>
      <c r="U149" s="7"/>
    </row>
    <row r="150" spans="1:21" ht="12.75">
      <c r="A150" s="84" t="s">
        <v>152</v>
      </c>
      <c r="B150" s="84"/>
      <c r="D150" s="5"/>
      <c r="E150" s="5"/>
      <c r="F150" s="5"/>
      <c r="G150" s="5"/>
      <c r="H150" s="5"/>
      <c r="L150" s="7"/>
      <c r="Q150" s="7"/>
      <c r="U150" s="7"/>
    </row>
    <row r="151" spans="1:21" ht="12.75">
      <c r="A151" s="85" t="s">
        <v>6</v>
      </c>
      <c r="B151" s="85"/>
      <c r="C151" s="85"/>
      <c r="D151" s="7" t="s">
        <v>10</v>
      </c>
      <c r="F151" s="86" t="s">
        <v>124</v>
      </c>
      <c r="G151" s="86"/>
      <c r="H151" s="86"/>
      <c r="L151" s="7"/>
      <c r="Q151" s="7"/>
      <c r="U151" s="7"/>
    </row>
    <row r="152" spans="1:21" ht="12.75">
      <c r="A152" s="85" t="s">
        <v>15</v>
      </c>
      <c r="B152" s="85"/>
      <c r="C152" s="85"/>
      <c r="D152" s="7" t="s">
        <v>40</v>
      </c>
      <c r="F152" s="86" t="s">
        <v>154</v>
      </c>
      <c r="G152" s="86"/>
      <c r="H152" s="86"/>
      <c r="L152" s="7"/>
      <c r="Q152" s="7"/>
      <c r="U152" s="7"/>
    </row>
    <row r="153" spans="1:21" ht="12.75">
      <c r="A153" s="85" t="s">
        <v>19</v>
      </c>
      <c r="B153" s="85"/>
      <c r="C153" s="85"/>
      <c r="D153" s="7" t="s">
        <v>155</v>
      </c>
      <c r="F153" s="86" t="s">
        <v>156</v>
      </c>
      <c r="G153" s="86"/>
      <c r="H153" s="86"/>
      <c r="L153" s="7"/>
      <c r="Q153" s="7"/>
      <c r="U153" s="7"/>
    </row>
    <row r="154" spans="1:21" ht="12.75">
      <c r="A154" s="85" t="s">
        <v>25</v>
      </c>
      <c r="B154" s="85"/>
      <c r="D154" s="7" t="s">
        <v>157</v>
      </c>
      <c r="F154" s="86" t="s">
        <v>158</v>
      </c>
      <c r="G154" s="86"/>
      <c r="H154" s="86"/>
      <c r="L154" s="7"/>
      <c r="Q154" s="7"/>
      <c r="U154" s="7"/>
    </row>
    <row r="155" spans="1:21" ht="12.75">
      <c r="A155" s="85"/>
      <c r="B155" s="85"/>
      <c r="C155" s="85"/>
      <c r="F155" s="86"/>
      <c r="G155" s="86"/>
      <c r="H155" s="86"/>
      <c r="L155" s="7"/>
      <c r="Q155" s="7"/>
      <c r="U155" s="7"/>
    </row>
    <row r="156" spans="4:21" ht="12.75">
      <c r="D156" s="81"/>
      <c r="E156" s="81"/>
      <c r="F156" s="81"/>
      <c r="G156" s="81"/>
      <c r="H156" s="81"/>
      <c r="L156" s="7"/>
      <c r="Q156" s="7"/>
      <c r="U156" s="7"/>
    </row>
    <row r="157" spans="1:21" ht="12.75">
      <c r="A157" s="82"/>
      <c r="B157" s="82"/>
      <c r="D157" s="4" t="s">
        <v>0</v>
      </c>
      <c r="F157" s="83" t="s">
        <v>1</v>
      </c>
      <c r="G157" s="83"/>
      <c r="H157" s="83"/>
      <c r="L157" s="7"/>
      <c r="Q157" s="7"/>
      <c r="U157" s="7"/>
    </row>
    <row r="158" spans="1:21" ht="12.75">
      <c r="A158" s="84" t="s">
        <v>160</v>
      </c>
      <c r="B158" s="84"/>
      <c r="D158" s="5"/>
      <c r="E158" s="5"/>
      <c r="F158" s="5"/>
      <c r="G158" s="5"/>
      <c r="H158" s="5"/>
      <c r="L158" s="7"/>
      <c r="Q158" s="7"/>
      <c r="U158" s="7"/>
    </row>
    <row r="159" spans="1:12" ht="12.75">
      <c r="A159" s="85" t="s">
        <v>6</v>
      </c>
      <c r="B159" s="85"/>
      <c r="C159" s="85"/>
      <c r="D159" s="7" t="s">
        <v>7</v>
      </c>
      <c r="F159" s="86" t="s">
        <v>47</v>
      </c>
      <c r="G159" s="86"/>
      <c r="H159" s="86"/>
      <c r="J159" s="5"/>
      <c r="L159" s="5"/>
    </row>
    <row r="160" spans="1:21" ht="12.75">
      <c r="A160" s="85" t="s">
        <v>63</v>
      </c>
      <c r="B160" s="85"/>
      <c r="C160" s="85"/>
      <c r="D160" s="7" t="s">
        <v>64</v>
      </c>
      <c r="F160" s="86" t="s">
        <v>161</v>
      </c>
      <c r="G160" s="86"/>
      <c r="H160" s="86"/>
      <c r="J160" s="7"/>
      <c r="L160" s="7"/>
      <c r="N160" s="86"/>
      <c r="O160" s="86"/>
      <c r="Q160" s="7"/>
      <c r="S160" s="7"/>
      <c r="U160" s="7"/>
    </row>
    <row r="161" spans="1:21" ht="12.75">
      <c r="A161" s="85" t="s">
        <v>22</v>
      </c>
      <c r="B161" s="85"/>
      <c r="C161" s="85"/>
      <c r="D161" s="7" t="s">
        <v>23</v>
      </c>
      <c r="F161" s="86" t="s">
        <v>24</v>
      </c>
      <c r="G161" s="86"/>
      <c r="H161" s="86"/>
      <c r="J161" s="7"/>
      <c r="L161" s="7"/>
      <c r="N161" s="86"/>
      <c r="O161" s="86"/>
      <c r="Q161" s="7"/>
      <c r="S161" s="7"/>
      <c r="U161" s="7"/>
    </row>
    <row r="162" spans="1:21" ht="13.5">
      <c r="A162" s="85" t="s">
        <v>25</v>
      </c>
      <c r="B162" s="85"/>
      <c r="D162" s="7" t="s">
        <v>66</v>
      </c>
      <c r="F162" s="86" t="s">
        <v>162</v>
      </c>
      <c r="G162" s="86"/>
      <c r="H162" s="86"/>
      <c r="I162" s="2"/>
      <c r="J162" s="7"/>
      <c r="L162" s="7"/>
      <c r="N162" s="86"/>
      <c r="O162" s="86"/>
      <c r="Q162" s="7"/>
      <c r="S162" s="7"/>
      <c r="U162" s="7"/>
    </row>
    <row r="163" spans="1:21" ht="13.5">
      <c r="A163" s="85"/>
      <c r="B163" s="85"/>
      <c r="C163" s="85"/>
      <c r="F163" s="86"/>
      <c r="G163" s="86"/>
      <c r="H163" s="86"/>
      <c r="I163" s="2"/>
      <c r="J163" s="7"/>
      <c r="L163" s="7"/>
      <c r="N163" s="86"/>
      <c r="O163" s="86"/>
      <c r="Q163" s="7"/>
      <c r="S163" s="7"/>
      <c r="U163" s="7"/>
    </row>
    <row r="164" spans="1:21" ht="12.75">
      <c r="A164" s="1"/>
      <c r="I164" s="3"/>
      <c r="L164" s="7"/>
      <c r="Q164" s="7"/>
      <c r="U164" s="7"/>
    </row>
    <row r="165" spans="1:21" ht="13.5">
      <c r="A165" s="2"/>
      <c r="B165" s="2"/>
      <c r="C165" s="2"/>
      <c r="D165" s="2"/>
      <c r="E165" s="2"/>
      <c r="F165" s="2"/>
      <c r="G165" s="2"/>
      <c r="H165" s="2"/>
      <c r="L165" s="7"/>
      <c r="Q165" s="7"/>
      <c r="U165" s="7"/>
    </row>
    <row r="166" spans="1:21" ht="12.75">
      <c r="A166" s="82"/>
      <c r="B166" s="82"/>
      <c r="D166" s="4" t="s">
        <v>0</v>
      </c>
      <c r="F166" s="83" t="s">
        <v>1</v>
      </c>
      <c r="G166" s="83"/>
      <c r="H166" s="83"/>
      <c r="L166" s="7"/>
      <c r="Q166" s="7"/>
      <c r="U166" s="7"/>
    </row>
    <row r="167" spans="1:21" ht="12.75">
      <c r="A167" s="84" t="s">
        <v>164</v>
      </c>
      <c r="B167" s="84"/>
      <c r="D167" s="5"/>
      <c r="E167" s="5"/>
      <c r="F167" s="5"/>
      <c r="G167" s="5"/>
      <c r="H167" s="5"/>
      <c r="I167" s="5"/>
      <c r="L167" s="7"/>
      <c r="Q167" s="7"/>
      <c r="U167" s="7"/>
    </row>
    <row r="168" spans="1:21" ht="12.75">
      <c r="A168" s="85" t="s">
        <v>6</v>
      </c>
      <c r="B168" s="85"/>
      <c r="C168" s="85"/>
      <c r="D168" s="7" t="s">
        <v>7</v>
      </c>
      <c r="F168" s="86" t="s">
        <v>47</v>
      </c>
      <c r="G168" s="86"/>
      <c r="H168" s="86"/>
      <c r="L168" s="7"/>
      <c r="Q168" s="7"/>
      <c r="U168" s="7"/>
    </row>
    <row r="169" spans="1:21" ht="12.75">
      <c r="A169" s="85" t="s">
        <v>63</v>
      </c>
      <c r="B169" s="85"/>
      <c r="C169" s="85"/>
      <c r="D169" s="7" t="s">
        <v>64</v>
      </c>
      <c r="F169" s="86" t="s">
        <v>165</v>
      </c>
      <c r="G169" s="86"/>
      <c r="H169" s="86"/>
      <c r="L169" s="7"/>
      <c r="Q169" s="7"/>
      <c r="U169" s="7"/>
    </row>
    <row r="170" spans="1:21" ht="12.75">
      <c r="A170" s="85" t="s">
        <v>22</v>
      </c>
      <c r="B170" s="85"/>
      <c r="C170" s="85"/>
      <c r="D170" s="7" t="s">
        <v>23</v>
      </c>
      <c r="F170" s="86" t="s">
        <v>24</v>
      </c>
      <c r="G170" s="86"/>
      <c r="H170" s="86"/>
      <c r="L170" s="7"/>
      <c r="Q170" s="7"/>
      <c r="U170" s="7"/>
    </row>
    <row r="171" spans="1:21" ht="12.75">
      <c r="A171" s="85" t="s">
        <v>25</v>
      </c>
      <c r="B171" s="85"/>
      <c r="D171" s="7" t="s">
        <v>66</v>
      </c>
      <c r="F171" s="86" t="s">
        <v>166</v>
      </c>
      <c r="G171" s="86"/>
      <c r="H171" s="86"/>
      <c r="L171" s="7"/>
      <c r="Q171" s="7"/>
      <c r="U171" s="7"/>
    </row>
    <row r="172" spans="1:21" ht="12.75">
      <c r="A172" s="85"/>
      <c r="B172" s="85"/>
      <c r="C172" s="85"/>
      <c r="F172" s="86"/>
      <c r="G172" s="86"/>
      <c r="H172" s="86"/>
      <c r="L172" s="7"/>
      <c r="Q172" s="7"/>
      <c r="U172" s="7"/>
    </row>
    <row r="173" spans="1:8" ht="12.75">
      <c r="A173" s="85"/>
      <c r="B173" s="85"/>
      <c r="C173" s="85"/>
      <c r="F173" s="86"/>
      <c r="G173" s="86"/>
      <c r="H173" s="86"/>
    </row>
    <row r="174" spans="1:8" ht="12.75">
      <c r="A174" s="85"/>
      <c r="B174" s="85"/>
      <c r="C174" s="85"/>
      <c r="F174" s="86"/>
      <c r="G174" s="86"/>
      <c r="H174" s="86"/>
    </row>
    <row r="175" spans="1:9" ht="13.5">
      <c r="A175" s="84" t="s">
        <v>167</v>
      </c>
      <c r="B175" s="84"/>
      <c r="D175" s="5"/>
      <c r="E175" s="5"/>
      <c r="F175" s="5"/>
      <c r="G175" s="5"/>
      <c r="H175" s="5"/>
      <c r="I175" s="2"/>
    </row>
    <row r="176" spans="1:9" ht="13.5">
      <c r="A176" s="85" t="s">
        <v>6</v>
      </c>
      <c r="B176" s="85"/>
      <c r="C176" s="85"/>
      <c r="D176" s="7" t="s">
        <v>168</v>
      </c>
      <c r="F176" s="86" t="s">
        <v>169</v>
      </c>
      <c r="G176" s="86"/>
      <c r="H176" s="86"/>
      <c r="I176" s="2"/>
    </row>
    <row r="177" spans="1:9" ht="12.75">
      <c r="A177" s="85" t="s">
        <v>15</v>
      </c>
      <c r="B177" s="85"/>
      <c r="C177" s="85"/>
      <c r="D177" s="7" t="s">
        <v>170</v>
      </c>
      <c r="F177" s="86" t="s">
        <v>171</v>
      </c>
      <c r="G177" s="86"/>
      <c r="H177" s="86"/>
      <c r="I177" s="3"/>
    </row>
    <row r="178" spans="1:8" ht="12.75">
      <c r="A178" s="85" t="s">
        <v>19</v>
      </c>
      <c r="B178" s="85"/>
      <c r="C178" s="85"/>
      <c r="D178" s="7" t="s">
        <v>172</v>
      </c>
      <c r="F178" s="86" t="s">
        <v>173</v>
      </c>
      <c r="G178" s="86"/>
      <c r="H178" s="86"/>
    </row>
    <row r="179" spans="1:8" ht="12.75">
      <c r="A179" s="85" t="s">
        <v>25</v>
      </c>
      <c r="B179" s="85"/>
      <c r="D179" s="7" t="s">
        <v>174</v>
      </c>
      <c r="F179" s="86" t="s">
        <v>175</v>
      </c>
      <c r="G179" s="86"/>
      <c r="H179" s="86"/>
    </row>
    <row r="180" spans="1:9" ht="12.75">
      <c r="A180" s="85"/>
      <c r="B180" s="85"/>
      <c r="C180" s="85"/>
      <c r="F180" s="86"/>
      <c r="G180" s="86"/>
      <c r="H180" s="86"/>
      <c r="I180" s="5"/>
    </row>
    <row r="181" spans="1:21" ht="12.75">
      <c r="A181" s="85"/>
      <c r="B181" s="85"/>
      <c r="C181" s="85"/>
      <c r="F181" s="86"/>
      <c r="G181" s="86"/>
      <c r="H181" s="86"/>
      <c r="O181" s="89"/>
      <c r="P181" s="89"/>
      <c r="Q181" s="89"/>
      <c r="R181" s="89"/>
      <c r="S181" s="89"/>
      <c r="T181" s="89"/>
      <c r="U181" s="89"/>
    </row>
    <row r="182" spans="1:8" ht="12.75">
      <c r="A182" s="85"/>
      <c r="B182" s="85"/>
      <c r="C182" s="85"/>
      <c r="F182" s="86"/>
      <c r="G182" s="86"/>
      <c r="H182" s="86"/>
    </row>
    <row r="183" spans="1:8" ht="12.75">
      <c r="A183" s="82"/>
      <c r="B183" s="82"/>
      <c r="D183" s="4"/>
      <c r="F183" s="83"/>
      <c r="G183" s="83"/>
      <c r="H183" s="83"/>
    </row>
    <row r="184" spans="1:21" ht="13.5">
      <c r="A184" s="84" t="s">
        <v>176</v>
      </c>
      <c r="B184" s="84"/>
      <c r="D184" s="5"/>
      <c r="E184" s="5"/>
      <c r="F184" s="5"/>
      <c r="G184" s="5"/>
      <c r="H184" s="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5">
      <c r="A185" s="85" t="s">
        <v>3</v>
      </c>
      <c r="B185" s="85"/>
      <c r="C185" s="85"/>
      <c r="D185" s="7" t="s">
        <v>177</v>
      </c>
      <c r="F185" s="86" t="s">
        <v>178</v>
      </c>
      <c r="G185" s="86"/>
      <c r="H185" s="86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>
      <c r="A186" s="85" t="s">
        <v>6</v>
      </c>
      <c r="B186" s="85"/>
      <c r="C186" s="85"/>
      <c r="D186" s="7" t="s">
        <v>168</v>
      </c>
      <c r="F186" s="86" t="s">
        <v>179</v>
      </c>
      <c r="G186" s="86"/>
      <c r="H186" s="86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2.75">
      <c r="A187" s="85" t="s">
        <v>11</v>
      </c>
      <c r="B187" s="85"/>
      <c r="C187" s="85"/>
      <c r="D187" s="7" t="s">
        <v>56</v>
      </c>
      <c r="F187" s="86" t="s">
        <v>180</v>
      </c>
      <c r="G187" s="86"/>
      <c r="H187" s="86"/>
      <c r="J187" s="81"/>
      <c r="K187" s="81"/>
      <c r="L187" s="81"/>
      <c r="N187" s="81"/>
      <c r="O187" s="81"/>
      <c r="P187" s="81"/>
      <c r="Q187" s="81"/>
      <c r="S187" s="81"/>
      <c r="T187" s="81"/>
      <c r="U187" s="81"/>
    </row>
    <row r="188" spans="1:21" ht="12.75">
      <c r="A188" s="85" t="s">
        <v>15</v>
      </c>
      <c r="B188" s="85"/>
      <c r="C188" s="85"/>
      <c r="D188" s="7" t="s">
        <v>182</v>
      </c>
      <c r="F188" s="86" t="s">
        <v>183</v>
      </c>
      <c r="G188" s="86"/>
      <c r="H188" s="86"/>
      <c r="J188" s="4"/>
      <c r="L188" s="4"/>
      <c r="N188" s="83"/>
      <c r="O188" s="83"/>
      <c r="Q188" s="4"/>
      <c r="S188" s="4"/>
      <c r="U188" s="4"/>
    </row>
    <row r="189" spans="1:12" ht="12.75">
      <c r="A189" s="85" t="s">
        <v>19</v>
      </c>
      <c r="B189" s="85"/>
      <c r="C189" s="85"/>
      <c r="D189" s="7" t="s">
        <v>184</v>
      </c>
      <c r="F189" s="86" t="s">
        <v>185</v>
      </c>
      <c r="G189" s="86"/>
      <c r="H189" s="86"/>
      <c r="J189" s="5"/>
      <c r="L189" s="5"/>
    </row>
    <row r="190" spans="1:21" ht="12.75">
      <c r="A190" s="85" t="s">
        <v>22</v>
      </c>
      <c r="B190" s="85"/>
      <c r="C190" s="85"/>
      <c r="D190" s="7" t="s">
        <v>23</v>
      </c>
      <c r="F190" s="86" t="s">
        <v>149</v>
      </c>
      <c r="G190" s="86"/>
      <c r="H190" s="86"/>
      <c r="J190" s="7"/>
      <c r="L190" s="7"/>
      <c r="N190" s="86"/>
      <c r="O190" s="86"/>
      <c r="Q190" s="7"/>
      <c r="S190" s="7"/>
      <c r="U190" s="7"/>
    </row>
    <row r="191" spans="1:21" ht="12.75">
      <c r="A191" s="85" t="s">
        <v>25</v>
      </c>
      <c r="B191" s="85"/>
      <c r="D191" s="7" t="s">
        <v>186</v>
      </c>
      <c r="F191" s="86" t="s">
        <v>187</v>
      </c>
      <c r="G191" s="86"/>
      <c r="H191" s="86"/>
      <c r="J191" s="7"/>
      <c r="L191" s="7"/>
      <c r="N191" s="86"/>
      <c r="O191" s="86"/>
      <c r="Q191" s="7"/>
      <c r="S191" s="7"/>
      <c r="U191" s="7"/>
    </row>
    <row r="192" spans="1:21" ht="12.75">
      <c r="A192" s="85"/>
      <c r="B192" s="85"/>
      <c r="C192" s="85"/>
      <c r="F192" s="86"/>
      <c r="G192" s="86"/>
      <c r="H192" s="86"/>
      <c r="J192" s="7"/>
      <c r="L192" s="7"/>
      <c r="N192" s="86"/>
      <c r="O192" s="86"/>
      <c r="Q192" s="7"/>
      <c r="S192" s="7"/>
      <c r="U192" s="7"/>
    </row>
    <row r="193" spans="1:21" ht="12.75">
      <c r="A193" s="85"/>
      <c r="B193" s="85"/>
      <c r="C193" s="85"/>
      <c r="F193" s="86"/>
      <c r="G193" s="86"/>
      <c r="H193" s="86"/>
      <c r="J193" s="7"/>
      <c r="L193" s="7"/>
      <c r="N193" s="86"/>
      <c r="O193" s="86"/>
      <c r="Q193" s="7"/>
      <c r="S193" s="7"/>
      <c r="U193" s="7"/>
    </row>
    <row r="194" spans="1:21" ht="12.75">
      <c r="A194" s="85"/>
      <c r="B194" s="85"/>
      <c r="C194" s="85"/>
      <c r="F194" s="86"/>
      <c r="G194" s="86"/>
      <c r="H194" s="86"/>
      <c r="J194" s="7"/>
      <c r="L194" s="7"/>
      <c r="N194" s="86"/>
      <c r="O194" s="86"/>
      <c r="Q194" s="7"/>
      <c r="S194" s="7"/>
      <c r="U194" s="7"/>
    </row>
    <row r="195" spans="1:21" ht="12.75">
      <c r="A195" s="84"/>
      <c r="B195" s="84"/>
      <c r="F195" s="86"/>
      <c r="G195" s="86"/>
      <c r="H195" s="86"/>
      <c r="L195" s="7"/>
      <c r="Q195" s="7"/>
      <c r="U195" s="7"/>
    </row>
    <row r="196" spans="1:8" ht="12.75">
      <c r="A196" s="84" t="s">
        <v>188</v>
      </c>
      <c r="B196" s="84"/>
      <c r="D196" s="5"/>
      <c r="E196" s="5"/>
      <c r="F196" s="5"/>
      <c r="G196" s="5"/>
      <c r="H196" s="5"/>
    </row>
    <row r="197" spans="1:21" ht="13.5">
      <c r="A197" s="85" t="s">
        <v>6</v>
      </c>
      <c r="B197" s="85"/>
      <c r="C197" s="85"/>
      <c r="D197" s="7" t="s">
        <v>7</v>
      </c>
      <c r="F197" s="86" t="s">
        <v>110</v>
      </c>
      <c r="G197" s="86"/>
      <c r="H197" s="86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5">
      <c r="A198" s="85" t="s">
        <v>15</v>
      </c>
      <c r="B198" s="85"/>
      <c r="C198" s="85"/>
      <c r="D198" s="7" t="s">
        <v>189</v>
      </c>
      <c r="F198" s="86" t="s">
        <v>190</v>
      </c>
      <c r="G198" s="86"/>
      <c r="H198" s="86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>
      <c r="A199" s="85" t="s">
        <v>19</v>
      </c>
      <c r="B199" s="85"/>
      <c r="C199" s="85"/>
      <c r="D199" s="7" t="s">
        <v>191</v>
      </c>
      <c r="F199" s="86" t="s">
        <v>192</v>
      </c>
      <c r="G199" s="86"/>
      <c r="H199" s="86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2.75">
      <c r="A200" s="85" t="s">
        <v>22</v>
      </c>
      <c r="B200" s="85"/>
      <c r="C200" s="85"/>
      <c r="D200" s="7" t="s">
        <v>23</v>
      </c>
      <c r="F200" s="86" t="s">
        <v>106</v>
      </c>
      <c r="G200" s="86"/>
      <c r="H200" s="86"/>
      <c r="J200" s="81"/>
      <c r="K200" s="81"/>
      <c r="L200" s="81"/>
      <c r="N200" s="81"/>
      <c r="O200" s="81"/>
      <c r="P200" s="81"/>
      <c r="Q200" s="81"/>
      <c r="S200" s="81"/>
      <c r="T200" s="81"/>
      <c r="U200" s="81"/>
    </row>
    <row r="201" spans="1:21" ht="12.75">
      <c r="A201" s="85" t="s">
        <v>25</v>
      </c>
      <c r="B201" s="85"/>
      <c r="D201" s="7" t="s">
        <v>193</v>
      </c>
      <c r="F201" s="86" t="s">
        <v>194</v>
      </c>
      <c r="G201" s="86"/>
      <c r="H201" s="86"/>
      <c r="I201" s="5"/>
      <c r="J201" s="4"/>
      <c r="L201" s="4"/>
      <c r="N201" s="83"/>
      <c r="O201" s="83"/>
      <c r="Q201" s="4"/>
      <c r="S201" s="4"/>
      <c r="U201" s="4"/>
    </row>
    <row r="202" spans="1:12" ht="12.75">
      <c r="A202" s="85"/>
      <c r="B202" s="85"/>
      <c r="C202" s="85"/>
      <c r="F202" s="86"/>
      <c r="G202" s="86"/>
      <c r="H202" s="86"/>
      <c r="J202" s="5"/>
      <c r="L202" s="5"/>
    </row>
    <row r="203" spans="1:21" ht="13.5">
      <c r="A203" s="2"/>
      <c r="B203" s="2"/>
      <c r="C203" s="2"/>
      <c r="D203" s="2"/>
      <c r="E203" s="2"/>
      <c r="F203" s="2"/>
      <c r="G203" s="2"/>
      <c r="H203" s="2"/>
      <c r="J203" s="7"/>
      <c r="L203" s="7"/>
      <c r="N203" s="86"/>
      <c r="O203" s="86"/>
      <c r="Q203" s="7"/>
      <c r="S203" s="7"/>
      <c r="U203" s="7"/>
    </row>
    <row r="204" spans="1:21" ht="13.5">
      <c r="A204" s="2"/>
      <c r="B204" s="2"/>
      <c r="C204" s="2"/>
      <c r="D204" s="2"/>
      <c r="E204" s="2"/>
      <c r="F204" s="2"/>
      <c r="G204" s="2"/>
      <c r="H204" s="2"/>
      <c r="J204" s="7"/>
      <c r="L204" s="7"/>
      <c r="N204" s="86"/>
      <c r="O204" s="86"/>
      <c r="Q204" s="7"/>
      <c r="S204" s="7"/>
      <c r="U204" s="7"/>
    </row>
    <row r="205" spans="1:21" ht="12.75">
      <c r="A205" s="3"/>
      <c r="B205" s="3"/>
      <c r="C205" s="3"/>
      <c r="D205" s="3"/>
      <c r="E205" s="3"/>
      <c r="F205" s="3"/>
      <c r="G205" s="3"/>
      <c r="H205" s="3"/>
      <c r="J205" s="7"/>
      <c r="L205" s="7"/>
      <c r="N205" s="86"/>
      <c r="O205" s="86"/>
      <c r="Q205" s="7"/>
      <c r="S205" s="7"/>
      <c r="U205" s="7"/>
    </row>
    <row r="206" spans="4:21" ht="12.75">
      <c r="D206" s="81"/>
      <c r="E206" s="81"/>
      <c r="F206" s="81"/>
      <c r="G206" s="81"/>
      <c r="H206" s="81"/>
      <c r="J206" s="7"/>
      <c r="L206" s="7"/>
      <c r="N206" s="86"/>
      <c r="O206" s="86"/>
      <c r="Q206" s="7"/>
      <c r="S206" s="7"/>
      <c r="U206" s="7"/>
    </row>
    <row r="207" spans="1:21" ht="12.75">
      <c r="A207" s="84" t="s">
        <v>195</v>
      </c>
      <c r="B207" s="84"/>
      <c r="D207" s="5"/>
      <c r="E207" s="5"/>
      <c r="F207" s="5"/>
      <c r="G207" s="5"/>
      <c r="H207" s="5"/>
      <c r="J207" s="7"/>
      <c r="L207" s="7"/>
      <c r="N207" s="86"/>
      <c r="O207" s="86"/>
      <c r="Q207" s="7"/>
      <c r="S207" s="7"/>
      <c r="U207" s="7"/>
    </row>
    <row r="208" spans="1:21" ht="12.75">
      <c r="A208" s="85" t="s">
        <v>3</v>
      </c>
      <c r="B208" s="85"/>
      <c r="C208" s="85"/>
      <c r="D208" s="7" t="s">
        <v>14</v>
      </c>
      <c r="F208" s="86" t="s">
        <v>196</v>
      </c>
      <c r="G208" s="86"/>
      <c r="H208" s="86"/>
      <c r="J208" s="7"/>
      <c r="L208" s="7"/>
      <c r="N208" s="86"/>
      <c r="O208" s="86"/>
      <c r="Q208" s="7"/>
      <c r="S208" s="7"/>
      <c r="U208" s="7"/>
    </row>
    <row r="209" spans="1:21" ht="12.75">
      <c r="A209" s="85" t="s">
        <v>6</v>
      </c>
      <c r="B209" s="85"/>
      <c r="C209" s="85"/>
      <c r="D209" s="7" t="s">
        <v>56</v>
      </c>
      <c r="F209" s="86" t="s">
        <v>197</v>
      </c>
      <c r="G209" s="86"/>
      <c r="H209" s="86"/>
      <c r="J209" s="7"/>
      <c r="L209" s="7"/>
      <c r="N209" s="86"/>
      <c r="O209" s="86"/>
      <c r="Q209" s="7"/>
      <c r="S209" s="7"/>
      <c r="U209" s="7"/>
    </row>
    <row r="210" spans="1:21" ht="12.75">
      <c r="A210" s="85" t="s">
        <v>11</v>
      </c>
      <c r="B210" s="85"/>
      <c r="C210" s="85"/>
      <c r="D210" s="7" t="s">
        <v>199</v>
      </c>
      <c r="F210" s="86" t="s">
        <v>200</v>
      </c>
      <c r="G210" s="86"/>
      <c r="H210" s="86"/>
      <c r="J210" s="7"/>
      <c r="L210" s="7"/>
      <c r="N210" s="86"/>
      <c r="O210" s="86"/>
      <c r="Q210" s="7"/>
      <c r="S210" s="7"/>
      <c r="U210" s="7"/>
    </row>
    <row r="211" spans="1:21" ht="12.75">
      <c r="A211" s="85" t="s">
        <v>15</v>
      </c>
      <c r="B211" s="85"/>
      <c r="C211" s="85"/>
      <c r="D211" s="7" t="s">
        <v>201</v>
      </c>
      <c r="F211" s="86" t="s">
        <v>202</v>
      </c>
      <c r="G211" s="86"/>
      <c r="H211" s="86"/>
      <c r="J211" s="7"/>
      <c r="L211" s="7"/>
      <c r="N211" s="86"/>
      <c r="O211" s="86"/>
      <c r="Q211" s="7"/>
      <c r="S211" s="7"/>
      <c r="U211" s="7"/>
    </row>
    <row r="212" spans="1:21" ht="12.75">
      <c r="A212" s="85" t="s">
        <v>19</v>
      </c>
      <c r="B212" s="85"/>
      <c r="C212" s="85"/>
      <c r="D212" s="7" t="s">
        <v>203</v>
      </c>
      <c r="F212" s="86" t="s">
        <v>204</v>
      </c>
      <c r="G212" s="86"/>
      <c r="H212" s="86"/>
      <c r="L212" s="7"/>
      <c r="Q212" s="7"/>
      <c r="U212" s="7"/>
    </row>
    <row r="213" spans="1:21" ht="12.75">
      <c r="A213" s="85" t="s">
        <v>132</v>
      </c>
      <c r="B213" s="85"/>
      <c r="C213" s="85"/>
      <c r="D213" s="7" t="s">
        <v>205</v>
      </c>
      <c r="F213" s="86" t="s">
        <v>206</v>
      </c>
      <c r="G213" s="86"/>
      <c r="H213" s="86"/>
      <c r="L213" s="7"/>
      <c r="Q213" s="7"/>
      <c r="U213" s="7"/>
    </row>
    <row r="214" spans="1:21" ht="12.75">
      <c r="A214" s="85" t="s">
        <v>25</v>
      </c>
      <c r="B214" s="85"/>
      <c r="D214" s="7" t="s">
        <v>207</v>
      </c>
      <c r="F214" s="86" t="s">
        <v>208</v>
      </c>
      <c r="G214" s="86"/>
      <c r="H214" s="86"/>
      <c r="L214" s="7"/>
      <c r="Q214" s="7"/>
      <c r="U214" s="7"/>
    </row>
    <row r="215" spans="1:21" ht="12.75">
      <c r="A215" s="85"/>
      <c r="B215" s="85"/>
      <c r="C215" s="85"/>
      <c r="F215" s="86"/>
      <c r="G215" s="86"/>
      <c r="H215" s="86"/>
      <c r="L215" s="7"/>
      <c r="Q215" s="7"/>
      <c r="U215" s="7"/>
    </row>
    <row r="216" spans="1:21" ht="12.75">
      <c r="A216" s="85"/>
      <c r="B216" s="85"/>
      <c r="C216" s="85"/>
      <c r="F216" s="86"/>
      <c r="G216" s="86"/>
      <c r="H216" s="86"/>
      <c r="L216" s="7"/>
      <c r="Q216" s="7"/>
      <c r="U216" s="7"/>
    </row>
    <row r="217" spans="1:21" ht="12.75">
      <c r="A217" s="85"/>
      <c r="B217" s="85"/>
      <c r="C217" s="85"/>
      <c r="F217" s="86"/>
      <c r="G217" s="86"/>
      <c r="H217" s="86"/>
      <c r="L217" s="7"/>
      <c r="Q217" s="7"/>
      <c r="U217" s="7"/>
    </row>
    <row r="218" spans="4:21" ht="12.75">
      <c r="D218" s="81"/>
      <c r="E218" s="81"/>
      <c r="F218" s="81"/>
      <c r="G218" s="81"/>
      <c r="H218" s="81"/>
      <c r="L218" s="7"/>
      <c r="Q218" s="7"/>
      <c r="U218" s="7"/>
    </row>
    <row r="219" spans="1:21" ht="12.75">
      <c r="A219" s="82"/>
      <c r="B219" s="82"/>
      <c r="D219" s="4" t="s">
        <v>0</v>
      </c>
      <c r="F219" s="83" t="s">
        <v>1</v>
      </c>
      <c r="G219" s="83"/>
      <c r="H219" s="83"/>
      <c r="L219" s="7"/>
      <c r="Q219" s="7"/>
      <c r="U219" s="7"/>
    </row>
    <row r="220" spans="1:21" ht="12.75">
      <c r="A220" s="84" t="s">
        <v>209</v>
      </c>
      <c r="B220" s="84"/>
      <c r="D220" s="5"/>
      <c r="E220" s="5"/>
      <c r="F220" s="5"/>
      <c r="G220" s="5"/>
      <c r="H220" s="5"/>
      <c r="I220" s="5"/>
      <c r="L220" s="7"/>
      <c r="Q220" s="7"/>
      <c r="U220" s="7"/>
    </row>
    <row r="221" spans="1:21" ht="12.75">
      <c r="A221" s="85" t="s">
        <v>3</v>
      </c>
      <c r="B221" s="85"/>
      <c r="C221" s="85"/>
      <c r="D221" s="7" t="s">
        <v>177</v>
      </c>
      <c r="F221" s="86" t="s">
        <v>159</v>
      </c>
      <c r="G221" s="86"/>
      <c r="H221" s="86"/>
      <c r="L221" s="7"/>
      <c r="Q221" s="7"/>
      <c r="U221" s="7"/>
    </row>
    <row r="222" spans="1:21" ht="12.75">
      <c r="A222" s="85" t="s">
        <v>6</v>
      </c>
      <c r="B222" s="85"/>
      <c r="C222" s="85"/>
      <c r="D222" s="7" t="s">
        <v>7</v>
      </c>
      <c r="F222" s="86" t="s">
        <v>210</v>
      </c>
      <c r="G222" s="86"/>
      <c r="H222" s="86"/>
      <c r="J222" s="4"/>
      <c r="L222" s="4"/>
      <c r="N222" s="83"/>
      <c r="O222" s="83"/>
      <c r="Q222" s="4"/>
      <c r="S222" s="4"/>
      <c r="U222" s="4"/>
    </row>
    <row r="223" spans="1:12" ht="12.75">
      <c r="A223" s="85" t="s">
        <v>15</v>
      </c>
      <c r="B223" s="85"/>
      <c r="C223" s="85"/>
      <c r="D223" s="7" t="s">
        <v>211</v>
      </c>
      <c r="F223" s="86" t="s">
        <v>212</v>
      </c>
      <c r="G223" s="86"/>
      <c r="H223" s="86"/>
      <c r="J223" s="5"/>
      <c r="L223" s="5"/>
    </row>
    <row r="224" spans="1:21" ht="12.75">
      <c r="A224" s="85" t="s">
        <v>19</v>
      </c>
      <c r="B224" s="85"/>
      <c r="C224" s="85"/>
      <c r="D224" s="7" t="s">
        <v>213</v>
      </c>
      <c r="F224" s="86" t="s">
        <v>214</v>
      </c>
      <c r="G224" s="86"/>
      <c r="H224" s="86"/>
      <c r="J224" s="7"/>
      <c r="L224" s="7"/>
      <c r="N224" s="86"/>
      <c r="O224" s="86"/>
      <c r="Q224" s="7"/>
      <c r="S224" s="7"/>
      <c r="U224" s="7"/>
    </row>
    <row r="225" spans="1:21" ht="12.75">
      <c r="A225" s="85" t="s">
        <v>22</v>
      </c>
      <c r="B225" s="85"/>
      <c r="C225" s="85"/>
      <c r="D225" s="7" t="s">
        <v>23</v>
      </c>
      <c r="F225" s="86" t="s">
        <v>24</v>
      </c>
      <c r="G225" s="86"/>
      <c r="H225" s="86"/>
      <c r="J225" s="7"/>
      <c r="L225" s="7"/>
      <c r="N225" s="86"/>
      <c r="O225" s="86"/>
      <c r="Q225" s="7"/>
      <c r="S225" s="7"/>
      <c r="U225" s="7"/>
    </row>
    <row r="226" spans="1:21" ht="12.75">
      <c r="A226" s="85" t="s">
        <v>25</v>
      </c>
      <c r="B226" s="85"/>
      <c r="D226" s="7" t="s">
        <v>117</v>
      </c>
      <c r="F226" s="86" t="s">
        <v>215</v>
      </c>
      <c r="G226" s="86"/>
      <c r="H226" s="86"/>
      <c r="J226" s="7"/>
      <c r="L226" s="7"/>
      <c r="N226" s="86"/>
      <c r="O226" s="86"/>
      <c r="Q226" s="7"/>
      <c r="S226" s="7"/>
      <c r="U226" s="7"/>
    </row>
    <row r="227" spans="1:21" ht="12.75">
      <c r="A227" s="85"/>
      <c r="B227" s="85"/>
      <c r="C227" s="85"/>
      <c r="F227" s="86"/>
      <c r="G227" s="86"/>
      <c r="H227" s="86"/>
      <c r="J227" s="7"/>
      <c r="L227" s="7"/>
      <c r="N227" s="86"/>
      <c r="O227" s="86"/>
      <c r="Q227" s="7"/>
      <c r="S227" s="7"/>
      <c r="U227" s="7"/>
    </row>
    <row r="228" spans="1:21" ht="12.75">
      <c r="A228" s="85"/>
      <c r="B228" s="85"/>
      <c r="C228" s="85"/>
      <c r="F228" s="86"/>
      <c r="G228" s="86"/>
      <c r="H228" s="86"/>
      <c r="I228" s="5"/>
      <c r="J228" s="7"/>
      <c r="L228" s="7"/>
      <c r="N228" s="86"/>
      <c r="O228" s="86"/>
      <c r="Q228" s="7"/>
      <c r="S228" s="7"/>
      <c r="U228" s="7"/>
    </row>
    <row r="229" spans="1:21" ht="12.75">
      <c r="A229" s="85"/>
      <c r="B229" s="85"/>
      <c r="C229" s="85"/>
      <c r="F229" s="86"/>
      <c r="G229" s="86"/>
      <c r="H229" s="86"/>
      <c r="J229" s="7"/>
      <c r="L229" s="7"/>
      <c r="N229" s="86"/>
      <c r="O229" s="86"/>
      <c r="Q229" s="7"/>
      <c r="S229" s="7"/>
      <c r="U229" s="7"/>
    </row>
    <row r="230" spans="1:21" ht="12.75">
      <c r="A230" s="84" t="s">
        <v>216</v>
      </c>
      <c r="B230" s="84"/>
      <c r="D230" s="5"/>
      <c r="E230" s="5"/>
      <c r="F230" s="5"/>
      <c r="G230" s="5"/>
      <c r="H230" s="5"/>
      <c r="J230" s="7"/>
      <c r="L230" s="7"/>
      <c r="N230" s="86"/>
      <c r="O230" s="86"/>
      <c r="Q230" s="7"/>
      <c r="S230" s="7"/>
      <c r="U230" s="7"/>
    </row>
    <row r="231" spans="1:21" ht="12.75">
      <c r="A231" s="85" t="s">
        <v>6</v>
      </c>
      <c r="B231" s="85"/>
      <c r="C231" s="85"/>
      <c r="D231" s="7" t="s">
        <v>7</v>
      </c>
      <c r="F231" s="86" t="s">
        <v>47</v>
      </c>
      <c r="G231" s="86"/>
      <c r="H231" s="86"/>
      <c r="J231" s="7"/>
      <c r="L231" s="7"/>
      <c r="N231" s="86"/>
      <c r="O231" s="86"/>
      <c r="Q231" s="7"/>
      <c r="S231" s="7"/>
      <c r="U231" s="7"/>
    </row>
    <row r="232" spans="1:21" ht="12.75">
      <c r="A232" s="85" t="s">
        <v>63</v>
      </c>
      <c r="B232" s="85"/>
      <c r="C232" s="85"/>
      <c r="D232" s="7" t="s">
        <v>64</v>
      </c>
      <c r="F232" s="86" t="s">
        <v>217</v>
      </c>
      <c r="G232" s="86"/>
      <c r="H232" s="86"/>
      <c r="L232" s="7"/>
      <c r="Q232" s="7"/>
      <c r="U232" s="7"/>
    </row>
    <row r="233" spans="1:21" ht="12.75">
      <c r="A233" s="85" t="s">
        <v>22</v>
      </c>
      <c r="B233" s="85"/>
      <c r="C233" s="85"/>
      <c r="D233" s="7" t="s">
        <v>23</v>
      </c>
      <c r="F233" s="86" t="s">
        <v>106</v>
      </c>
      <c r="G233" s="86"/>
      <c r="H233" s="86"/>
      <c r="L233" s="7"/>
      <c r="Q233" s="7"/>
      <c r="U233" s="7"/>
    </row>
    <row r="234" spans="1:21" ht="12.75">
      <c r="A234" s="85" t="s">
        <v>25</v>
      </c>
      <c r="B234" s="85"/>
      <c r="D234" s="7" t="s">
        <v>66</v>
      </c>
      <c r="F234" s="86" t="s">
        <v>218</v>
      </c>
      <c r="G234" s="86"/>
      <c r="H234" s="86"/>
      <c r="L234" s="7"/>
      <c r="Q234" s="7"/>
      <c r="U234" s="7"/>
    </row>
    <row r="235" spans="1:21" ht="13.5">
      <c r="A235" s="85"/>
      <c r="B235" s="85"/>
      <c r="C235" s="85"/>
      <c r="F235" s="86"/>
      <c r="G235" s="86"/>
      <c r="H235" s="86"/>
      <c r="I235" s="2"/>
      <c r="L235" s="7"/>
      <c r="Q235" s="7"/>
      <c r="U235" s="7"/>
    </row>
    <row r="236" spans="1:21" ht="13.5">
      <c r="A236" s="85"/>
      <c r="B236" s="85"/>
      <c r="C236" s="85"/>
      <c r="F236" s="86"/>
      <c r="G236" s="86"/>
      <c r="H236" s="86"/>
      <c r="I236" s="2"/>
      <c r="L236" s="7"/>
      <c r="Q236" s="7"/>
      <c r="U236" s="7"/>
    </row>
    <row r="237" spans="1:21" ht="12.75">
      <c r="A237" s="85"/>
      <c r="B237" s="85"/>
      <c r="C237" s="85"/>
      <c r="F237" s="86"/>
      <c r="G237" s="86"/>
      <c r="H237" s="86"/>
      <c r="I237" s="3"/>
      <c r="L237" s="7"/>
      <c r="Q237" s="7"/>
      <c r="U237" s="7"/>
    </row>
    <row r="238" spans="4:21" ht="12.75">
      <c r="D238" s="81"/>
      <c r="E238" s="81"/>
      <c r="F238" s="81"/>
      <c r="G238" s="81"/>
      <c r="H238" s="81"/>
      <c r="L238" s="7"/>
      <c r="Q238" s="7"/>
      <c r="U238" s="7"/>
    </row>
    <row r="239" spans="1:21" ht="12.75">
      <c r="A239" s="82"/>
      <c r="B239" s="82"/>
      <c r="D239" s="4" t="s">
        <v>0</v>
      </c>
      <c r="F239" s="83" t="s">
        <v>1</v>
      </c>
      <c r="G239" s="83"/>
      <c r="H239" s="83"/>
      <c r="L239" s="7"/>
      <c r="Q239" s="7"/>
      <c r="U239" s="7"/>
    </row>
    <row r="240" spans="1:21" ht="12.75">
      <c r="A240" s="84" t="s">
        <v>219</v>
      </c>
      <c r="B240" s="84"/>
      <c r="D240" s="5"/>
      <c r="E240" s="5"/>
      <c r="F240" s="5"/>
      <c r="G240" s="5"/>
      <c r="H240" s="5"/>
      <c r="I240" s="5"/>
      <c r="L240" s="7"/>
      <c r="Q240" s="7"/>
      <c r="U240" s="7"/>
    </row>
    <row r="241" spans="1:21" ht="12.75">
      <c r="A241" s="85" t="s">
        <v>6</v>
      </c>
      <c r="B241" s="85"/>
      <c r="C241" s="85"/>
      <c r="D241" s="7" t="s">
        <v>10</v>
      </c>
      <c r="F241" s="86" t="s">
        <v>220</v>
      </c>
      <c r="G241" s="86"/>
      <c r="H241" s="86"/>
      <c r="L241" s="7"/>
      <c r="Q241" s="7"/>
      <c r="U241" s="7"/>
    </row>
    <row r="242" spans="1:12" ht="12.75">
      <c r="A242" s="85" t="s">
        <v>19</v>
      </c>
      <c r="B242" s="85"/>
      <c r="C242" s="85"/>
      <c r="D242" s="7" t="s">
        <v>221</v>
      </c>
      <c r="F242" s="86" t="s">
        <v>222</v>
      </c>
      <c r="G242" s="86"/>
      <c r="H242" s="86"/>
      <c r="J242" s="5"/>
      <c r="L242" s="5"/>
    </row>
    <row r="243" spans="1:21" ht="12.75">
      <c r="A243" s="85" t="s">
        <v>22</v>
      </c>
      <c r="B243" s="85"/>
      <c r="C243" s="85"/>
      <c r="D243" s="7" t="s">
        <v>23</v>
      </c>
      <c r="F243" s="86" t="s">
        <v>223</v>
      </c>
      <c r="G243" s="86"/>
      <c r="H243" s="86"/>
      <c r="J243" s="7"/>
      <c r="L243" s="7"/>
      <c r="N243" s="86"/>
      <c r="O243" s="86"/>
      <c r="Q243" s="7"/>
      <c r="S243" s="7"/>
      <c r="U243" s="7"/>
    </row>
    <row r="244" spans="1:21" ht="12.75">
      <c r="A244" s="85" t="s">
        <v>25</v>
      </c>
      <c r="B244" s="85"/>
      <c r="D244" s="7" t="s">
        <v>224</v>
      </c>
      <c r="F244" s="86" t="s">
        <v>225</v>
      </c>
      <c r="G244" s="86"/>
      <c r="H244" s="86"/>
      <c r="J244" s="7"/>
      <c r="L244" s="7"/>
      <c r="N244" s="86"/>
      <c r="O244" s="86"/>
      <c r="Q244" s="7"/>
      <c r="S244" s="7"/>
      <c r="U244" s="7"/>
    </row>
    <row r="245" spans="1:21" ht="12.75">
      <c r="A245" s="85"/>
      <c r="B245" s="85"/>
      <c r="C245" s="85"/>
      <c r="F245" s="86"/>
      <c r="G245" s="86"/>
      <c r="H245" s="86"/>
      <c r="J245" s="7"/>
      <c r="L245" s="7"/>
      <c r="N245" s="86"/>
      <c r="O245" s="86"/>
      <c r="Q245" s="7"/>
      <c r="S245" s="7"/>
      <c r="U245" s="7"/>
    </row>
    <row r="246" spans="1:21" ht="12.75">
      <c r="A246" s="85"/>
      <c r="B246" s="85"/>
      <c r="C246" s="85"/>
      <c r="F246" s="86"/>
      <c r="G246" s="86"/>
      <c r="H246" s="86"/>
      <c r="J246" s="7"/>
      <c r="L246" s="7"/>
      <c r="N246" s="86"/>
      <c r="O246" s="86"/>
      <c r="Q246" s="7"/>
      <c r="S246" s="7"/>
      <c r="U246" s="7"/>
    </row>
    <row r="247" spans="1:21" ht="12.75">
      <c r="A247" s="85"/>
      <c r="B247" s="85"/>
      <c r="C247" s="85"/>
      <c r="F247" s="86"/>
      <c r="G247" s="86"/>
      <c r="H247" s="86"/>
      <c r="L247" s="7"/>
      <c r="Q247" s="7"/>
      <c r="U247" s="7"/>
    </row>
    <row r="248" spans="1:21" ht="12.75">
      <c r="A248" s="84" t="s">
        <v>226</v>
      </c>
      <c r="B248" s="84"/>
      <c r="D248" s="5"/>
      <c r="E248" s="5"/>
      <c r="F248" s="5"/>
      <c r="G248" s="5"/>
      <c r="H248" s="5"/>
      <c r="J248" s="81"/>
      <c r="K248" s="81"/>
      <c r="L248" s="81"/>
      <c r="N248" s="81"/>
      <c r="O248" s="81"/>
      <c r="P248" s="81"/>
      <c r="Q248" s="81"/>
      <c r="S248" s="81"/>
      <c r="T248" s="81"/>
      <c r="U248" s="81"/>
    </row>
    <row r="249" spans="1:21" ht="12.75">
      <c r="A249" s="85" t="s">
        <v>3</v>
      </c>
      <c r="B249" s="85"/>
      <c r="C249" s="85"/>
      <c r="D249" s="7" t="s">
        <v>23</v>
      </c>
      <c r="F249" s="86" t="s">
        <v>47</v>
      </c>
      <c r="G249" s="86"/>
      <c r="H249" s="86"/>
      <c r="J249" s="4"/>
      <c r="L249" s="4"/>
      <c r="N249" s="83"/>
      <c r="O249" s="83"/>
      <c r="Q249" s="4"/>
      <c r="S249" s="4"/>
      <c r="U249" s="4"/>
    </row>
    <row r="250" spans="1:12" ht="12.75">
      <c r="A250" s="85" t="s">
        <v>6</v>
      </c>
      <c r="B250" s="85"/>
      <c r="C250" s="85"/>
      <c r="D250" s="7" t="s">
        <v>23</v>
      </c>
      <c r="F250" s="86" t="s">
        <v>47</v>
      </c>
      <c r="G250" s="86"/>
      <c r="H250" s="86"/>
      <c r="J250" s="5"/>
      <c r="L250" s="5"/>
    </row>
    <row r="251" spans="1:21" ht="12.75">
      <c r="A251" s="85" t="s">
        <v>11</v>
      </c>
      <c r="B251" s="85"/>
      <c r="C251" s="85"/>
      <c r="D251" s="7" t="s">
        <v>23</v>
      </c>
      <c r="F251" s="86" t="s">
        <v>47</v>
      </c>
      <c r="G251" s="86"/>
      <c r="H251" s="86"/>
      <c r="J251" s="7"/>
      <c r="L251" s="7"/>
      <c r="N251" s="86"/>
      <c r="O251" s="86"/>
      <c r="Q251" s="7"/>
      <c r="S251" s="7"/>
      <c r="U251" s="7"/>
    </row>
    <row r="252" spans="1:21" ht="12.75">
      <c r="A252" s="85" t="s">
        <v>15</v>
      </c>
      <c r="B252" s="85"/>
      <c r="C252" s="85"/>
      <c r="D252" s="7" t="s">
        <v>23</v>
      </c>
      <c r="F252" s="86" t="s">
        <v>47</v>
      </c>
      <c r="G252" s="86"/>
      <c r="H252" s="86"/>
      <c r="J252" s="7"/>
      <c r="L252" s="7"/>
      <c r="N252" s="86"/>
      <c r="O252" s="86"/>
      <c r="Q252" s="7"/>
      <c r="S252" s="7"/>
      <c r="U252" s="7"/>
    </row>
    <row r="253" spans="1:21" ht="12.75">
      <c r="A253" s="85" t="s">
        <v>19</v>
      </c>
      <c r="B253" s="85"/>
      <c r="C253" s="85"/>
      <c r="D253" s="7" t="s">
        <v>23</v>
      </c>
      <c r="F253" s="86" t="s">
        <v>47</v>
      </c>
      <c r="G253" s="86"/>
      <c r="H253" s="86"/>
      <c r="J253" s="7"/>
      <c r="L253" s="7"/>
      <c r="N253" s="86"/>
      <c r="O253" s="86"/>
      <c r="Q253" s="7"/>
      <c r="S253" s="7"/>
      <c r="U253" s="7"/>
    </row>
    <row r="254" spans="1:21" ht="12.75">
      <c r="A254" s="85" t="s">
        <v>25</v>
      </c>
      <c r="B254" s="85"/>
      <c r="D254" s="7" t="s">
        <v>23</v>
      </c>
      <c r="F254" s="86" t="s">
        <v>47</v>
      </c>
      <c r="G254" s="86"/>
      <c r="H254" s="86"/>
      <c r="J254" s="7"/>
      <c r="L254" s="7"/>
      <c r="N254" s="86"/>
      <c r="O254" s="86"/>
      <c r="Q254" s="7"/>
      <c r="S254" s="7"/>
      <c r="U254" s="7"/>
    </row>
    <row r="255" spans="1:21" ht="12.75">
      <c r="A255" s="85"/>
      <c r="B255" s="85"/>
      <c r="C255" s="85"/>
      <c r="F255" s="86"/>
      <c r="G255" s="86"/>
      <c r="H255" s="86"/>
      <c r="L255" s="7"/>
      <c r="Q255" s="7"/>
      <c r="U255" s="7"/>
    </row>
    <row r="256" spans="1:8" ht="12.75">
      <c r="A256" s="85"/>
      <c r="B256" s="85"/>
      <c r="C256" s="85"/>
      <c r="F256" s="86"/>
      <c r="G256" s="86"/>
      <c r="H256" s="86"/>
    </row>
    <row r="257" spans="1:21" ht="13.5">
      <c r="A257" s="85"/>
      <c r="B257" s="85"/>
      <c r="C257" s="85"/>
      <c r="F257" s="86"/>
      <c r="G257" s="86"/>
      <c r="H257" s="86"/>
      <c r="I257" s="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3.5">
      <c r="A258" s="82"/>
      <c r="B258" s="82"/>
      <c r="D258" s="4" t="s">
        <v>0</v>
      </c>
      <c r="F258" s="83" t="s">
        <v>1</v>
      </c>
      <c r="G258" s="83"/>
      <c r="H258" s="8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>
      <c r="A259" s="84" t="s">
        <v>228</v>
      </c>
      <c r="B259" s="84"/>
      <c r="D259" s="5"/>
      <c r="E259" s="5"/>
      <c r="F259" s="5"/>
      <c r="G259" s="5"/>
      <c r="H259" s="5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2.75">
      <c r="A260" s="85" t="s">
        <v>6</v>
      </c>
      <c r="B260" s="85"/>
      <c r="C260" s="85"/>
      <c r="D260" s="7" t="s">
        <v>7</v>
      </c>
      <c r="F260" s="86" t="s">
        <v>229</v>
      </c>
      <c r="G260" s="86"/>
      <c r="H260" s="86"/>
      <c r="J260" s="81"/>
      <c r="K260" s="81"/>
      <c r="L260" s="81"/>
      <c r="N260" s="81"/>
      <c r="O260" s="81"/>
      <c r="P260" s="81"/>
      <c r="Q260" s="81"/>
      <c r="S260" s="81"/>
      <c r="T260" s="81"/>
      <c r="U260" s="81"/>
    </row>
    <row r="261" spans="1:21" ht="12.75">
      <c r="A261" s="85" t="s">
        <v>15</v>
      </c>
      <c r="B261" s="85"/>
      <c r="C261" s="85"/>
      <c r="D261" s="7" t="s">
        <v>230</v>
      </c>
      <c r="F261" s="86" t="s">
        <v>231</v>
      </c>
      <c r="G261" s="86"/>
      <c r="H261" s="86"/>
      <c r="J261" s="4"/>
      <c r="L261" s="4"/>
      <c r="N261" s="83"/>
      <c r="O261" s="83"/>
      <c r="Q261" s="4"/>
      <c r="S261" s="4"/>
      <c r="U261" s="4"/>
    </row>
    <row r="262" spans="1:12" ht="12.75">
      <c r="A262" s="85" t="s">
        <v>19</v>
      </c>
      <c r="B262" s="85"/>
      <c r="C262" s="85"/>
      <c r="D262" s="7" t="s">
        <v>232</v>
      </c>
      <c r="F262" s="86" t="s">
        <v>233</v>
      </c>
      <c r="G262" s="86"/>
      <c r="H262" s="86"/>
      <c r="J262" s="5"/>
      <c r="L262" s="5"/>
    </row>
    <row r="263" spans="1:21" ht="12.75">
      <c r="A263" s="85" t="s">
        <v>22</v>
      </c>
      <c r="B263" s="85"/>
      <c r="C263" s="85"/>
      <c r="D263" s="7" t="s">
        <v>23</v>
      </c>
      <c r="F263" s="86" t="s">
        <v>106</v>
      </c>
      <c r="G263" s="86"/>
      <c r="H263" s="86"/>
      <c r="J263" s="7"/>
      <c r="L263" s="7"/>
      <c r="N263" s="86"/>
      <c r="O263" s="86"/>
      <c r="Q263" s="7"/>
      <c r="S263" s="7"/>
      <c r="U263" s="7"/>
    </row>
    <row r="264" spans="1:21" ht="12.75">
      <c r="A264" s="85" t="s">
        <v>25</v>
      </c>
      <c r="B264" s="85"/>
      <c r="D264" s="7" t="s">
        <v>234</v>
      </c>
      <c r="F264" s="86" t="s">
        <v>235</v>
      </c>
      <c r="G264" s="86"/>
      <c r="H264" s="86"/>
      <c r="J264" s="7"/>
      <c r="L264" s="7"/>
      <c r="N264" s="86"/>
      <c r="O264" s="86"/>
      <c r="Q264" s="7"/>
      <c r="S264" s="7"/>
      <c r="U264" s="7"/>
    </row>
    <row r="265" spans="1:21" ht="12.75">
      <c r="A265" s="85"/>
      <c r="B265" s="85"/>
      <c r="C265" s="85"/>
      <c r="F265" s="86"/>
      <c r="G265" s="86"/>
      <c r="H265" s="86"/>
      <c r="J265" s="7"/>
      <c r="L265" s="7"/>
      <c r="N265" s="86"/>
      <c r="O265" s="86"/>
      <c r="Q265" s="7"/>
      <c r="S265" s="7"/>
      <c r="U265" s="7"/>
    </row>
    <row r="266" spans="1:21" ht="12.75">
      <c r="A266" s="85"/>
      <c r="B266" s="85"/>
      <c r="C266" s="85"/>
      <c r="F266" s="86"/>
      <c r="G266" s="86"/>
      <c r="H266" s="86"/>
      <c r="I266" s="5"/>
      <c r="J266" s="7"/>
      <c r="L266" s="7"/>
      <c r="N266" s="86"/>
      <c r="O266" s="86"/>
      <c r="Q266" s="7"/>
      <c r="S266" s="7"/>
      <c r="U266" s="7"/>
    </row>
    <row r="267" spans="1:21" ht="12.75">
      <c r="A267" s="6"/>
      <c r="B267" s="6"/>
      <c r="C267" s="6"/>
      <c r="F267" s="7"/>
      <c r="G267" s="7"/>
      <c r="H267" s="7"/>
      <c r="I267" s="5"/>
      <c r="J267" s="7"/>
      <c r="L267" s="7"/>
      <c r="N267" s="7"/>
      <c r="O267" s="7"/>
      <c r="Q267" s="7"/>
      <c r="S267" s="7"/>
      <c r="U267" s="7"/>
    </row>
    <row r="268" spans="1:21" ht="12.75">
      <c r="A268" s="6"/>
      <c r="B268" s="6"/>
      <c r="C268" s="6"/>
      <c r="F268" s="7"/>
      <c r="G268" s="7"/>
      <c r="H268" s="7"/>
      <c r="I268" s="5"/>
      <c r="J268" s="7"/>
      <c r="L268" s="7"/>
      <c r="N268" s="7"/>
      <c r="O268" s="7"/>
      <c r="Q268" s="7"/>
      <c r="S268" s="7"/>
      <c r="U268" s="7"/>
    </row>
    <row r="269" spans="1:21" ht="12.75">
      <c r="A269" s="6"/>
      <c r="B269" s="6"/>
      <c r="C269" s="6"/>
      <c r="F269" s="7"/>
      <c r="G269" s="7"/>
      <c r="H269" s="7"/>
      <c r="I269" s="5"/>
      <c r="J269" s="7"/>
      <c r="L269" s="7"/>
      <c r="N269" s="7"/>
      <c r="O269" s="7"/>
      <c r="Q269" s="7"/>
      <c r="S269" s="7"/>
      <c r="U269" s="7"/>
    </row>
    <row r="270" spans="1:21" ht="12.75">
      <c r="A270" s="6"/>
      <c r="B270" s="6"/>
      <c r="C270" s="6"/>
      <c r="F270" s="7"/>
      <c r="G270" s="7"/>
      <c r="H270" s="7"/>
      <c r="I270" s="5"/>
      <c r="J270" s="7"/>
      <c r="L270" s="7"/>
      <c r="N270" s="7"/>
      <c r="O270" s="7"/>
      <c r="Q270" s="7"/>
      <c r="S270" s="7"/>
      <c r="U270" s="7"/>
    </row>
    <row r="271" spans="1:21" ht="12.75">
      <c r="A271" s="6"/>
      <c r="B271" s="6"/>
      <c r="C271" s="6"/>
      <c r="F271" s="7"/>
      <c r="G271" s="7"/>
      <c r="H271" s="7"/>
      <c r="I271" s="5"/>
      <c r="J271" s="7"/>
      <c r="L271" s="7"/>
      <c r="N271" s="7"/>
      <c r="O271" s="7"/>
      <c r="Q271" s="7"/>
      <c r="S271" s="7"/>
      <c r="U271" s="7"/>
    </row>
    <row r="272" spans="1:21" ht="12.75">
      <c r="A272" s="85"/>
      <c r="B272" s="85"/>
      <c r="C272" s="85"/>
      <c r="F272" s="86"/>
      <c r="G272" s="86"/>
      <c r="H272" s="86"/>
      <c r="L272" s="7"/>
      <c r="Q272" s="7"/>
      <c r="U272" s="7"/>
    </row>
    <row r="273" spans="1:21" ht="12.75">
      <c r="A273" s="84" t="s">
        <v>236</v>
      </c>
      <c r="B273" s="84"/>
      <c r="D273" s="5"/>
      <c r="E273" s="5"/>
      <c r="F273" s="5"/>
      <c r="G273" s="5"/>
      <c r="H273" s="5"/>
      <c r="L273" s="7"/>
      <c r="Q273" s="7"/>
      <c r="U273" s="7"/>
    </row>
    <row r="274" spans="1:21" ht="12.75">
      <c r="A274" s="85" t="s">
        <v>7</v>
      </c>
      <c r="B274" s="85"/>
      <c r="C274" s="85"/>
      <c r="D274" s="7" t="s">
        <v>7</v>
      </c>
      <c r="F274" s="86" t="s">
        <v>47</v>
      </c>
      <c r="G274" s="86"/>
      <c r="H274" s="86"/>
      <c r="L274" s="7"/>
      <c r="Q274" s="7"/>
      <c r="U274" s="7"/>
    </row>
    <row r="275" spans="1:21" ht="12.75">
      <c r="A275" s="85" t="s">
        <v>63</v>
      </c>
      <c r="B275" s="85"/>
      <c r="C275" s="85"/>
      <c r="D275" s="7" t="s">
        <v>64</v>
      </c>
      <c r="F275" s="86" t="s">
        <v>237</v>
      </c>
      <c r="G275" s="86"/>
      <c r="H275" s="86"/>
      <c r="L275" s="7"/>
      <c r="Q275" s="7"/>
      <c r="U275" s="7"/>
    </row>
    <row r="276" spans="1:21" ht="12.75">
      <c r="A276" s="85" t="s">
        <v>22</v>
      </c>
      <c r="B276" s="85"/>
      <c r="C276" s="85"/>
      <c r="D276" s="7" t="s">
        <v>23</v>
      </c>
      <c r="F276" s="86" t="s">
        <v>24</v>
      </c>
      <c r="G276" s="86"/>
      <c r="H276" s="86"/>
      <c r="L276" s="7"/>
      <c r="Q276" s="7"/>
      <c r="U276" s="7"/>
    </row>
    <row r="277" spans="1:21" ht="12.75">
      <c r="A277" s="85" t="s">
        <v>25</v>
      </c>
      <c r="B277" s="85"/>
      <c r="D277" s="7" t="s">
        <v>66</v>
      </c>
      <c r="F277" s="86" t="s">
        <v>238</v>
      </c>
      <c r="G277" s="86"/>
      <c r="H277" s="86"/>
      <c r="L277" s="7"/>
      <c r="Q277" s="7"/>
      <c r="U277" s="7"/>
    </row>
    <row r="278" spans="1:21" ht="12.75">
      <c r="A278" s="85"/>
      <c r="B278" s="85"/>
      <c r="C278" s="85"/>
      <c r="F278" s="86"/>
      <c r="G278" s="86"/>
      <c r="H278" s="86"/>
      <c r="L278" s="7"/>
      <c r="Q278" s="7"/>
      <c r="U278" s="7"/>
    </row>
    <row r="279" spans="1:21" ht="12.75">
      <c r="A279" s="85"/>
      <c r="B279" s="85"/>
      <c r="C279" s="85"/>
      <c r="F279" s="86"/>
      <c r="G279" s="86"/>
      <c r="H279" s="86"/>
      <c r="L279" s="7"/>
      <c r="Q279" s="7"/>
      <c r="U279" s="7"/>
    </row>
    <row r="280" spans="1:21" ht="12.75">
      <c r="A280" s="82"/>
      <c r="B280" s="82"/>
      <c r="D280" s="4" t="s">
        <v>0</v>
      </c>
      <c r="F280" s="83" t="s">
        <v>1</v>
      </c>
      <c r="G280" s="83"/>
      <c r="H280" s="83"/>
      <c r="L280" s="7"/>
      <c r="Q280" s="7"/>
      <c r="U280" s="7"/>
    </row>
    <row r="281" spans="1:21" ht="12.75">
      <c r="A281" s="84" t="s">
        <v>239</v>
      </c>
      <c r="B281" s="84"/>
      <c r="D281" s="5"/>
      <c r="E281" s="5"/>
      <c r="F281" s="5"/>
      <c r="G281" s="5"/>
      <c r="H281" s="5"/>
      <c r="L281" s="7"/>
      <c r="Q281" s="7"/>
      <c r="U281" s="7"/>
    </row>
    <row r="282" spans="1:21" ht="12.75">
      <c r="A282" s="85" t="s">
        <v>3</v>
      </c>
      <c r="B282" s="85"/>
      <c r="C282" s="85"/>
      <c r="D282" s="7" t="s">
        <v>18</v>
      </c>
      <c r="F282" s="86" t="s">
        <v>240</v>
      </c>
      <c r="G282" s="86"/>
      <c r="H282" s="86"/>
      <c r="L282" s="7"/>
      <c r="Q282" s="7"/>
      <c r="U282" s="7"/>
    </row>
    <row r="283" spans="1:21" ht="12.75">
      <c r="A283" s="85" t="s">
        <v>6</v>
      </c>
      <c r="B283" s="85"/>
      <c r="C283" s="85"/>
      <c r="D283" s="7" t="s">
        <v>7</v>
      </c>
      <c r="F283" s="86" t="s">
        <v>241</v>
      </c>
      <c r="G283" s="86"/>
      <c r="H283" s="86"/>
      <c r="L283" s="7"/>
      <c r="Q283" s="7"/>
      <c r="U283" s="7"/>
    </row>
    <row r="284" spans="1:12" ht="12.75">
      <c r="A284" s="85" t="s">
        <v>15</v>
      </c>
      <c r="B284" s="85"/>
      <c r="C284" s="85"/>
      <c r="D284" s="7" t="s">
        <v>56</v>
      </c>
      <c r="F284" s="86" t="s">
        <v>242</v>
      </c>
      <c r="G284" s="86"/>
      <c r="H284" s="86"/>
      <c r="J284" s="5"/>
      <c r="L284" s="5"/>
    </row>
    <row r="285" spans="1:21" ht="12.75">
      <c r="A285" s="85" t="s">
        <v>19</v>
      </c>
      <c r="B285" s="85"/>
      <c r="C285" s="85"/>
      <c r="D285" s="7" t="s">
        <v>243</v>
      </c>
      <c r="F285" s="86" t="s">
        <v>244</v>
      </c>
      <c r="G285" s="86"/>
      <c r="H285" s="86"/>
      <c r="J285" s="7"/>
      <c r="L285" s="7"/>
      <c r="N285" s="86"/>
      <c r="O285" s="86"/>
      <c r="Q285" s="7"/>
      <c r="S285" s="7"/>
      <c r="U285" s="7"/>
    </row>
    <row r="286" spans="1:21" ht="12.75">
      <c r="A286" s="85" t="s">
        <v>22</v>
      </c>
      <c r="B286" s="85"/>
      <c r="C286" s="85"/>
      <c r="D286" s="7" t="s">
        <v>23</v>
      </c>
      <c r="F286" s="86" t="s">
        <v>24</v>
      </c>
      <c r="G286" s="86"/>
      <c r="H286" s="86"/>
      <c r="J286" s="7"/>
      <c r="L286" s="7"/>
      <c r="N286" s="86"/>
      <c r="O286" s="86"/>
      <c r="Q286" s="7"/>
      <c r="S286" s="7"/>
      <c r="U286" s="7"/>
    </row>
    <row r="287" spans="1:21" ht="12.75">
      <c r="A287" s="85" t="s">
        <v>25</v>
      </c>
      <c r="B287" s="85"/>
      <c r="D287" s="7" t="s">
        <v>245</v>
      </c>
      <c r="F287" s="86" t="s">
        <v>246</v>
      </c>
      <c r="G287" s="86"/>
      <c r="H287" s="86"/>
      <c r="J287" s="7"/>
      <c r="L287" s="7"/>
      <c r="N287" s="86"/>
      <c r="O287" s="86"/>
      <c r="Q287" s="7"/>
      <c r="S287" s="7"/>
      <c r="U287" s="7"/>
    </row>
    <row r="288" spans="1:21" ht="12.75">
      <c r="A288" s="85"/>
      <c r="B288" s="85"/>
      <c r="C288" s="85"/>
      <c r="F288" s="86"/>
      <c r="G288" s="86"/>
      <c r="H288" s="86"/>
      <c r="J288" s="7"/>
      <c r="L288" s="7"/>
      <c r="N288" s="86"/>
      <c r="O288" s="86"/>
      <c r="Q288" s="7"/>
      <c r="S288" s="7"/>
      <c r="U288" s="7"/>
    </row>
    <row r="289" spans="1:21" ht="12.75">
      <c r="A289" s="85"/>
      <c r="B289" s="85"/>
      <c r="C289" s="85"/>
      <c r="F289" s="86"/>
      <c r="G289" s="86"/>
      <c r="H289" s="86"/>
      <c r="L289" s="7"/>
      <c r="Q289" s="7"/>
      <c r="U289" s="7"/>
    </row>
    <row r="290" spans="1:21" ht="12.75">
      <c r="A290" s="85"/>
      <c r="B290" s="85"/>
      <c r="C290" s="85"/>
      <c r="F290" s="86"/>
      <c r="G290" s="86"/>
      <c r="H290" s="86"/>
      <c r="I290" s="5"/>
      <c r="L290" s="7"/>
      <c r="Q290" s="7"/>
      <c r="U290" s="7"/>
    </row>
    <row r="291" spans="1:21" ht="12.75">
      <c r="A291" s="84" t="s">
        <v>247</v>
      </c>
      <c r="B291" s="84"/>
      <c r="D291" s="5"/>
      <c r="E291" s="5"/>
      <c r="F291" s="5"/>
      <c r="G291" s="5"/>
      <c r="H291" s="5"/>
      <c r="L291" s="7"/>
      <c r="Q291" s="7"/>
      <c r="U291" s="7"/>
    </row>
    <row r="292" spans="1:21" ht="12.75">
      <c r="A292" s="85" t="s">
        <v>3</v>
      </c>
      <c r="B292" s="85"/>
      <c r="C292" s="85"/>
      <c r="D292" s="7" t="s">
        <v>248</v>
      </c>
      <c r="F292" s="86" t="s">
        <v>249</v>
      </c>
      <c r="G292" s="86"/>
      <c r="H292" s="86"/>
      <c r="J292" s="4"/>
      <c r="L292" s="4"/>
      <c r="N292" s="83"/>
      <c r="O292" s="83"/>
      <c r="Q292" s="4"/>
      <c r="S292" s="4"/>
      <c r="U292" s="4"/>
    </row>
    <row r="293" spans="1:12" ht="12.75">
      <c r="A293" s="85" t="s">
        <v>6</v>
      </c>
      <c r="B293" s="85"/>
      <c r="C293" s="85"/>
      <c r="D293" s="7" t="s">
        <v>140</v>
      </c>
      <c r="F293" s="86" t="s">
        <v>198</v>
      </c>
      <c r="G293" s="86"/>
      <c r="H293" s="86"/>
      <c r="J293" s="5"/>
      <c r="L293" s="5"/>
    </row>
    <row r="294" spans="1:21" ht="12.75">
      <c r="A294" s="85" t="s">
        <v>15</v>
      </c>
      <c r="B294" s="85"/>
      <c r="C294" s="85"/>
      <c r="D294" s="7" t="s">
        <v>181</v>
      </c>
      <c r="F294" s="86" t="s">
        <v>250</v>
      </c>
      <c r="G294" s="86"/>
      <c r="H294" s="86"/>
      <c r="J294" s="7"/>
      <c r="L294" s="7"/>
      <c r="N294" s="86"/>
      <c r="O294" s="86"/>
      <c r="Q294" s="7"/>
      <c r="S294" s="7"/>
      <c r="U294" s="7"/>
    </row>
    <row r="295" spans="1:21" ht="12.75">
      <c r="A295" s="85" t="s">
        <v>19</v>
      </c>
      <c r="B295" s="85"/>
      <c r="C295" s="85"/>
      <c r="D295" s="7" t="s">
        <v>252</v>
      </c>
      <c r="F295" s="86" t="s">
        <v>253</v>
      </c>
      <c r="G295" s="86"/>
      <c r="H295" s="86"/>
      <c r="J295" s="7"/>
      <c r="L295" s="7"/>
      <c r="N295" s="86"/>
      <c r="O295" s="86"/>
      <c r="Q295" s="7"/>
      <c r="S295" s="7"/>
      <c r="U295" s="7"/>
    </row>
    <row r="296" spans="1:21" ht="12.75">
      <c r="A296" s="85" t="s">
        <v>22</v>
      </c>
      <c r="B296" s="85"/>
      <c r="C296" s="85"/>
      <c r="D296" s="7" t="s">
        <v>23</v>
      </c>
      <c r="F296" s="86" t="s">
        <v>254</v>
      </c>
      <c r="G296" s="86"/>
      <c r="H296" s="86"/>
      <c r="J296" s="7"/>
      <c r="L296" s="7"/>
      <c r="N296" s="86"/>
      <c r="O296" s="86"/>
      <c r="Q296" s="7"/>
      <c r="S296" s="7"/>
      <c r="U296" s="7"/>
    </row>
    <row r="297" spans="1:21" ht="13.5">
      <c r="A297" s="85" t="s">
        <v>25</v>
      </c>
      <c r="B297" s="85"/>
      <c r="D297" s="7" t="s">
        <v>255</v>
      </c>
      <c r="F297" s="86" t="s">
        <v>256</v>
      </c>
      <c r="G297" s="86"/>
      <c r="H297" s="86"/>
      <c r="I297" s="2"/>
      <c r="J297" s="7"/>
      <c r="L297" s="7"/>
      <c r="N297" s="86"/>
      <c r="O297" s="86"/>
      <c r="Q297" s="7"/>
      <c r="S297" s="7"/>
      <c r="U297" s="7"/>
    </row>
    <row r="298" spans="1:21" ht="13.5">
      <c r="A298" s="85"/>
      <c r="B298" s="85"/>
      <c r="C298" s="85"/>
      <c r="F298" s="86"/>
      <c r="G298" s="86"/>
      <c r="H298" s="86"/>
      <c r="I298" s="2"/>
      <c r="J298" s="7"/>
      <c r="L298" s="7"/>
      <c r="N298" s="86"/>
      <c r="O298" s="86"/>
      <c r="Q298" s="7"/>
      <c r="S298" s="7"/>
      <c r="U298" s="7"/>
    </row>
    <row r="299" spans="1:21" ht="12.75">
      <c r="A299" s="85"/>
      <c r="B299" s="85"/>
      <c r="C299" s="85"/>
      <c r="F299" s="86"/>
      <c r="G299" s="86"/>
      <c r="H299" s="86"/>
      <c r="I299" s="3"/>
      <c r="J299" s="7"/>
      <c r="L299" s="7"/>
      <c r="N299" s="86"/>
      <c r="O299" s="86"/>
      <c r="Q299" s="7"/>
      <c r="S299" s="7"/>
      <c r="U299" s="7"/>
    </row>
    <row r="300" spans="1:21" ht="12.75">
      <c r="A300" s="85"/>
      <c r="B300" s="85"/>
      <c r="C300" s="85"/>
      <c r="F300" s="86"/>
      <c r="G300" s="86"/>
      <c r="H300" s="86"/>
      <c r="J300" s="7"/>
      <c r="L300" s="7"/>
      <c r="N300" s="86"/>
      <c r="O300" s="86"/>
      <c r="Q300" s="7"/>
      <c r="S300" s="7"/>
      <c r="U300" s="7"/>
    </row>
    <row r="301" spans="1:21" ht="12.75">
      <c r="A301" s="82"/>
      <c r="B301" s="82"/>
      <c r="D301" s="4" t="s">
        <v>0</v>
      </c>
      <c r="F301" s="83" t="s">
        <v>1</v>
      </c>
      <c r="G301" s="83"/>
      <c r="H301" s="83"/>
      <c r="I301" s="5"/>
      <c r="L301" s="7"/>
      <c r="Q301" s="7"/>
      <c r="U301" s="7"/>
    </row>
    <row r="302" spans="1:21" ht="12.75">
      <c r="A302" s="84" t="s">
        <v>257</v>
      </c>
      <c r="B302" s="84"/>
      <c r="D302" s="5"/>
      <c r="E302" s="5"/>
      <c r="F302" s="5"/>
      <c r="G302" s="5"/>
      <c r="H302" s="5"/>
      <c r="L302" s="7"/>
      <c r="Q302" s="7"/>
      <c r="U302" s="7"/>
    </row>
    <row r="303" spans="1:21" ht="12.75">
      <c r="A303" s="85" t="s">
        <v>258</v>
      </c>
      <c r="B303" s="85"/>
      <c r="C303" s="85"/>
      <c r="D303" s="7" t="s">
        <v>23</v>
      </c>
      <c r="F303" s="86" t="s">
        <v>259</v>
      </c>
      <c r="G303" s="86"/>
      <c r="H303" s="86"/>
      <c r="L303" s="7"/>
      <c r="Q303" s="7"/>
      <c r="U303" s="7"/>
    </row>
    <row r="304" spans="1:21" ht="12.75">
      <c r="A304" s="85" t="s">
        <v>6</v>
      </c>
      <c r="B304" s="85"/>
      <c r="C304" s="85"/>
      <c r="D304" s="7" t="s">
        <v>7</v>
      </c>
      <c r="F304" s="86" t="s">
        <v>47</v>
      </c>
      <c r="G304" s="86"/>
      <c r="H304" s="86"/>
      <c r="L304" s="7"/>
      <c r="Q304" s="7"/>
      <c r="U304" s="7"/>
    </row>
    <row r="305" spans="1:21" ht="12.75">
      <c r="A305" s="85" t="s">
        <v>63</v>
      </c>
      <c r="B305" s="85"/>
      <c r="C305" s="85"/>
      <c r="D305" s="7" t="s">
        <v>64</v>
      </c>
      <c r="F305" s="86" t="s">
        <v>260</v>
      </c>
      <c r="G305" s="86"/>
      <c r="H305" s="86"/>
      <c r="L305" s="7"/>
      <c r="Q305" s="7"/>
      <c r="U305" s="7"/>
    </row>
    <row r="306" spans="1:21" ht="12.75">
      <c r="A306" s="85" t="s">
        <v>22</v>
      </c>
      <c r="B306" s="85"/>
      <c r="C306" s="85"/>
      <c r="D306" s="7" t="s">
        <v>23</v>
      </c>
      <c r="F306" s="86" t="s">
        <v>24</v>
      </c>
      <c r="G306" s="86"/>
      <c r="H306" s="86"/>
      <c r="L306" s="7"/>
      <c r="Q306" s="7"/>
      <c r="U306" s="7"/>
    </row>
    <row r="307" spans="1:21" ht="12.75">
      <c r="A307" s="85" t="s">
        <v>25</v>
      </c>
      <c r="B307" s="85"/>
      <c r="D307" s="7" t="s">
        <v>66</v>
      </c>
      <c r="F307" s="86" t="s">
        <v>261</v>
      </c>
      <c r="G307" s="86"/>
      <c r="H307" s="86"/>
      <c r="L307" s="7"/>
      <c r="Q307" s="7"/>
      <c r="U307" s="7"/>
    </row>
    <row r="308" spans="1:21" ht="12.75">
      <c r="A308" s="85"/>
      <c r="B308" s="85"/>
      <c r="C308" s="85"/>
      <c r="F308" s="86"/>
      <c r="G308" s="86"/>
      <c r="H308" s="86"/>
      <c r="L308" s="7"/>
      <c r="Q308" s="7"/>
      <c r="U308" s="7"/>
    </row>
    <row r="309" spans="1:21" ht="12.75">
      <c r="A309" s="85"/>
      <c r="B309" s="85"/>
      <c r="C309" s="85"/>
      <c r="F309" s="86"/>
      <c r="G309" s="86"/>
      <c r="H309" s="86"/>
      <c r="L309" s="7"/>
      <c r="Q309" s="7"/>
      <c r="U309" s="7"/>
    </row>
    <row r="310" spans="1:21" ht="12.75">
      <c r="A310" s="85"/>
      <c r="B310" s="85"/>
      <c r="C310" s="85"/>
      <c r="F310" s="86"/>
      <c r="G310" s="86"/>
      <c r="H310" s="86"/>
      <c r="L310" s="7"/>
      <c r="Q310" s="7"/>
      <c r="U310" s="7"/>
    </row>
    <row r="311" spans="1:21" ht="12.75">
      <c r="A311" s="84" t="s">
        <v>262</v>
      </c>
      <c r="B311" s="84"/>
      <c r="D311" s="5"/>
      <c r="E311" s="5"/>
      <c r="F311" s="5"/>
      <c r="G311" s="5"/>
      <c r="H311" s="5"/>
      <c r="L311" s="7"/>
      <c r="Q311" s="7"/>
      <c r="U311" s="7"/>
    </row>
    <row r="312" spans="1:12" ht="12.75">
      <c r="A312" s="85" t="s">
        <v>3</v>
      </c>
      <c r="B312" s="85"/>
      <c r="C312" s="85"/>
      <c r="D312" s="7" t="s">
        <v>263</v>
      </c>
      <c r="F312" s="86" t="s">
        <v>264</v>
      </c>
      <c r="G312" s="86"/>
      <c r="H312" s="86"/>
      <c r="J312" s="5"/>
      <c r="L312" s="5"/>
    </row>
    <row r="313" spans="1:21" ht="12.75">
      <c r="A313" s="85" t="s">
        <v>6</v>
      </c>
      <c r="B313" s="85"/>
      <c r="C313" s="85"/>
      <c r="D313" s="7" t="s">
        <v>7</v>
      </c>
      <c r="F313" s="86" t="s">
        <v>34</v>
      </c>
      <c r="G313" s="86"/>
      <c r="H313" s="86"/>
      <c r="J313" s="7"/>
      <c r="L313" s="7"/>
      <c r="N313" s="86"/>
      <c r="O313" s="86"/>
      <c r="Q313" s="7"/>
      <c r="S313" s="7"/>
      <c r="U313" s="7"/>
    </row>
    <row r="314" spans="1:21" ht="12.75">
      <c r="A314" s="85" t="s">
        <v>11</v>
      </c>
      <c r="B314" s="85"/>
      <c r="C314" s="85"/>
      <c r="D314" s="7" t="s">
        <v>266</v>
      </c>
      <c r="F314" s="86" t="s">
        <v>267</v>
      </c>
      <c r="G314" s="86"/>
      <c r="H314" s="86"/>
      <c r="I314" s="5"/>
      <c r="J314" s="7"/>
      <c r="L314" s="7"/>
      <c r="N314" s="86"/>
      <c r="O314" s="86"/>
      <c r="Q314" s="7"/>
      <c r="S314" s="7"/>
      <c r="U314" s="7"/>
    </row>
    <row r="315" spans="1:21" ht="12.75">
      <c r="A315" s="85" t="s">
        <v>15</v>
      </c>
      <c r="B315" s="85"/>
      <c r="C315" s="85"/>
      <c r="D315" s="7" t="s">
        <v>83</v>
      </c>
      <c r="F315" s="86" t="s">
        <v>268</v>
      </c>
      <c r="G315" s="86"/>
      <c r="H315" s="86"/>
      <c r="J315" s="7"/>
      <c r="L315" s="7"/>
      <c r="N315" s="86"/>
      <c r="O315" s="86"/>
      <c r="Q315" s="7"/>
      <c r="S315" s="7"/>
      <c r="U315" s="7"/>
    </row>
    <row r="316" spans="1:21" ht="12.75">
      <c r="A316" s="85" t="s">
        <v>19</v>
      </c>
      <c r="B316" s="85"/>
      <c r="C316" s="85"/>
      <c r="D316" s="7" t="s">
        <v>270</v>
      </c>
      <c r="F316" s="86" t="s">
        <v>271</v>
      </c>
      <c r="G316" s="86"/>
      <c r="H316" s="86"/>
      <c r="J316" s="7"/>
      <c r="L316" s="7"/>
      <c r="N316" s="86"/>
      <c r="O316" s="86"/>
      <c r="Q316" s="7"/>
      <c r="S316" s="7"/>
      <c r="U316" s="7"/>
    </row>
    <row r="317" spans="1:21" ht="12.75">
      <c r="A317" s="85" t="s">
        <v>22</v>
      </c>
      <c r="B317" s="85"/>
      <c r="C317" s="85"/>
      <c r="D317" s="7" t="s">
        <v>23</v>
      </c>
      <c r="F317" s="86" t="s">
        <v>149</v>
      </c>
      <c r="G317" s="86"/>
      <c r="H317" s="86"/>
      <c r="J317" s="7"/>
      <c r="L317" s="7"/>
      <c r="N317" s="86"/>
      <c r="O317" s="86"/>
      <c r="Q317" s="7"/>
      <c r="S317" s="7"/>
      <c r="U317" s="7"/>
    </row>
    <row r="318" spans="1:21" ht="12.75">
      <c r="A318" s="85" t="s">
        <v>25</v>
      </c>
      <c r="B318" s="85"/>
      <c r="D318" s="7" t="s">
        <v>272</v>
      </c>
      <c r="F318" s="86" t="s">
        <v>273</v>
      </c>
      <c r="G318" s="86"/>
      <c r="H318" s="86"/>
      <c r="L318" s="7"/>
      <c r="Q318" s="7"/>
      <c r="U318" s="7"/>
    </row>
    <row r="319" spans="1:21" ht="13.5">
      <c r="A319" s="85"/>
      <c r="B319" s="85"/>
      <c r="C319" s="85"/>
      <c r="F319" s="86"/>
      <c r="G319" s="86"/>
      <c r="H319" s="86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3.5">
      <c r="A320" s="82"/>
      <c r="B320" s="82"/>
      <c r="D320" s="4" t="s">
        <v>0</v>
      </c>
      <c r="F320" s="83" t="s">
        <v>1</v>
      </c>
      <c r="G320" s="83"/>
      <c r="H320" s="8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>
      <c r="A321" s="84" t="s">
        <v>274</v>
      </c>
      <c r="B321" s="84"/>
      <c r="D321" s="5"/>
      <c r="E321" s="5"/>
      <c r="F321" s="5"/>
      <c r="G321" s="5"/>
      <c r="H321" s="5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2.75">
      <c r="A322" s="85" t="s">
        <v>3</v>
      </c>
      <c r="B322" s="85"/>
      <c r="C322" s="85"/>
      <c r="D322" s="7" t="s">
        <v>146</v>
      </c>
      <c r="F322" s="86" t="s">
        <v>275</v>
      </c>
      <c r="G322" s="86"/>
      <c r="H322" s="86"/>
      <c r="J322" s="81"/>
      <c r="K322" s="81"/>
      <c r="L322" s="81"/>
      <c r="N322" s="81"/>
      <c r="O322" s="81"/>
      <c r="P322" s="81"/>
      <c r="Q322" s="81"/>
      <c r="S322" s="81"/>
      <c r="T322" s="81"/>
      <c r="U322" s="81"/>
    </row>
    <row r="323" spans="1:12" ht="12.75">
      <c r="A323" s="85" t="s">
        <v>6</v>
      </c>
      <c r="B323" s="85"/>
      <c r="C323" s="85"/>
      <c r="D323" s="7" t="s">
        <v>7</v>
      </c>
      <c r="F323" s="86" t="s">
        <v>276</v>
      </c>
      <c r="G323" s="86"/>
      <c r="H323" s="86"/>
      <c r="J323" s="5"/>
      <c r="L323" s="5"/>
    </row>
    <row r="324" spans="1:21" ht="12.75">
      <c r="A324" s="85" t="s">
        <v>11</v>
      </c>
      <c r="B324" s="85"/>
      <c r="C324" s="85"/>
      <c r="D324" s="7" t="s">
        <v>277</v>
      </c>
      <c r="F324" s="86" t="s">
        <v>278</v>
      </c>
      <c r="G324" s="86"/>
      <c r="H324" s="86"/>
      <c r="J324" s="7"/>
      <c r="L324" s="7"/>
      <c r="N324" s="86"/>
      <c r="O324" s="86"/>
      <c r="Q324" s="7"/>
      <c r="S324" s="7"/>
      <c r="U324" s="7"/>
    </row>
    <row r="325" spans="1:21" ht="12.75">
      <c r="A325" s="85" t="s">
        <v>15</v>
      </c>
      <c r="B325" s="85"/>
      <c r="C325" s="85"/>
      <c r="D325" s="7" t="s">
        <v>265</v>
      </c>
      <c r="F325" s="86" t="s">
        <v>279</v>
      </c>
      <c r="G325" s="86"/>
      <c r="H325" s="86"/>
      <c r="J325" s="7"/>
      <c r="L325" s="7"/>
      <c r="N325" s="86"/>
      <c r="O325" s="86"/>
      <c r="Q325" s="7"/>
      <c r="S325" s="7"/>
      <c r="U325" s="7"/>
    </row>
    <row r="326" spans="1:21" ht="12.75">
      <c r="A326" s="85" t="s">
        <v>19</v>
      </c>
      <c r="B326" s="85"/>
      <c r="C326" s="85"/>
      <c r="D326" s="7" t="s">
        <v>280</v>
      </c>
      <c r="F326" s="86" t="s">
        <v>281</v>
      </c>
      <c r="G326" s="86"/>
      <c r="H326" s="86"/>
      <c r="J326" s="7"/>
      <c r="L326" s="7"/>
      <c r="N326" s="86"/>
      <c r="O326" s="86"/>
      <c r="Q326" s="7"/>
      <c r="S326" s="7"/>
      <c r="U326" s="7"/>
    </row>
    <row r="327" spans="1:21" ht="12.75">
      <c r="A327" s="85" t="s">
        <v>22</v>
      </c>
      <c r="B327" s="85"/>
      <c r="C327" s="85"/>
      <c r="D327" s="7" t="s">
        <v>23</v>
      </c>
      <c r="F327" s="86" t="s">
        <v>24</v>
      </c>
      <c r="G327" s="86"/>
      <c r="H327" s="86"/>
      <c r="J327" s="7"/>
      <c r="L327" s="7"/>
      <c r="N327" s="86"/>
      <c r="O327" s="86"/>
      <c r="Q327" s="7"/>
      <c r="S327" s="7"/>
      <c r="U327" s="7"/>
    </row>
    <row r="328" spans="1:21" ht="12.75">
      <c r="A328" s="85" t="s">
        <v>25</v>
      </c>
      <c r="B328" s="85"/>
      <c r="D328" s="7" t="s">
        <v>283</v>
      </c>
      <c r="F328" s="86" t="s">
        <v>284</v>
      </c>
      <c r="G328" s="86"/>
      <c r="H328" s="86"/>
      <c r="J328" s="7"/>
      <c r="L328" s="7"/>
      <c r="N328" s="86"/>
      <c r="O328" s="86"/>
      <c r="Q328" s="7"/>
      <c r="S328" s="7"/>
      <c r="U328" s="7"/>
    </row>
    <row r="329" spans="1:21" ht="12.75">
      <c r="A329" s="85"/>
      <c r="B329" s="85"/>
      <c r="C329" s="85"/>
      <c r="F329" s="86"/>
      <c r="G329" s="86"/>
      <c r="H329" s="86"/>
      <c r="J329" s="7"/>
      <c r="L329" s="7"/>
      <c r="N329" s="86"/>
      <c r="O329" s="86"/>
      <c r="Q329" s="7"/>
      <c r="S329" s="7"/>
      <c r="U329" s="7"/>
    </row>
    <row r="330" spans="1:21" ht="12.75">
      <c r="A330" s="85"/>
      <c r="B330" s="85"/>
      <c r="C330" s="85"/>
      <c r="F330" s="86"/>
      <c r="G330" s="86"/>
      <c r="H330" s="86"/>
      <c r="J330" s="7"/>
      <c r="L330" s="7"/>
      <c r="N330" s="86"/>
      <c r="O330" s="86"/>
      <c r="Q330" s="7"/>
      <c r="S330" s="7"/>
      <c r="U330" s="7"/>
    </row>
    <row r="331" spans="1:21" ht="12.75">
      <c r="A331" s="85"/>
      <c r="B331" s="85"/>
      <c r="C331" s="85"/>
      <c r="F331" s="86"/>
      <c r="G331" s="86"/>
      <c r="H331" s="86"/>
      <c r="L331" s="7"/>
      <c r="Q331" s="7"/>
      <c r="U331" s="7"/>
    </row>
    <row r="332" spans="1:21" ht="12.75">
      <c r="A332" s="84" t="s">
        <v>285</v>
      </c>
      <c r="B332" s="84"/>
      <c r="D332" s="5"/>
      <c r="E332" s="5"/>
      <c r="F332" s="5"/>
      <c r="G332" s="5"/>
      <c r="H332" s="5"/>
      <c r="I332" s="5"/>
      <c r="L332" s="7"/>
      <c r="Q332" s="7"/>
      <c r="U332" s="7"/>
    </row>
    <row r="333" spans="1:21" ht="12.75">
      <c r="A333" s="85" t="s">
        <v>6</v>
      </c>
      <c r="B333" s="85"/>
      <c r="C333" s="85"/>
      <c r="D333" s="7" t="s">
        <v>7</v>
      </c>
      <c r="F333" s="86" t="s">
        <v>47</v>
      </c>
      <c r="G333" s="86"/>
      <c r="H333" s="86"/>
      <c r="L333" s="7"/>
      <c r="Q333" s="7"/>
      <c r="U333" s="7"/>
    </row>
    <row r="334" spans="1:21" ht="12.75">
      <c r="A334" s="85" t="s">
        <v>63</v>
      </c>
      <c r="B334" s="85"/>
      <c r="C334" s="85"/>
      <c r="D334" s="7" t="s">
        <v>286</v>
      </c>
      <c r="F334" s="86" t="s">
        <v>287</v>
      </c>
      <c r="G334" s="86"/>
      <c r="H334" s="86"/>
      <c r="J334" s="81"/>
      <c r="K334" s="81"/>
      <c r="L334" s="81"/>
      <c r="N334" s="81"/>
      <c r="O334" s="81"/>
      <c r="P334" s="81"/>
      <c r="Q334" s="81"/>
      <c r="S334" s="81"/>
      <c r="T334" s="81"/>
      <c r="U334" s="81"/>
    </row>
    <row r="335" spans="1:21" ht="12.75">
      <c r="A335" s="85" t="s">
        <v>22</v>
      </c>
      <c r="B335" s="85"/>
      <c r="C335" s="85"/>
      <c r="D335" s="7" t="s">
        <v>23</v>
      </c>
      <c r="F335" s="86" t="s">
        <v>106</v>
      </c>
      <c r="G335" s="86"/>
      <c r="H335" s="86"/>
      <c r="J335" s="4"/>
      <c r="L335" s="4"/>
      <c r="N335" s="83"/>
      <c r="O335" s="83"/>
      <c r="Q335" s="4"/>
      <c r="S335" s="4"/>
      <c r="U335" s="4"/>
    </row>
    <row r="336" spans="1:12" ht="12.75">
      <c r="A336" s="85" t="s">
        <v>25</v>
      </c>
      <c r="B336" s="85"/>
      <c r="D336" s="7" t="s">
        <v>288</v>
      </c>
      <c r="F336" s="86" t="s">
        <v>289</v>
      </c>
      <c r="G336" s="86"/>
      <c r="H336" s="86"/>
      <c r="J336" s="5"/>
      <c r="L336" s="5"/>
    </row>
    <row r="337" spans="1:21" ht="12.75">
      <c r="A337" s="85"/>
      <c r="B337" s="85"/>
      <c r="C337" s="85"/>
      <c r="F337" s="86"/>
      <c r="G337" s="86"/>
      <c r="H337" s="86"/>
      <c r="J337" s="7"/>
      <c r="L337" s="7"/>
      <c r="N337" s="86"/>
      <c r="O337" s="86"/>
      <c r="Q337" s="7"/>
      <c r="S337" s="7"/>
      <c r="U337" s="7"/>
    </row>
    <row r="338" spans="1:21" ht="12.75">
      <c r="A338" s="85"/>
      <c r="B338" s="85"/>
      <c r="C338" s="85"/>
      <c r="F338" s="86"/>
      <c r="G338" s="86"/>
      <c r="H338" s="86"/>
      <c r="J338" s="7"/>
      <c r="L338" s="7"/>
      <c r="N338" s="86"/>
      <c r="O338" s="86"/>
      <c r="Q338" s="7"/>
      <c r="S338" s="7"/>
      <c r="U338" s="7"/>
    </row>
    <row r="339" spans="1:21" ht="12.75">
      <c r="A339" s="85"/>
      <c r="B339" s="85"/>
      <c r="C339" s="85"/>
      <c r="F339" s="86"/>
      <c r="G339" s="86"/>
      <c r="H339" s="86"/>
      <c r="J339" s="7"/>
      <c r="L339" s="7"/>
      <c r="N339" s="86"/>
      <c r="O339" s="86"/>
      <c r="Q339" s="7"/>
      <c r="S339" s="7"/>
      <c r="U339" s="7"/>
    </row>
    <row r="340" spans="1:21" ht="12.75">
      <c r="A340" s="85"/>
      <c r="B340" s="85"/>
      <c r="C340" s="85"/>
      <c r="F340" s="86"/>
      <c r="G340" s="86"/>
      <c r="H340" s="86"/>
      <c r="J340" s="7"/>
      <c r="L340" s="7"/>
      <c r="N340" s="86"/>
      <c r="O340" s="86"/>
      <c r="Q340" s="7"/>
      <c r="S340" s="7"/>
      <c r="U340" s="7"/>
    </row>
    <row r="341" spans="1:21" ht="12.75">
      <c r="A341" s="85"/>
      <c r="B341" s="85"/>
      <c r="C341" s="85"/>
      <c r="F341" s="86"/>
      <c r="G341" s="86"/>
      <c r="H341" s="86"/>
      <c r="J341" s="7"/>
      <c r="L341" s="7"/>
      <c r="N341" s="86"/>
      <c r="O341" s="86"/>
      <c r="Q341" s="7"/>
      <c r="S341" s="7"/>
      <c r="U341" s="7"/>
    </row>
    <row r="342" spans="1:21" ht="12.75">
      <c r="A342" s="85"/>
      <c r="B342" s="85"/>
      <c r="C342" s="85"/>
      <c r="F342" s="86"/>
      <c r="G342" s="86"/>
      <c r="H342" s="86"/>
      <c r="I342" s="5"/>
      <c r="J342" s="7"/>
      <c r="L342" s="7"/>
      <c r="N342" s="86"/>
      <c r="O342" s="86"/>
      <c r="Q342" s="7"/>
      <c r="S342" s="7"/>
      <c r="U342" s="7"/>
    </row>
    <row r="343" spans="1:21" ht="12.75">
      <c r="A343" s="82"/>
      <c r="B343" s="82"/>
      <c r="D343" s="4" t="s">
        <v>0</v>
      </c>
      <c r="F343" s="83" t="s">
        <v>1</v>
      </c>
      <c r="G343" s="83"/>
      <c r="H343" s="83"/>
      <c r="L343" s="7"/>
      <c r="Q343" s="7"/>
      <c r="U343" s="7"/>
    </row>
    <row r="344" spans="1:21" ht="12.75">
      <c r="A344" s="84" t="s">
        <v>290</v>
      </c>
      <c r="B344" s="84"/>
      <c r="D344" s="5"/>
      <c r="E344" s="5"/>
      <c r="F344" s="5"/>
      <c r="G344" s="5"/>
      <c r="H344" s="5"/>
      <c r="L344" s="7"/>
      <c r="Q344" s="7"/>
      <c r="U344" s="7"/>
    </row>
    <row r="345" spans="1:21" ht="12.75">
      <c r="A345" s="85" t="s">
        <v>46</v>
      </c>
      <c r="B345" s="85"/>
      <c r="C345" s="85"/>
      <c r="D345" s="7" t="s">
        <v>9</v>
      </c>
      <c r="F345" s="86" t="s">
        <v>47</v>
      </c>
      <c r="G345" s="86"/>
      <c r="H345" s="86"/>
      <c r="L345" s="7"/>
      <c r="Q345" s="7"/>
      <c r="U345" s="7"/>
    </row>
    <row r="346" spans="1:21" ht="12.75">
      <c r="A346" s="85" t="s">
        <v>6</v>
      </c>
      <c r="B346" s="85"/>
      <c r="C346" s="85"/>
      <c r="D346" s="7" t="s">
        <v>7</v>
      </c>
      <c r="F346" s="86" t="s">
        <v>47</v>
      </c>
      <c r="G346" s="86"/>
      <c r="H346" s="86"/>
      <c r="L346" s="7"/>
      <c r="Q346" s="7"/>
      <c r="U346" s="7"/>
    </row>
    <row r="347" spans="1:21" ht="12.75">
      <c r="A347" s="85" t="s">
        <v>63</v>
      </c>
      <c r="B347" s="85"/>
      <c r="C347" s="85"/>
      <c r="D347" s="7" t="s">
        <v>291</v>
      </c>
      <c r="F347" s="86" t="s">
        <v>292</v>
      </c>
      <c r="G347" s="86"/>
      <c r="H347" s="86"/>
      <c r="L347" s="7"/>
      <c r="Q347" s="7"/>
      <c r="U347" s="7"/>
    </row>
    <row r="348" spans="1:21" ht="12.75">
      <c r="A348" s="85" t="s">
        <v>22</v>
      </c>
      <c r="B348" s="85"/>
      <c r="C348" s="85"/>
      <c r="D348" s="7" t="s">
        <v>23</v>
      </c>
      <c r="F348" s="86" t="s">
        <v>24</v>
      </c>
      <c r="G348" s="86"/>
      <c r="H348" s="86"/>
      <c r="L348" s="7"/>
      <c r="Q348" s="7"/>
      <c r="U348" s="7"/>
    </row>
    <row r="349" spans="1:21" ht="12.75">
      <c r="A349" s="85" t="s">
        <v>25</v>
      </c>
      <c r="B349" s="85"/>
      <c r="D349" s="7" t="s">
        <v>66</v>
      </c>
      <c r="F349" s="86" t="s">
        <v>293</v>
      </c>
      <c r="G349" s="86"/>
      <c r="H349" s="86"/>
      <c r="L349" s="7"/>
      <c r="Q349" s="7"/>
      <c r="U349" s="7"/>
    </row>
    <row r="350" spans="1:21" ht="12.75">
      <c r="A350" s="85"/>
      <c r="B350" s="85"/>
      <c r="C350" s="85"/>
      <c r="F350" s="86"/>
      <c r="G350" s="86"/>
      <c r="H350" s="86"/>
      <c r="L350" s="7"/>
      <c r="Q350" s="7"/>
      <c r="U350" s="7"/>
    </row>
    <row r="351" spans="1:21" ht="12.75">
      <c r="A351" s="85"/>
      <c r="B351" s="85"/>
      <c r="C351" s="85"/>
      <c r="F351" s="86"/>
      <c r="G351" s="86"/>
      <c r="H351" s="86"/>
      <c r="L351" s="7"/>
      <c r="Q351" s="7"/>
      <c r="U351" s="7"/>
    </row>
    <row r="352" spans="1:21" ht="12.75">
      <c r="A352" s="84" t="s">
        <v>294</v>
      </c>
      <c r="B352" s="84"/>
      <c r="D352" s="5"/>
      <c r="E352" s="5"/>
      <c r="F352" s="5"/>
      <c r="G352" s="5"/>
      <c r="H352" s="5"/>
      <c r="L352" s="7"/>
      <c r="Q352" s="7"/>
      <c r="U352" s="7"/>
    </row>
    <row r="353" spans="1:21" ht="12.75">
      <c r="A353" s="85" t="s">
        <v>46</v>
      </c>
      <c r="B353" s="85"/>
      <c r="C353" s="85"/>
      <c r="D353" s="7" t="s">
        <v>23</v>
      </c>
      <c r="F353" s="86" t="s">
        <v>47</v>
      </c>
      <c r="G353" s="86"/>
      <c r="H353" s="86"/>
      <c r="I353" s="5"/>
      <c r="L353" s="7"/>
      <c r="Q353" s="7"/>
      <c r="U353" s="7"/>
    </row>
    <row r="354" spans="1:12" ht="12.75">
      <c r="A354" s="85" t="s">
        <v>6</v>
      </c>
      <c r="B354" s="85"/>
      <c r="C354" s="85"/>
      <c r="D354" s="7" t="s">
        <v>7</v>
      </c>
      <c r="F354" s="86" t="s">
        <v>295</v>
      </c>
      <c r="G354" s="86"/>
      <c r="H354" s="86"/>
      <c r="J354" s="5"/>
      <c r="L354" s="5"/>
    </row>
    <row r="355" spans="1:21" ht="12.75">
      <c r="A355" s="85" t="s">
        <v>15</v>
      </c>
      <c r="B355" s="85"/>
      <c r="C355" s="85"/>
      <c r="D355" s="7" t="s">
        <v>296</v>
      </c>
      <c r="F355" s="86" t="s">
        <v>297</v>
      </c>
      <c r="G355" s="86"/>
      <c r="H355" s="86"/>
      <c r="J355" s="7"/>
      <c r="L355" s="7"/>
      <c r="N355" s="86"/>
      <c r="O355" s="86"/>
      <c r="Q355" s="7"/>
      <c r="S355" s="7"/>
      <c r="U355" s="7"/>
    </row>
    <row r="356" spans="1:21" ht="12.75">
      <c r="A356" s="85" t="s">
        <v>19</v>
      </c>
      <c r="B356" s="85"/>
      <c r="C356" s="85"/>
      <c r="D356" s="7" t="s">
        <v>298</v>
      </c>
      <c r="F356" s="86" t="s">
        <v>299</v>
      </c>
      <c r="G356" s="86"/>
      <c r="H356" s="86"/>
      <c r="J356" s="7"/>
      <c r="L356" s="7"/>
      <c r="N356" s="86"/>
      <c r="O356" s="86"/>
      <c r="Q356" s="7"/>
      <c r="S356" s="7"/>
      <c r="U356" s="7"/>
    </row>
    <row r="357" spans="1:21" ht="12.75">
      <c r="A357" s="85" t="s">
        <v>22</v>
      </c>
      <c r="B357" s="85"/>
      <c r="C357" s="85"/>
      <c r="D357" s="7" t="s">
        <v>23</v>
      </c>
      <c r="F357" s="86" t="s">
        <v>106</v>
      </c>
      <c r="G357" s="86"/>
      <c r="H357" s="86"/>
      <c r="J357" s="7"/>
      <c r="L357" s="7"/>
      <c r="N357" s="86"/>
      <c r="O357" s="86"/>
      <c r="Q357" s="7"/>
      <c r="S357" s="7"/>
      <c r="U357" s="7"/>
    </row>
    <row r="358" spans="1:21" ht="12.75">
      <c r="A358" s="85" t="s">
        <v>25</v>
      </c>
      <c r="B358" s="85"/>
      <c r="D358" s="7" t="s">
        <v>300</v>
      </c>
      <c r="F358" s="86" t="s">
        <v>301</v>
      </c>
      <c r="G358" s="86"/>
      <c r="H358" s="86"/>
      <c r="J358" s="7"/>
      <c r="L358" s="7"/>
      <c r="N358" s="86"/>
      <c r="O358" s="86"/>
      <c r="Q358" s="7"/>
      <c r="S358" s="7"/>
      <c r="U358" s="7"/>
    </row>
    <row r="359" spans="1:21" ht="12.75">
      <c r="A359" s="85"/>
      <c r="B359" s="85"/>
      <c r="C359" s="85"/>
      <c r="F359" s="86"/>
      <c r="G359" s="86"/>
      <c r="H359" s="86"/>
      <c r="L359" s="7"/>
      <c r="Q359" s="7"/>
      <c r="U359" s="7"/>
    </row>
    <row r="360" spans="1:21" ht="12.75">
      <c r="A360" s="85"/>
      <c r="B360" s="85"/>
      <c r="C360" s="85"/>
      <c r="F360" s="86"/>
      <c r="G360" s="86"/>
      <c r="H360" s="86"/>
      <c r="L360" s="7"/>
      <c r="Q360" s="7"/>
      <c r="U360" s="7"/>
    </row>
    <row r="361" spans="1:21" ht="12.75">
      <c r="A361" s="85"/>
      <c r="B361" s="85"/>
      <c r="C361" s="85"/>
      <c r="F361" s="86"/>
      <c r="G361" s="86"/>
      <c r="H361" s="86"/>
      <c r="L361" s="7"/>
      <c r="Q361" s="7"/>
      <c r="U361" s="7"/>
    </row>
    <row r="362" spans="1:21" ht="12.75">
      <c r="A362" s="82"/>
      <c r="B362" s="82"/>
      <c r="D362" s="4" t="s">
        <v>0</v>
      </c>
      <c r="F362" s="83" t="s">
        <v>1</v>
      </c>
      <c r="G362" s="83"/>
      <c r="H362" s="83"/>
      <c r="J362" s="81"/>
      <c r="K362" s="81"/>
      <c r="L362" s="81"/>
      <c r="N362" s="81"/>
      <c r="O362" s="81"/>
      <c r="P362" s="81"/>
      <c r="Q362" s="81"/>
      <c r="S362" s="81"/>
      <c r="T362" s="81"/>
      <c r="U362" s="81"/>
    </row>
    <row r="363" spans="1:21" ht="12.75">
      <c r="A363" s="84" t="s">
        <v>302</v>
      </c>
      <c r="B363" s="84"/>
      <c r="D363" s="5"/>
      <c r="E363" s="5"/>
      <c r="F363" s="5"/>
      <c r="G363" s="5"/>
      <c r="H363" s="5"/>
      <c r="J363" s="4"/>
      <c r="L363" s="4"/>
      <c r="N363" s="83"/>
      <c r="O363" s="83"/>
      <c r="Q363" s="4"/>
      <c r="S363" s="4"/>
      <c r="U363" s="4"/>
    </row>
    <row r="364" spans="1:12" ht="12.75">
      <c r="A364" s="85" t="s">
        <v>3</v>
      </c>
      <c r="B364" s="85"/>
      <c r="C364" s="85"/>
      <c r="D364" s="7" t="s">
        <v>32</v>
      </c>
      <c r="F364" s="86" t="s">
        <v>303</v>
      </c>
      <c r="G364" s="86"/>
      <c r="H364" s="86"/>
      <c r="J364" s="5"/>
      <c r="L364" s="5"/>
    </row>
    <row r="365" spans="1:21" ht="12.75">
      <c r="A365" s="85" t="s">
        <v>6</v>
      </c>
      <c r="B365" s="85"/>
      <c r="C365" s="85"/>
      <c r="D365" s="7" t="s">
        <v>56</v>
      </c>
      <c r="F365" s="86" t="s">
        <v>227</v>
      </c>
      <c r="G365" s="86"/>
      <c r="H365" s="86"/>
      <c r="I365" s="5"/>
      <c r="J365" s="7"/>
      <c r="L365" s="7"/>
      <c r="N365" s="86"/>
      <c r="O365" s="86"/>
      <c r="Q365" s="7"/>
      <c r="S365" s="7"/>
      <c r="U365" s="7"/>
    </row>
    <row r="366" spans="1:21" ht="12.75">
      <c r="A366" s="85" t="s">
        <v>11</v>
      </c>
      <c r="B366" s="85"/>
      <c r="C366" s="85"/>
      <c r="D366" s="7" t="s">
        <v>129</v>
      </c>
      <c r="F366" s="86" t="s">
        <v>304</v>
      </c>
      <c r="G366" s="86"/>
      <c r="H366" s="86"/>
      <c r="J366" s="7"/>
      <c r="L366" s="7"/>
      <c r="N366" s="86"/>
      <c r="O366" s="86"/>
      <c r="Q366" s="7"/>
      <c r="S366" s="7"/>
      <c r="U366" s="7"/>
    </row>
    <row r="367" spans="1:21" ht="12.75">
      <c r="A367" s="85" t="s">
        <v>15</v>
      </c>
      <c r="B367" s="85"/>
      <c r="C367" s="85"/>
      <c r="D367" s="7" t="s">
        <v>269</v>
      </c>
      <c r="F367" s="86" t="s">
        <v>306</v>
      </c>
      <c r="G367" s="86"/>
      <c r="H367" s="86"/>
      <c r="J367" s="7"/>
      <c r="L367" s="7"/>
      <c r="N367" s="86"/>
      <c r="O367" s="86"/>
      <c r="Q367" s="7"/>
      <c r="S367" s="7"/>
      <c r="U367" s="7"/>
    </row>
    <row r="368" spans="1:21" ht="12.75">
      <c r="A368" s="85" t="s">
        <v>19</v>
      </c>
      <c r="B368" s="85"/>
      <c r="C368" s="85"/>
      <c r="D368" s="7" t="s">
        <v>307</v>
      </c>
      <c r="F368" s="86" t="s">
        <v>308</v>
      </c>
      <c r="G368" s="86"/>
      <c r="H368" s="86"/>
      <c r="J368" s="7"/>
      <c r="L368" s="7"/>
      <c r="N368" s="86"/>
      <c r="O368" s="86"/>
      <c r="Q368" s="7"/>
      <c r="S368" s="7"/>
      <c r="U368" s="7"/>
    </row>
    <row r="369" spans="1:21" ht="12.75">
      <c r="A369" s="85" t="s">
        <v>132</v>
      </c>
      <c r="B369" s="85"/>
      <c r="C369" s="85"/>
      <c r="D369" s="7" t="s">
        <v>309</v>
      </c>
      <c r="F369" s="86" t="s">
        <v>310</v>
      </c>
      <c r="G369" s="86"/>
      <c r="H369" s="86"/>
      <c r="L369" s="7"/>
      <c r="Q369" s="7"/>
      <c r="U369" s="7"/>
    </row>
    <row r="370" spans="1:21" ht="12.75">
      <c r="A370" s="85" t="s">
        <v>25</v>
      </c>
      <c r="B370" s="85"/>
      <c r="D370" s="7" t="s">
        <v>311</v>
      </c>
      <c r="F370" s="86" t="s">
        <v>312</v>
      </c>
      <c r="G370" s="86"/>
      <c r="H370" s="86"/>
      <c r="L370" s="7"/>
      <c r="Q370" s="7"/>
      <c r="U370" s="7"/>
    </row>
    <row r="371" spans="1:21" ht="12.75">
      <c r="A371" s="85"/>
      <c r="B371" s="85"/>
      <c r="C371" s="85"/>
      <c r="F371" s="86"/>
      <c r="G371" s="86"/>
      <c r="H371" s="86"/>
      <c r="L371" s="7"/>
      <c r="Q371" s="7"/>
      <c r="U371" s="7"/>
    </row>
    <row r="372" spans="1:21" ht="12.75">
      <c r="A372" s="85"/>
      <c r="B372" s="85"/>
      <c r="C372" s="85"/>
      <c r="F372" s="86"/>
      <c r="G372" s="86"/>
      <c r="H372" s="86"/>
      <c r="L372" s="7"/>
      <c r="Q372" s="7"/>
      <c r="U372" s="7"/>
    </row>
    <row r="373" spans="1:21" ht="12.75">
      <c r="A373" s="84" t="s">
        <v>313</v>
      </c>
      <c r="B373" s="84"/>
      <c r="D373" s="5"/>
      <c r="E373" s="5"/>
      <c r="F373" s="5"/>
      <c r="G373" s="5"/>
      <c r="H373" s="5"/>
      <c r="L373" s="7"/>
      <c r="Q373" s="7"/>
      <c r="U373" s="7"/>
    </row>
    <row r="374" spans="1:21" ht="12.75">
      <c r="A374" s="85" t="s">
        <v>46</v>
      </c>
      <c r="B374" s="85"/>
      <c r="C374" s="85"/>
      <c r="D374" s="7" t="s">
        <v>56</v>
      </c>
      <c r="F374" s="86" t="s">
        <v>314</v>
      </c>
      <c r="G374" s="86"/>
      <c r="H374" s="86"/>
      <c r="L374" s="7"/>
      <c r="Q374" s="7"/>
      <c r="U374" s="7"/>
    </row>
    <row r="375" spans="1:12" ht="12.75">
      <c r="A375" s="85" t="s">
        <v>3</v>
      </c>
      <c r="B375" s="85"/>
      <c r="C375" s="85"/>
      <c r="D375" s="7" t="s">
        <v>48</v>
      </c>
      <c r="F375" s="86" t="s">
        <v>315</v>
      </c>
      <c r="G375" s="86"/>
      <c r="H375" s="86"/>
      <c r="J375" s="5"/>
      <c r="L375" s="5"/>
    </row>
    <row r="376" spans="1:21" ht="12.75">
      <c r="A376" s="85" t="s">
        <v>6</v>
      </c>
      <c r="B376" s="85"/>
      <c r="C376" s="85"/>
      <c r="D376" s="7" t="s">
        <v>7</v>
      </c>
      <c r="F376" s="86" t="s">
        <v>317</v>
      </c>
      <c r="G376" s="86"/>
      <c r="H376" s="86"/>
      <c r="J376" s="7"/>
      <c r="L376" s="7"/>
      <c r="N376" s="86"/>
      <c r="O376" s="86"/>
      <c r="Q376" s="7"/>
      <c r="S376" s="7"/>
      <c r="U376" s="7"/>
    </row>
    <row r="377" spans="1:21" ht="12.75">
      <c r="A377" s="85" t="s">
        <v>15</v>
      </c>
      <c r="B377" s="85"/>
      <c r="C377" s="85"/>
      <c r="D377" s="7" t="s">
        <v>48</v>
      </c>
      <c r="F377" s="86" t="s">
        <v>315</v>
      </c>
      <c r="G377" s="86"/>
      <c r="H377" s="86"/>
      <c r="J377" s="7"/>
      <c r="L377" s="7"/>
      <c r="N377" s="86"/>
      <c r="O377" s="86"/>
      <c r="Q377" s="7"/>
      <c r="S377" s="7"/>
      <c r="U377" s="7"/>
    </row>
    <row r="378" spans="1:21" ht="12.75">
      <c r="A378" s="85" t="s">
        <v>19</v>
      </c>
      <c r="B378" s="85"/>
      <c r="C378" s="85"/>
      <c r="D378" s="7" t="s">
        <v>41</v>
      </c>
      <c r="F378" s="86" t="s">
        <v>318</v>
      </c>
      <c r="G378" s="86"/>
      <c r="H378" s="86"/>
      <c r="J378" s="7"/>
      <c r="L378" s="7"/>
      <c r="N378" s="86"/>
      <c r="O378" s="86"/>
      <c r="Q378" s="7"/>
      <c r="S378" s="7"/>
      <c r="U378" s="7"/>
    </row>
    <row r="379" spans="1:21" ht="12.75">
      <c r="A379" s="85" t="s">
        <v>22</v>
      </c>
      <c r="B379" s="85"/>
      <c r="C379" s="85"/>
      <c r="D379" s="7" t="s">
        <v>23</v>
      </c>
      <c r="F379" s="86" t="s">
        <v>24</v>
      </c>
      <c r="G379" s="86"/>
      <c r="H379" s="86"/>
      <c r="J379" s="7"/>
      <c r="L379" s="7"/>
      <c r="N379" s="86"/>
      <c r="O379" s="86"/>
      <c r="Q379" s="7"/>
      <c r="S379" s="7"/>
      <c r="U379" s="7"/>
    </row>
    <row r="380" spans="1:21" ht="12.75">
      <c r="A380" s="85" t="s">
        <v>25</v>
      </c>
      <c r="B380" s="85"/>
      <c r="D380" s="7" t="s">
        <v>319</v>
      </c>
      <c r="F380" s="86" t="s">
        <v>320</v>
      </c>
      <c r="G380" s="86"/>
      <c r="H380" s="86"/>
      <c r="J380" s="7"/>
      <c r="L380" s="7"/>
      <c r="N380" s="86"/>
      <c r="O380" s="86"/>
      <c r="Q380" s="7"/>
      <c r="S380" s="7"/>
      <c r="U380" s="7"/>
    </row>
    <row r="381" spans="1:21" ht="12.75">
      <c r="A381" s="85"/>
      <c r="B381" s="85"/>
      <c r="C381" s="85"/>
      <c r="F381" s="86"/>
      <c r="G381" s="86"/>
      <c r="H381" s="86"/>
      <c r="I381" s="5"/>
      <c r="J381" s="7"/>
      <c r="L381" s="7"/>
      <c r="N381" s="86"/>
      <c r="O381" s="86"/>
      <c r="Q381" s="7"/>
      <c r="S381" s="7"/>
      <c r="U381" s="7"/>
    </row>
    <row r="382" spans="1:21" ht="12.75">
      <c r="A382" s="85"/>
      <c r="B382" s="85"/>
      <c r="C382" s="85"/>
      <c r="F382" s="86"/>
      <c r="G382" s="86"/>
      <c r="H382" s="86"/>
      <c r="L382" s="7"/>
      <c r="Q382" s="7"/>
      <c r="U382" s="7"/>
    </row>
    <row r="383" spans="1:21" ht="12.75">
      <c r="A383" s="85"/>
      <c r="B383" s="85"/>
      <c r="C383" s="85"/>
      <c r="F383" s="86"/>
      <c r="G383" s="86"/>
      <c r="H383" s="86"/>
      <c r="L383" s="7"/>
      <c r="Q383" s="7"/>
      <c r="U383" s="7"/>
    </row>
    <row r="384" spans="1:21" ht="12.75">
      <c r="A384" s="82"/>
      <c r="B384" s="82"/>
      <c r="D384" s="4" t="s">
        <v>0</v>
      </c>
      <c r="F384" s="83" t="s">
        <v>1</v>
      </c>
      <c r="G384" s="83"/>
      <c r="H384" s="83"/>
      <c r="L384" s="7"/>
      <c r="Q384" s="7"/>
      <c r="U384" s="7"/>
    </row>
    <row r="385" spans="1:21" ht="12.75">
      <c r="A385" s="84" t="s">
        <v>321</v>
      </c>
      <c r="B385" s="84"/>
      <c r="D385" s="5"/>
      <c r="E385" s="5"/>
      <c r="F385" s="5"/>
      <c r="G385" s="5"/>
      <c r="H385" s="5"/>
      <c r="L385" s="7"/>
      <c r="Q385" s="7"/>
      <c r="U385" s="7"/>
    </row>
    <row r="386" spans="1:21" ht="12.75">
      <c r="A386" s="85" t="s">
        <v>46</v>
      </c>
      <c r="B386" s="85"/>
      <c r="C386" s="85"/>
      <c r="D386" s="7" t="s">
        <v>23</v>
      </c>
      <c r="F386" s="86" t="s">
        <v>47</v>
      </c>
      <c r="G386" s="86"/>
      <c r="H386" s="86"/>
      <c r="J386" s="4"/>
      <c r="L386" s="4"/>
      <c r="N386" s="83"/>
      <c r="O386" s="83"/>
      <c r="Q386" s="4"/>
      <c r="S386" s="4"/>
      <c r="U386" s="4"/>
    </row>
    <row r="387" spans="1:12" ht="12.75">
      <c r="A387" s="85" t="s">
        <v>6</v>
      </c>
      <c r="B387" s="85"/>
      <c r="C387" s="85"/>
      <c r="D387" s="7" t="s">
        <v>7</v>
      </c>
      <c r="F387" s="86" t="s">
        <v>322</v>
      </c>
      <c r="G387" s="86"/>
      <c r="H387" s="86"/>
      <c r="J387" s="5"/>
      <c r="L387" s="5"/>
    </row>
    <row r="388" spans="1:21" ht="12.75">
      <c r="A388" s="85" t="s">
        <v>15</v>
      </c>
      <c r="B388" s="85"/>
      <c r="C388" s="85"/>
      <c r="D388" s="7" t="s">
        <v>323</v>
      </c>
      <c r="F388" s="86" t="s">
        <v>324</v>
      </c>
      <c r="G388" s="86"/>
      <c r="H388" s="86"/>
      <c r="J388" s="7"/>
      <c r="L388" s="7"/>
      <c r="N388" s="86"/>
      <c r="O388" s="86"/>
      <c r="Q388" s="7"/>
      <c r="S388" s="7"/>
      <c r="U388" s="7"/>
    </row>
    <row r="389" spans="1:21" ht="12.75">
      <c r="A389" s="85" t="s">
        <v>19</v>
      </c>
      <c r="B389" s="85"/>
      <c r="C389" s="85"/>
      <c r="D389" s="7" t="s">
        <v>325</v>
      </c>
      <c r="F389" s="86" t="s">
        <v>326</v>
      </c>
      <c r="G389" s="86"/>
      <c r="H389" s="86"/>
      <c r="I389" s="5"/>
      <c r="J389" s="7"/>
      <c r="L389" s="7"/>
      <c r="N389" s="86"/>
      <c r="O389" s="86"/>
      <c r="Q389" s="7"/>
      <c r="S389" s="7"/>
      <c r="U389" s="7"/>
    </row>
    <row r="390" spans="1:21" ht="12.75">
      <c r="A390" s="85" t="s">
        <v>22</v>
      </c>
      <c r="B390" s="85"/>
      <c r="C390" s="85"/>
      <c r="D390" s="7" t="s">
        <v>23</v>
      </c>
      <c r="F390" s="86" t="s">
        <v>149</v>
      </c>
      <c r="G390" s="86"/>
      <c r="H390" s="86"/>
      <c r="J390" s="7"/>
      <c r="L390" s="7"/>
      <c r="N390" s="86"/>
      <c r="O390" s="86"/>
      <c r="Q390" s="7"/>
      <c r="S390" s="7"/>
      <c r="U390" s="7"/>
    </row>
    <row r="391" spans="1:21" ht="12.75">
      <c r="A391" s="85" t="s">
        <v>25</v>
      </c>
      <c r="B391" s="85"/>
      <c r="D391" s="7" t="s">
        <v>327</v>
      </c>
      <c r="F391" s="86" t="s">
        <v>328</v>
      </c>
      <c r="G391" s="86"/>
      <c r="H391" s="86"/>
      <c r="J391" s="7"/>
      <c r="L391" s="7"/>
      <c r="N391" s="86"/>
      <c r="O391" s="86"/>
      <c r="Q391" s="7"/>
      <c r="S391" s="7"/>
      <c r="U391" s="7"/>
    </row>
    <row r="392" spans="1:21" ht="12.75">
      <c r="A392" s="85"/>
      <c r="B392" s="85"/>
      <c r="C392" s="85"/>
      <c r="F392" s="86"/>
      <c r="G392" s="86"/>
      <c r="H392" s="86"/>
      <c r="J392" s="7"/>
      <c r="L392" s="7"/>
      <c r="N392" s="86"/>
      <c r="O392" s="86"/>
      <c r="Q392" s="7"/>
      <c r="S392" s="7"/>
      <c r="U392" s="7"/>
    </row>
    <row r="393" spans="1:21" ht="12.75">
      <c r="A393" s="85"/>
      <c r="B393" s="85"/>
      <c r="C393" s="85"/>
      <c r="F393" s="86"/>
      <c r="G393" s="86"/>
      <c r="H393" s="86"/>
      <c r="L393" s="7"/>
      <c r="Q393" s="7"/>
      <c r="U393" s="7"/>
    </row>
    <row r="394" spans="1:21" ht="12.75">
      <c r="A394" s="85"/>
      <c r="B394" s="85"/>
      <c r="C394" s="85"/>
      <c r="F394" s="86"/>
      <c r="G394" s="86"/>
      <c r="H394" s="86"/>
      <c r="L394" s="7"/>
      <c r="Q394" s="7"/>
      <c r="U394" s="7"/>
    </row>
    <row r="395" spans="1:21" ht="12.75">
      <c r="A395" s="84" t="s">
        <v>329</v>
      </c>
      <c r="B395" s="84"/>
      <c r="D395" s="5"/>
      <c r="E395" s="5"/>
      <c r="F395" s="5"/>
      <c r="G395" s="5"/>
      <c r="H395" s="5"/>
      <c r="L395" s="7"/>
      <c r="Q395" s="7"/>
      <c r="U395" s="7"/>
    </row>
    <row r="396" spans="1:21" ht="12.75">
      <c r="A396" s="85" t="s">
        <v>6</v>
      </c>
      <c r="B396" s="85"/>
      <c r="C396" s="85"/>
      <c r="D396" s="7" t="s">
        <v>23</v>
      </c>
      <c r="F396" s="86" t="s">
        <v>47</v>
      </c>
      <c r="G396" s="86"/>
      <c r="H396" s="86"/>
      <c r="L396" s="7"/>
      <c r="Q396" s="7"/>
      <c r="U396" s="7"/>
    </row>
    <row r="397" spans="1:21" ht="12.75">
      <c r="A397" s="85" t="s">
        <v>15</v>
      </c>
      <c r="B397" s="85"/>
      <c r="C397" s="85"/>
      <c r="D397" s="7" t="s">
        <v>23</v>
      </c>
      <c r="F397" s="86" t="s">
        <v>47</v>
      </c>
      <c r="G397" s="86"/>
      <c r="H397" s="86"/>
      <c r="L397" s="7"/>
      <c r="Q397" s="7"/>
      <c r="U397" s="7"/>
    </row>
    <row r="398" spans="1:21" ht="12.75">
      <c r="A398" s="85" t="s">
        <v>19</v>
      </c>
      <c r="B398" s="85"/>
      <c r="C398" s="85"/>
      <c r="D398" s="7" t="s">
        <v>23</v>
      </c>
      <c r="F398" s="86" t="s">
        <v>47</v>
      </c>
      <c r="G398" s="86"/>
      <c r="H398" s="86"/>
      <c r="L398" s="7"/>
      <c r="Q398" s="7"/>
      <c r="U398" s="7"/>
    </row>
    <row r="399" spans="1:21" ht="12.75">
      <c r="A399" s="85" t="s">
        <v>132</v>
      </c>
      <c r="B399" s="85"/>
      <c r="C399" s="85"/>
      <c r="D399" s="7" t="s">
        <v>23</v>
      </c>
      <c r="F399" s="86" t="s">
        <v>47</v>
      </c>
      <c r="G399" s="86"/>
      <c r="H399" s="86"/>
      <c r="L399" s="7"/>
      <c r="Q399" s="7"/>
      <c r="U399" s="7"/>
    </row>
    <row r="400" spans="1:21" ht="12.75">
      <c r="A400" s="85" t="s">
        <v>25</v>
      </c>
      <c r="B400" s="85"/>
      <c r="D400" s="7" t="s">
        <v>23</v>
      </c>
      <c r="F400" s="86" t="s">
        <v>47</v>
      </c>
      <c r="G400" s="86"/>
      <c r="H400" s="86"/>
      <c r="L400" s="7"/>
      <c r="Q400" s="7"/>
      <c r="U400" s="7"/>
    </row>
    <row r="401" spans="1:21" ht="13.5">
      <c r="A401" s="2"/>
      <c r="B401" s="2"/>
      <c r="C401" s="2"/>
      <c r="D401" s="2"/>
      <c r="E401" s="2"/>
      <c r="F401" s="2"/>
      <c r="G401" s="2"/>
      <c r="H401" s="2"/>
      <c r="L401" s="7"/>
      <c r="Q401" s="7"/>
      <c r="U401" s="7"/>
    </row>
    <row r="402" spans="1:21" ht="12.75">
      <c r="A402" s="3"/>
      <c r="B402" s="3"/>
      <c r="C402" s="3"/>
      <c r="D402" s="3"/>
      <c r="E402" s="3"/>
      <c r="F402" s="3"/>
      <c r="G402" s="3"/>
      <c r="H402" s="3"/>
      <c r="L402" s="7"/>
      <c r="Q402" s="7"/>
      <c r="U402" s="7"/>
    </row>
    <row r="403" spans="4:12" ht="12.75">
      <c r="D403" s="81"/>
      <c r="E403" s="81"/>
      <c r="F403" s="81"/>
      <c r="G403" s="81"/>
      <c r="H403" s="81"/>
      <c r="J403" s="5"/>
      <c r="L403" s="5"/>
    </row>
    <row r="404" spans="1:21" ht="12.75">
      <c r="A404" s="82"/>
      <c r="B404" s="82"/>
      <c r="D404" s="4" t="s">
        <v>0</v>
      </c>
      <c r="F404" s="83" t="s">
        <v>1</v>
      </c>
      <c r="G404" s="83"/>
      <c r="H404" s="83"/>
      <c r="J404" s="7"/>
      <c r="L404" s="7"/>
      <c r="N404" s="86"/>
      <c r="O404" s="86"/>
      <c r="Q404" s="7"/>
      <c r="S404" s="7"/>
      <c r="U404" s="7"/>
    </row>
    <row r="405" spans="1:21" ht="12.75">
      <c r="A405" s="84" t="s">
        <v>330</v>
      </c>
      <c r="B405" s="84"/>
      <c r="D405" s="5"/>
      <c r="E405" s="5"/>
      <c r="F405" s="5"/>
      <c r="G405" s="5"/>
      <c r="H405" s="5"/>
      <c r="J405" s="7"/>
      <c r="L405" s="7"/>
      <c r="N405" s="86"/>
      <c r="O405" s="86"/>
      <c r="Q405" s="7"/>
      <c r="S405" s="7"/>
      <c r="U405" s="7"/>
    </row>
    <row r="406" spans="1:21" ht="12.75">
      <c r="A406" s="85" t="s">
        <v>6</v>
      </c>
      <c r="B406" s="85"/>
      <c r="C406" s="85"/>
      <c r="D406" s="7" t="s">
        <v>7</v>
      </c>
      <c r="F406" s="86" t="s">
        <v>331</v>
      </c>
      <c r="G406" s="86"/>
      <c r="H406" s="86"/>
      <c r="J406" s="7"/>
      <c r="L406" s="7"/>
      <c r="N406" s="86"/>
      <c r="O406" s="86"/>
      <c r="Q406" s="7"/>
      <c r="S406" s="7"/>
      <c r="U406" s="7"/>
    </row>
    <row r="407" spans="1:21" ht="12.75">
      <c r="A407" s="85" t="s">
        <v>19</v>
      </c>
      <c r="B407" s="85"/>
      <c r="C407" s="85"/>
      <c r="D407" s="7" t="s">
        <v>332</v>
      </c>
      <c r="F407" s="86" t="s">
        <v>333</v>
      </c>
      <c r="G407" s="86"/>
      <c r="H407" s="86"/>
      <c r="J407" s="7"/>
      <c r="L407" s="7"/>
      <c r="N407" s="86"/>
      <c r="O407" s="86"/>
      <c r="Q407" s="7"/>
      <c r="S407" s="7"/>
      <c r="U407" s="7"/>
    </row>
    <row r="408" spans="1:21" ht="12.75">
      <c r="A408" s="85" t="s">
        <v>22</v>
      </c>
      <c r="B408" s="85"/>
      <c r="C408" s="85"/>
      <c r="D408" s="7" t="s">
        <v>23</v>
      </c>
      <c r="F408" s="86" t="s">
        <v>106</v>
      </c>
      <c r="G408" s="86"/>
      <c r="H408" s="86"/>
      <c r="I408" s="5"/>
      <c r="L408" s="7"/>
      <c r="Q408" s="7"/>
      <c r="U408" s="7"/>
    </row>
    <row r="409" spans="1:21" ht="12.75">
      <c r="A409" s="85" t="s">
        <v>25</v>
      </c>
      <c r="B409" s="85"/>
      <c r="D409" s="7" t="s">
        <v>334</v>
      </c>
      <c r="F409" s="86" t="s">
        <v>335</v>
      </c>
      <c r="G409" s="86"/>
      <c r="H409" s="86"/>
      <c r="L409" s="7"/>
      <c r="Q409" s="7"/>
      <c r="U409" s="7"/>
    </row>
    <row r="410" spans="1:21" ht="12.75">
      <c r="A410" s="85"/>
      <c r="B410" s="85"/>
      <c r="C410" s="85"/>
      <c r="F410" s="86"/>
      <c r="G410" s="86"/>
      <c r="H410" s="86"/>
      <c r="J410" s="4"/>
      <c r="L410" s="4"/>
      <c r="N410" s="83"/>
      <c r="O410" s="83"/>
      <c r="Q410" s="4"/>
      <c r="S410" s="4"/>
      <c r="U410" s="4"/>
    </row>
    <row r="411" spans="1:12" ht="12.75">
      <c r="A411" s="85"/>
      <c r="B411" s="85"/>
      <c r="C411" s="85"/>
      <c r="F411" s="86"/>
      <c r="G411" s="86"/>
      <c r="H411" s="86"/>
      <c r="J411" s="5"/>
      <c r="L411" s="5"/>
    </row>
    <row r="412" spans="1:21" ht="12.75">
      <c r="A412" s="85"/>
      <c r="B412" s="85"/>
      <c r="C412" s="85"/>
      <c r="F412" s="86"/>
      <c r="G412" s="86"/>
      <c r="H412" s="86"/>
      <c r="J412" s="7"/>
      <c r="L412" s="7"/>
      <c r="N412" s="86"/>
      <c r="O412" s="86"/>
      <c r="Q412" s="7"/>
      <c r="S412" s="7"/>
      <c r="U412" s="7"/>
    </row>
    <row r="413" spans="1:21" ht="12.75">
      <c r="A413" s="85"/>
      <c r="B413" s="85"/>
      <c r="C413" s="85"/>
      <c r="F413" s="86"/>
      <c r="G413" s="86"/>
      <c r="H413" s="86"/>
      <c r="J413" s="7"/>
      <c r="L413" s="7"/>
      <c r="N413" s="86"/>
      <c r="O413" s="86"/>
      <c r="Q413" s="7"/>
      <c r="S413" s="7"/>
      <c r="U413" s="7"/>
    </row>
    <row r="414" spans="1:21" ht="12.75">
      <c r="A414" s="82"/>
      <c r="B414" s="82"/>
      <c r="D414" s="4" t="s">
        <v>0</v>
      </c>
      <c r="F414" s="83" t="s">
        <v>1</v>
      </c>
      <c r="G414" s="83"/>
      <c r="H414" s="83"/>
      <c r="J414" s="7"/>
      <c r="L414" s="7"/>
      <c r="N414" s="86"/>
      <c r="O414" s="86"/>
      <c r="Q414" s="7"/>
      <c r="S414" s="7"/>
      <c r="U414" s="7"/>
    </row>
    <row r="415" spans="1:21" ht="12.75">
      <c r="A415" s="84" t="s">
        <v>336</v>
      </c>
      <c r="B415" s="84"/>
      <c r="D415" s="5"/>
      <c r="E415" s="5"/>
      <c r="F415" s="5"/>
      <c r="G415" s="5"/>
      <c r="H415" s="5"/>
      <c r="J415" s="7"/>
      <c r="L415" s="7"/>
      <c r="N415" s="86"/>
      <c r="O415" s="86"/>
      <c r="Q415" s="7"/>
      <c r="S415" s="7"/>
      <c r="U415" s="7"/>
    </row>
    <row r="416" spans="1:21" ht="12.75">
      <c r="A416" s="85" t="s">
        <v>46</v>
      </c>
      <c r="B416" s="85"/>
      <c r="C416" s="85"/>
      <c r="D416" s="7" t="s">
        <v>23</v>
      </c>
      <c r="F416" s="86" t="s">
        <v>47</v>
      </c>
      <c r="G416" s="86"/>
      <c r="H416" s="86"/>
      <c r="J416" s="7"/>
      <c r="L416" s="7"/>
      <c r="N416" s="86"/>
      <c r="O416" s="86"/>
      <c r="Q416" s="7"/>
      <c r="S416" s="7"/>
      <c r="U416" s="7"/>
    </row>
    <row r="417" spans="1:21" ht="12.75">
      <c r="A417" s="85" t="s">
        <v>3</v>
      </c>
      <c r="B417" s="85"/>
      <c r="C417" s="85"/>
      <c r="D417" s="7" t="s">
        <v>337</v>
      </c>
      <c r="F417" s="86" t="s">
        <v>338</v>
      </c>
      <c r="G417" s="86"/>
      <c r="H417" s="86"/>
      <c r="J417" s="7"/>
      <c r="L417" s="7"/>
      <c r="N417" s="86"/>
      <c r="O417" s="86"/>
      <c r="Q417" s="7"/>
      <c r="S417" s="7"/>
      <c r="U417" s="7"/>
    </row>
    <row r="418" spans="1:21" ht="12.75">
      <c r="A418" s="85" t="s">
        <v>6</v>
      </c>
      <c r="B418" s="85"/>
      <c r="C418" s="85"/>
      <c r="D418" s="7" t="s">
        <v>7</v>
      </c>
      <c r="F418" s="86" t="s">
        <v>339</v>
      </c>
      <c r="G418" s="86"/>
      <c r="H418" s="86"/>
      <c r="L418" s="7"/>
      <c r="Q418" s="7"/>
      <c r="U418" s="7"/>
    </row>
    <row r="419" spans="1:21" ht="12.75">
      <c r="A419" s="85" t="s">
        <v>11</v>
      </c>
      <c r="B419" s="85"/>
      <c r="C419" s="85"/>
      <c r="D419" s="7" t="s">
        <v>340</v>
      </c>
      <c r="F419" s="86" t="s">
        <v>341</v>
      </c>
      <c r="G419" s="86"/>
      <c r="H419" s="86"/>
      <c r="L419" s="7"/>
      <c r="Q419" s="7"/>
      <c r="U419" s="7"/>
    </row>
    <row r="420" spans="1:21" ht="12.75">
      <c r="A420" s="85" t="s">
        <v>15</v>
      </c>
      <c r="B420" s="85"/>
      <c r="C420" s="85"/>
      <c r="D420" s="7" t="s">
        <v>343</v>
      </c>
      <c r="F420" s="86" t="s">
        <v>344</v>
      </c>
      <c r="G420" s="86"/>
      <c r="H420" s="86"/>
      <c r="L420" s="7"/>
      <c r="Q420" s="7"/>
      <c r="U420" s="7"/>
    </row>
    <row r="421" spans="1:21" ht="12.75">
      <c r="A421" s="85" t="s">
        <v>19</v>
      </c>
      <c r="B421" s="85"/>
      <c r="C421" s="85"/>
      <c r="D421" s="7" t="s">
        <v>345</v>
      </c>
      <c r="F421" s="86" t="s">
        <v>346</v>
      </c>
      <c r="G421" s="86"/>
      <c r="H421" s="86"/>
      <c r="L421" s="7"/>
      <c r="Q421" s="7"/>
      <c r="U421" s="7"/>
    </row>
    <row r="422" spans="1:21" ht="12.75">
      <c r="A422" s="85" t="s">
        <v>22</v>
      </c>
      <c r="B422" s="85"/>
      <c r="C422" s="85"/>
      <c r="D422" s="7" t="s">
        <v>23</v>
      </c>
      <c r="F422" s="86" t="s">
        <v>149</v>
      </c>
      <c r="G422" s="86"/>
      <c r="H422" s="86"/>
      <c r="I422" s="5"/>
      <c r="L422" s="7"/>
      <c r="Q422" s="7"/>
      <c r="U422" s="7"/>
    </row>
    <row r="423" spans="1:21" ht="12.75">
      <c r="A423" s="85" t="s">
        <v>25</v>
      </c>
      <c r="B423" s="85"/>
      <c r="D423" s="7" t="s">
        <v>347</v>
      </c>
      <c r="F423" s="86" t="s">
        <v>348</v>
      </c>
      <c r="G423" s="86"/>
      <c r="H423" s="86"/>
      <c r="L423" s="7"/>
      <c r="Q423" s="7"/>
      <c r="U423" s="7"/>
    </row>
    <row r="424" spans="1:21" ht="12.75">
      <c r="A424" s="85"/>
      <c r="B424" s="85"/>
      <c r="C424" s="85"/>
      <c r="F424" s="86"/>
      <c r="G424" s="86"/>
      <c r="H424" s="86"/>
      <c r="L424" s="7"/>
      <c r="Q424" s="7"/>
      <c r="U424" s="7"/>
    </row>
    <row r="425" spans="1:21" ht="12.75">
      <c r="A425" s="85"/>
      <c r="B425" s="85"/>
      <c r="C425" s="85"/>
      <c r="F425" s="86"/>
      <c r="G425" s="86"/>
      <c r="H425" s="86"/>
      <c r="L425" s="7"/>
      <c r="Q425" s="7"/>
      <c r="U425" s="7"/>
    </row>
    <row r="426" spans="1:21" ht="12.75">
      <c r="A426" s="85"/>
      <c r="B426" s="85"/>
      <c r="C426" s="85"/>
      <c r="F426" s="86"/>
      <c r="G426" s="86"/>
      <c r="H426" s="86"/>
      <c r="L426" s="7"/>
      <c r="Q426" s="7"/>
      <c r="U426" s="7"/>
    </row>
    <row r="427" spans="1:21" ht="12.75">
      <c r="A427" s="84" t="s">
        <v>349</v>
      </c>
      <c r="B427" s="84"/>
      <c r="D427" s="5"/>
      <c r="E427" s="5"/>
      <c r="F427" s="5"/>
      <c r="G427" s="5"/>
      <c r="H427" s="5"/>
      <c r="L427" s="7"/>
      <c r="Q427" s="7"/>
      <c r="U427" s="7"/>
    </row>
    <row r="428" spans="1:21" ht="12.75">
      <c r="A428" s="85" t="s">
        <v>3</v>
      </c>
      <c r="B428" s="85"/>
      <c r="C428" s="85"/>
      <c r="D428" s="7" t="s">
        <v>350</v>
      </c>
      <c r="F428" s="86" t="s">
        <v>351</v>
      </c>
      <c r="G428" s="86"/>
      <c r="H428" s="86"/>
      <c r="L428" s="7"/>
      <c r="Q428" s="7"/>
      <c r="U428" s="7"/>
    </row>
    <row r="429" spans="1:21" ht="12.75">
      <c r="A429" s="85" t="s">
        <v>6</v>
      </c>
      <c r="B429" s="85"/>
      <c r="C429" s="85"/>
      <c r="D429" s="7" t="s">
        <v>10</v>
      </c>
      <c r="F429" s="86" t="s">
        <v>220</v>
      </c>
      <c r="G429" s="86"/>
      <c r="H429" s="86"/>
      <c r="L429" s="7"/>
      <c r="Q429" s="7"/>
      <c r="U429" s="7"/>
    </row>
    <row r="430" spans="1:12" ht="12.75">
      <c r="A430" s="85" t="s">
        <v>11</v>
      </c>
      <c r="B430" s="85"/>
      <c r="C430" s="85"/>
      <c r="D430" s="7" t="s">
        <v>92</v>
      </c>
      <c r="F430" s="86" t="s">
        <v>352</v>
      </c>
      <c r="G430" s="86"/>
      <c r="H430" s="86"/>
      <c r="J430" s="5"/>
      <c r="L430" s="5"/>
    </row>
    <row r="431" spans="1:21" ht="12.75">
      <c r="A431" s="85" t="s">
        <v>15</v>
      </c>
      <c r="B431" s="85"/>
      <c r="C431" s="85"/>
      <c r="D431" s="7" t="s">
        <v>316</v>
      </c>
      <c r="F431" s="86" t="s">
        <v>353</v>
      </c>
      <c r="G431" s="86"/>
      <c r="H431" s="86"/>
      <c r="J431" s="7"/>
      <c r="L431" s="7"/>
      <c r="N431" s="86"/>
      <c r="O431" s="86"/>
      <c r="Q431" s="7"/>
      <c r="S431" s="7"/>
      <c r="U431" s="7"/>
    </row>
    <row r="432" spans="1:21" ht="12.75">
      <c r="A432" s="85" t="s">
        <v>19</v>
      </c>
      <c r="B432" s="85"/>
      <c r="C432" s="85"/>
      <c r="D432" s="7" t="s">
        <v>354</v>
      </c>
      <c r="F432" s="86" t="s">
        <v>355</v>
      </c>
      <c r="G432" s="86"/>
      <c r="H432" s="86"/>
      <c r="J432" s="7"/>
      <c r="L432" s="7"/>
      <c r="N432" s="86"/>
      <c r="O432" s="86"/>
      <c r="Q432" s="7"/>
      <c r="S432" s="7"/>
      <c r="U432" s="7"/>
    </row>
    <row r="433" spans="1:21" ht="12.75">
      <c r="A433" s="85" t="s">
        <v>22</v>
      </c>
      <c r="B433" s="85"/>
      <c r="C433" s="85"/>
      <c r="D433" s="7" t="s">
        <v>23</v>
      </c>
      <c r="F433" s="86" t="s">
        <v>133</v>
      </c>
      <c r="G433" s="86"/>
      <c r="H433" s="86"/>
      <c r="J433" s="7"/>
      <c r="L433" s="7"/>
      <c r="N433" s="86"/>
      <c r="O433" s="86"/>
      <c r="Q433" s="7"/>
      <c r="S433" s="7"/>
      <c r="U433" s="7"/>
    </row>
    <row r="434" spans="1:21" ht="12.75">
      <c r="A434" s="85" t="s">
        <v>25</v>
      </c>
      <c r="B434" s="85"/>
      <c r="D434" s="7" t="s">
        <v>356</v>
      </c>
      <c r="F434" s="86" t="s">
        <v>357</v>
      </c>
      <c r="G434" s="86"/>
      <c r="H434" s="86"/>
      <c r="J434" s="7"/>
      <c r="L434" s="7"/>
      <c r="N434" s="86"/>
      <c r="O434" s="86"/>
      <c r="Q434" s="7"/>
      <c r="S434" s="7"/>
      <c r="U434" s="7"/>
    </row>
    <row r="435" spans="1:21" ht="12.75">
      <c r="A435" s="85"/>
      <c r="B435" s="85"/>
      <c r="C435" s="85"/>
      <c r="F435" s="86"/>
      <c r="G435" s="86"/>
      <c r="H435" s="86"/>
      <c r="J435" s="7"/>
      <c r="L435" s="7"/>
      <c r="N435" s="86"/>
      <c r="O435" s="86"/>
      <c r="Q435" s="7"/>
      <c r="S435" s="7"/>
      <c r="U435" s="7"/>
    </row>
    <row r="436" spans="1:21" ht="12.75">
      <c r="A436" s="85"/>
      <c r="B436" s="85"/>
      <c r="C436" s="85"/>
      <c r="F436" s="86"/>
      <c r="G436" s="86"/>
      <c r="H436" s="86"/>
      <c r="J436" s="7"/>
      <c r="L436" s="7"/>
      <c r="N436" s="86"/>
      <c r="O436" s="86"/>
      <c r="Q436" s="7"/>
      <c r="S436" s="7"/>
      <c r="U436" s="7"/>
    </row>
    <row r="437" spans="1:21" ht="12.75">
      <c r="A437" s="85"/>
      <c r="B437" s="85"/>
      <c r="C437" s="85"/>
      <c r="F437" s="86"/>
      <c r="G437" s="86"/>
      <c r="H437" s="86"/>
      <c r="L437" s="7"/>
      <c r="Q437" s="7"/>
      <c r="U437" s="7"/>
    </row>
    <row r="438" spans="1:21" ht="12.75">
      <c r="A438" s="82"/>
      <c r="B438" s="82"/>
      <c r="D438" s="4" t="s">
        <v>0</v>
      </c>
      <c r="F438" s="83" t="s">
        <v>1</v>
      </c>
      <c r="G438" s="83"/>
      <c r="H438" s="83"/>
      <c r="L438" s="7"/>
      <c r="Q438" s="7"/>
      <c r="U438" s="7"/>
    </row>
    <row r="439" spans="1:21" ht="12.75">
      <c r="A439" s="84" t="s">
        <v>358</v>
      </c>
      <c r="B439" s="84"/>
      <c r="D439" s="5" t="s">
        <v>358</v>
      </c>
      <c r="E439" s="5"/>
      <c r="F439" s="5"/>
      <c r="G439" s="5"/>
      <c r="H439" s="5"/>
      <c r="L439" s="7"/>
      <c r="Q439" s="7"/>
      <c r="U439" s="7"/>
    </row>
    <row r="440" spans="1:21" ht="12.75">
      <c r="A440" s="85" t="s">
        <v>6</v>
      </c>
      <c r="B440" s="85"/>
      <c r="C440" s="85"/>
      <c r="D440" s="7" t="s">
        <v>7</v>
      </c>
      <c r="F440" s="86" t="s">
        <v>47</v>
      </c>
      <c r="G440" s="86"/>
      <c r="H440" s="86"/>
      <c r="I440" s="5"/>
      <c r="L440" s="7"/>
      <c r="Q440" s="7"/>
      <c r="U440" s="7"/>
    </row>
    <row r="441" spans="1:21" ht="12.75">
      <c r="A441" s="85" t="s">
        <v>63</v>
      </c>
      <c r="B441" s="85"/>
      <c r="C441" s="85"/>
      <c r="D441" s="7" t="s">
        <v>64</v>
      </c>
      <c r="F441" s="86" t="s">
        <v>359</v>
      </c>
      <c r="G441" s="86"/>
      <c r="H441" s="86"/>
      <c r="L441" s="7"/>
      <c r="Q441" s="7"/>
      <c r="U441" s="7"/>
    </row>
    <row r="442" spans="1:21" ht="12.75">
      <c r="A442" s="85" t="s">
        <v>22</v>
      </c>
      <c r="B442" s="85"/>
      <c r="C442" s="85"/>
      <c r="D442" s="7" t="s">
        <v>23</v>
      </c>
      <c r="F442" s="86" t="s">
        <v>24</v>
      </c>
      <c r="G442" s="86"/>
      <c r="H442" s="86"/>
      <c r="L442" s="7"/>
      <c r="Q442" s="7"/>
      <c r="U442" s="7"/>
    </row>
    <row r="443" spans="1:21" ht="12.75">
      <c r="A443" s="85" t="s">
        <v>25</v>
      </c>
      <c r="B443" s="85"/>
      <c r="D443" s="7" t="s">
        <v>66</v>
      </c>
      <c r="F443" s="86" t="s">
        <v>360</v>
      </c>
      <c r="G443" s="86"/>
      <c r="H443" s="86"/>
      <c r="J443" s="4"/>
      <c r="L443" s="4"/>
      <c r="N443" s="83"/>
      <c r="O443" s="83"/>
      <c r="Q443" s="4"/>
      <c r="S443" s="4"/>
      <c r="U443" s="4"/>
    </row>
    <row r="444" spans="1:12" ht="12.75">
      <c r="A444" s="85"/>
      <c r="B444" s="85"/>
      <c r="C444" s="85"/>
      <c r="F444" s="86"/>
      <c r="G444" s="86"/>
      <c r="H444" s="86"/>
      <c r="J444" s="5"/>
      <c r="L444" s="5"/>
    </row>
    <row r="445" spans="1:21" ht="12.75">
      <c r="A445" s="85"/>
      <c r="B445" s="85"/>
      <c r="C445" s="85"/>
      <c r="F445" s="86"/>
      <c r="G445" s="86"/>
      <c r="H445" s="86"/>
      <c r="J445" s="7"/>
      <c r="L445" s="7"/>
      <c r="N445" s="86"/>
      <c r="O445" s="86"/>
      <c r="Q445" s="7"/>
      <c r="S445" s="7"/>
      <c r="U445" s="7"/>
    </row>
    <row r="446" spans="1:21" ht="12.75">
      <c r="A446" s="85"/>
      <c r="B446" s="85"/>
      <c r="C446" s="85"/>
      <c r="F446" s="86"/>
      <c r="G446" s="86"/>
      <c r="H446" s="86"/>
      <c r="J446" s="7"/>
      <c r="L446" s="7"/>
      <c r="N446" s="86"/>
      <c r="O446" s="86"/>
      <c r="Q446" s="7"/>
      <c r="S446" s="7"/>
      <c r="U446" s="7"/>
    </row>
    <row r="447" spans="1:21" ht="12.75">
      <c r="A447" s="85"/>
      <c r="B447" s="85"/>
      <c r="C447" s="85"/>
      <c r="F447" s="86"/>
      <c r="G447" s="86"/>
      <c r="H447" s="86"/>
      <c r="J447" s="7"/>
      <c r="L447" s="7"/>
      <c r="N447" s="86"/>
      <c r="O447" s="86"/>
      <c r="Q447" s="7"/>
      <c r="S447" s="7"/>
      <c r="U447" s="7"/>
    </row>
    <row r="448" spans="1:21" ht="12.75">
      <c r="A448" s="84" t="s">
        <v>361</v>
      </c>
      <c r="B448" s="84"/>
      <c r="D448" s="5"/>
      <c r="E448" s="5"/>
      <c r="F448" s="5"/>
      <c r="G448" s="5"/>
      <c r="H448" s="5"/>
      <c r="J448" s="7"/>
      <c r="L448" s="7"/>
      <c r="N448" s="86"/>
      <c r="O448" s="86"/>
      <c r="Q448" s="7"/>
      <c r="S448" s="7"/>
      <c r="U448" s="7"/>
    </row>
    <row r="449" spans="1:21" ht="12.75">
      <c r="A449" s="85" t="s">
        <v>6</v>
      </c>
      <c r="B449" s="85"/>
      <c r="C449" s="85"/>
      <c r="D449" s="7" t="s">
        <v>7</v>
      </c>
      <c r="F449" s="86" t="s">
        <v>47</v>
      </c>
      <c r="G449" s="86"/>
      <c r="H449" s="86"/>
      <c r="J449" s="7"/>
      <c r="L449" s="7"/>
      <c r="N449" s="86"/>
      <c r="O449" s="86"/>
      <c r="Q449" s="7"/>
      <c r="S449" s="7"/>
      <c r="U449" s="7"/>
    </row>
    <row r="450" spans="1:21" ht="12.75">
      <c r="A450" s="85" t="s">
        <v>63</v>
      </c>
      <c r="B450" s="85"/>
      <c r="C450" s="85"/>
      <c r="D450" s="7" t="s">
        <v>64</v>
      </c>
      <c r="F450" s="86" t="s">
        <v>362</v>
      </c>
      <c r="G450" s="86"/>
      <c r="H450" s="86"/>
      <c r="I450" s="5"/>
      <c r="L450" s="7"/>
      <c r="Q450" s="7"/>
      <c r="U450" s="7"/>
    </row>
    <row r="451" spans="1:21" ht="12.75">
      <c r="A451" s="85" t="s">
        <v>22</v>
      </c>
      <c r="B451" s="85"/>
      <c r="C451" s="85"/>
      <c r="D451" s="7" t="s">
        <v>23</v>
      </c>
      <c r="F451" s="86" t="s">
        <v>106</v>
      </c>
      <c r="G451" s="86"/>
      <c r="H451" s="86"/>
      <c r="L451" s="7"/>
      <c r="Q451" s="7"/>
      <c r="U451" s="7"/>
    </row>
    <row r="452" spans="1:21" ht="12.75">
      <c r="A452" s="85" t="s">
        <v>25</v>
      </c>
      <c r="B452" s="85"/>
      <c r="D452" s="7" t="s">
        <v>66</v>
      </c>
      <c r="F452" s="86" t="s">
        <v>363</v>
      </c>
      <c r="G452" s="86"/>
      <c r="H452" s="86"/>
      <c r="L452" s="7"/>
      <c r="Q452" s="7"/>
      <c r="U452" s="7"/>
    </row>
    <row r="453" spans="1:21" ht="12.75">
      <c r="A453" s="85"/>
      <c r="B453" s="85"/>
      <c r="C453" s="85"/>
      <c r="F453" s="86"/>
      <c r="G453" s="86"/>
      <c r="H453" s="86"/>
      <c r="L453" s="7"/>
      <c r="Q453" s="7"/>
      <c r="U453" s="7"/>
    </row>
    <row r="454" spans="1:21" ht="12.75">
      <c r="A454" s="85"/>
      <c r="B454" s="85"/>
      <c r="C454" s="85"/>
      <c r="F454" s="86"/>
      <c r="G454" s="86"/>
      <c r="H454" s="86"/>
      <c r="L454" s="7"/>
      <c r="Q454" s="7"/>
      <c r="U454" s="7"/>
    </row>
    <row r="455" spans="1:21" ht="12.75">
      <c r="A455" s="85"/>
      <c r="B455" s="85"/>
      <c r="C455" s="85"/>
      <c r="F455" s="86"/>
      <c r="G455" s="86"/>
      <c r="H455" s="86"/>
      <c r="L455" s="7"/>
      <c r="Q455" s="7"/>
      <c r="U455" s="7"/>
    </row>
    <row r="456" spans="1:21" ht="12.75">
      <c r="A456" s="84" t="s">
        <v>364</v>
      </c>
      <c r="B456" s="84"/>
      <c r="D456" s="5"/>
      <c r="E456" s="5"/>
      <c r="F456" s="5"/>
      <c r="G456" s="5"/>
      <c r="H456" s="5"/>
      <c r="L456" s="7"/>
      <c r="Q456" s="7"/>
      <c r="U456" s="7"/>
    </row>
    <row r="457" spans="1:21" ht="12.75">
      <c r="A457" s="85" t="s">
        <v>6</v>
      </c>
      <c r="B457" s="85"/>
      <c r="C457" s="85"/>
      <c r="D457" s="7" t="s">
        <v>7</v>
      </c>
      <c r="F457" s="86" t="s">
        <v>365</v>
      </c>
      <c r="G457" s="86"/>
      <c r="H457" s="86"/>
      <c r="L457" s="7"/>
      <c r="Q457" s="7"/>
      <c r="U457" s="7"/>
    </row>
    <row r="458" spans="1:21" ht="12.75">
      <c r="A458" s="85" t="s">
        <v>15</v>
      </c>
      <c r="B458" s="85"/>
      <c r="C458" s="85"/>
      <c r="D458" s="7" t="s">
        <v>48</v>
      </c>
      <c r="F458" s="86" t="s">
        <v>366</v>
      </c>
      <c r="G458" s="86"/>
      <c r="H458" s="86"/>
      <c r="L458" s="7"/>
      <c r="Q458" s="7"/>
      <c r="U458" s="7"/>
    </row>
    <row r="459" spans="1:21" ht="12.75">
      <c r="A459" s="85" t="s">
        <v>19</v>
      </c>
      <c r="B459" s="85"/>
      <c r="C459" s="85"/>
      <c r="D459" s="7" t="s">
        <v>66</v>
      </c>
      <c r="F459" s="86" t="s">
        <v>367</v>
      </c>
      <c r="G459" s="86"/>
      <c r="H459" s="86"/>
      <c r="L459" s="7"/>
      <c r="Q459" s="7"/>
      <c r="U459" s="7"/>
    </row>
    <row r="460" spans="1:21" ht="12.75">
      <c r="A460" s="85" t="s">
        <v>22</v>
      </c>
      <c r="B460" s="85"/>
      <c r="C460" s="85"/>
      <c r="D460" s="7" t="s">
        <v>23</v>
      </c>
      <c r="F460" s="86" t="s">
        <v>24</v>
      </c>
      <c r="G460" s="86"/>
      <c r="H460" s="86"/>
      <c r="I460" s="5"/>
      <c r="L460" s="7"/>
      <c r="Q460" s="7"/>
      <c r="U460" s="7"/>
    </row>
    <row r="461" spans="1:21" ht="12.75">
      <c r="A461" s="85" t="s">
        <v>25</v>
      </c>
      <c r="B461" s="85"/>
      <c r="D461" s="7" t="s">
        <v>368</v>
      </c>
      <c r="F461" s="86" t="s">
        <v>369</v>
      </c>
      <c r="G461" s="86"/>
      <c r="H461" s="86"/>
      <c r="L461" s="7"/>
      <c r="Q461" s="7"/>
      <c r="U461" s="7"/>
    </row>
    <row r="462" spans="1:12" ht="12.75">
      <c r="A462" s="85"/>
      <c r="B462" s="85"/>
      <c r="C462" s="85"/>
      <c r="F462" s="86"/>
      <c r="G462" s="86"/>
      <c r="H462" s="86"/>
      <c r="J462" s="5"/>
      <c r="L462" s="5"/>
    </row>
    <row r="463" spans="1:21" ht="12.75">
      <c r="A463" s="85"/>
      <c r="B463" s="85"/>
      <c r="C463" s="85"/>
      <c r="F463" s="86"/>
      <c r="G463" s="86"/>
      <c r="H463" s="86"/>
      <c r="J463" s="7"/>
      <c r="L463" s="7"/>
      <c r="N463" s="86"/>
      <c r="O463" s="86"/>
      <c r="Q463" s="7"/>
      <c r="S463" s="7"/>
      <c r="U463" s="7"/>
    </row>
    <row r="464" spans="1:21" ht="12.75">
      <c r="A464" s="85"/>
      <c r="B464" s="85"/>
      <c r="C464" s="85"/>
      <c r="F464" s="86"/>
      <c r="G464" s="86"/>
      <c r="H464" s="86"/>
      <c r="J464" s="7"/>
      <c r="L464" s="7"/>
      <c r="N464" s="86"/>
      <c r="O464" s="86"/>
      <c r="Q464" s="7"/>
      <c r="S464" s="7"/>
      <c r="U464" s="7"/>
    </row>
    <row r="465" spans="1:21" ht="12.75">
      <c r="A465" s="85"/>
      <c r="B465" s="85"/>
      <c r="C465" s="85"/>
      <c r="F465" s="86"/>
      <c r="G465" s="86"/>
      <c r="H465" s="86"/>
      <c r="J465" s="7"/>
      <c r="L465" s="7"/>
      <c r="N465" s="86"/>
      <c r="O465" s="86"/>
      <c r="Q465" s="7"/>
      <c r="S465" s="7"/>
      <c r="U465" s="7"/>
    </row>
    <row r="466" spans="1:21" ht="12.75">
      <c r="A466" s="84" t="s">
        <v>370</v>
      </c>
      <c r="B466" s="84"/>
      <c r="D466" s="5"/>
      <c r="E466" s="5"/>
      <c r="F466" s="5"/>
      <c r="G466" s="5"/>
      <c r="H466" s="5"/>
      <c r="J466" s="7"/>
      <c r="L466" s="7"/>
      <c r="N466" s="86"/>
      <c r="O466" s="86"/>
      <c r="Q466" s="7"/>
      <c r="S466" s="7"/>
      <c r="U466" s="7"/>
    </row>
    <row r="467" spans="1:21" ht="12.75">
      <c r="A467" s="85" t="s">
        <v>3</v>
      </c>
      <c r="B467" s="85"/>
      <c r="C467" s="85"/>
      <c r="D467" s="7" t="s">
        <v>371</v>
      </c>
      <c r="F467" s="86" t="s">
        <v>372</v>
      </c>
      <c r="G467" s="86"/>
      <c r="H467" s="86"/>
      <c r="J467" s="7"/>
      <c r="L467" s="7"/>
      <c r="N467" s="86"/>
      <c r="O467" s="86"/>
      <c r="Q467" s="7"/>
      <c r="S467" s="7"/>
      <c r="U467" s="7"/>
    </row>
    <row r="468" spans="1:21" ht="12.75">
      <c r="A468" s="85" t="s">
        <v>6</v>
      </c>
      <c r="B468" s="85"/>
      <c r="C468" s="85"/>
      <c r="D468" s="7" t="s">
        <v>7</v>
      </c>
      <c r="F468" s="86" t="s">
        <v>373</v>
      </c>
      <c r="G468" s="86"/>
      <c r="H468" s="86"/>
      <c r="J468" s="7"/>
      <c r="L468" s="7"/>
      <c r="N468" s="86"/>
      <c r="O468" s="86"/>
      <c r="Q468" s="7"/>
      <c r="S468" s="7"/>
      <c r="U468" s="7"/>
    </row>
    <row r="469" spans="1:21" ht="12.75">
      <c r="A469" s="85" t="s">
        <v>11</v>
      </c>
      <c r="B469" s="85"/>
      <c r="C469" s="85"/>
      <c r="D469" s="7" t="s">
        <v>38</v>
      </c>
      <c r="F469" s="86" t="s">
        <v>374</v>
      </c>
      <c r="G469" s="86"/>
      <c r="H469" s="86"/>
      <c r="J469" s="7"/>
      <c r="L469" s="7"/>
      <c r="N469" s="86"/>
      <c r="O469" s="86"/>
      <c r="Q469" s="7"/>
      <c r="S469" s="7"/>
      <c r="U469" s="7"/>
    </row>
    <row r="470" spans="1:21" ht="12.75">
      <c r="A470" s="85" t="s">
        <v>15</v>
      </c>
      <c r="B470" s="85"/>
      <c r="C470" s="85"/>
      <c r="D470" s="7" t="s">
        <v>181</v>
      </c>
      <c r="F470" s="86" t="s">
        <v>375</v>
      </c>
      <c r="G470" s="86"/>
      <c r="H470" s="86"/>
      <c r="L470" s="7"/>
      <c r="Q470" s="7"/>
      <c r="U470" s="7"/>
    </row>
    <row r="471" spans="1:21" ht="12.75">
      <c r="A471" s="85" t="s">
        <v>19</v>
      </c>
      <c r="B471" s="85"/>
      <c r="C471" s="85"/>
      <c r="D471" s="7" t="s">
        <v>376</v>
      </c>
      <c r="F471" s="86" t="s">
        <v>377</v>
      </c>
      <c r="G471" s="86"/>
      <c r="H471" s="86"/>
      <c r="J471" s="4"/>
      <c r="L471" s="4"/>
      <c r="N471" s="83"/>
      <c r="O471" s="83"/>
      <c r="Q471" s="4"/>
      <c r="S471" s="4"/>
      <c r="U471" s="4"/>
    </row>
    <row r="472" spans="1:12" ht="12.75">
      <c r="A472" s="85" t="s">
        <v>22</v>
      </c>
      <c r="B472" s="85"/>
      <c r="C472" s="85"/>
      <c r="D472" s="7" t="s">
        <v>23</v>
      </c>
      <c r="F472" s="86" t="s">
        <v>149</v>
      </c>
      <c r="G472" s="86"/>
      <c r="H472" s="86"/>
      <c r="I472" s="5"/>
      <c r="J472" s="5"/>
      <c r="L472" s="5"/>
    </row>
    <row r="473" spans="1:21" ht="12.75">
      <c r="A473" s="85" t="s">
        <v>25</v>
      </c>
      <c r="B473" s="85"/>
      <c r="D473" s="7" t="s">
        <v>378</v>
      </c>
      <c r="F473" s="86" t="s">
        <v>379</v>
      </c>
      <c r="G473" s="86"/>
      <c r="H473" s="86"/>
      <c r="J473" s="7"/>
      <c r="L473" s="7"/>
      <c r="N473" s="86"/>
      <c r="O473" s="86"/>
      <c r="Q473" s="7"/>
      <c r="S473" s="7"/>
      <c r="U473" s="7"/>
    </row>
    <row r="474" spans="1:21" ht="12.75">
      <c r="A474" s="85"/>
      <c r="B474" s="85"/>
      <c r="C474" s="85"/>
      <c r="F474" s="86"/>
      <c r="G474" s="86"/>
      <c r="H474" s="86"/>
      <c r="J474" s="7"/>
      <c r="L474" s="7"/>
      <c r="N474" s="86"/>
      <c r="O474" s="86"/>
      <c r="Q474" s="7"/>
      <c r="S474" s="7"/>
      <c r="U474" s="7"/>
    </row>
    <row r="475" spans="1:21" ht="12.75">
      <c r="A475" s="85"/>
      <c r="B475" s="85"/>
      <c r="C475" s="85"/>
      <c r="F475" s="86"/>
      <c r="G475" s="86"/>
      <c r="H475" s="86"/>
      <c r="J475" s="7"/>
      <c r="L475" s="7"/>
      <c r="N475" s="86"/>
      <c r="O475" s="86"/>
      <c r="Q475" s="7"/>
      <c r="S475" s="7"/>
      <c r="U475" s="7"/>
    </row>
    <row r="476" spans="1:21" ht="12.75">
      <c r="A476" s="82"/>
      <c r="B476" s="82"/>
      <c r="D476" s="4" t="s">
        <v>0</v>
      </c>
      <c r="F476" s="83" t="s">
        <v>1</v>
      </c>
      <c r="G476" s="83"/>
      <c r="H476" s="83"/>
      <c r="J476" s="7"/>
      <c r="L476" s="7"/>
      <c r="N476" s="86"/>
      <c r="O476" s="86"/>
      <c r="Q476" s="7"/>
      <c r="S476" s="7"/>
      <c r="U476" s="7"/>
    </row>
    <row r="477" spans="1:21" ht="12.75">
      <c r="A477" s="84" t="s">
        <v>380</v>
      </c>
      <c r="B477" s="84"/>
      <c r="D477" s="5"/>
      <c r="E477" s="5"/>
      <c r="F477" s="5"/>
      <c r="G477" s="5"/>
      <c r="H477" s="5"/>
      <c r="J477" s="7"/>
      <c r="L477" s="7"/>
      <c r="N477" s="86"/>
      <c r="O477" s="86"/>
      <c r="Q477" s="7"/>
      <c r="S477" s="7"/>
      <c r="U477" s="7"/>
    </row>
    <row r="478" spans="1:21" ht="12.75">
      <c r="A478" s="85" t="s">
        <v>258</v>
      </c>
      <c r="B478" s="85"/>
      <c r="C478" s="85"/>
      <c r="D478" s="7" t="s">
        <v>66</v>
      </c>
      <c r="F478" s="86" t="s">
        <v>259</v>
      </c>
      <c r="G478" s="86"/>
      <c r="H478" s="86"/>
      <c r="J478" s="7"/>
      <c r="L478" s="7"/>
      <c r="N478" s="86"/>
      <c r="O478" s="86"/>
      <c r="Q478" s="7"/>
      <c r="S478" s="7"/>
      <c r="U478" s="7"/>
    </row>
    <row r="479" spans="1:21" ht="12.75">
      <c r="A479" s="85" t="s">
        <v>6</v>
      </c>
      <c r="B479" s="85"/>
      <c r="C479" s="85"/>
      <c r="D479" s="7" t="s">
        <v>7</v>
      </c>
      <c r="F479" s="86" t="s">
        <v>47</v>
      </c>
      <c r="G479" s="86"/>
      <c r="H479" s="86"/>
      <c r="J479" s="7"/>
      <c r="L479" s="7"/>
      <c r="N479" s="86"/>
      <c r="O479" s="86"/>
      <c r="Q479" s="7"/>
      <c r="S479" s="7"/>
      <c r="U479" s="7"/>
    </row>
    <row r="480" spans="1:21" ht="12.75">
      <c r="A480" s="85" t="s">
        <v>63</v>
      </c>
      <c r="B480" s="85"/>
      <c r="C480" s="85"/>
      <c r="D480" s="7" t="s">
        <v>64</v>
      </c>
      <c r="F480" s="86" t="s">
        <v>381</v>
      </c>
      <c r="G480" s="86"/>
      <c r="H480" s="86"/>
      <c r="L480" s="7"/>
      <c r="Q480" s="7"/>
      <c r="U480" s="7"/>
    </row>
    <row r="481" spans="1:21" ht="12.75">
      <c r="A481" s="85" t="s">
        <v>22</v>
      </c>
      <c r="B481" s="85"/>
      <c r="C481" s="85"/>
      <c r="D481" s="7" t="s">
        <v>23</v>
      </c>
      <c r="F481" s="86" t="s">
        <v>106</v>
      </c>
      <c r="G481" s="86"/>
      <c r="H481" s="86"/>
      <c r="L481" s="7"/>
      <c r="Q481" s="7"/>
      <c r="U481" s="7"/>
    </row>
    <row r="482" spans="1:21" ht="12.75">
      <c r="A482" s="85" t="s">
        <v>25</v>
      </c>
      <c r="B482" s="85"/>
      <c r="D482" s="7" t="s">
        <v>382</v>
      </c>
      <c r="F482" s="86" t="s">
        <v>383</v>
      </c>
      <c r="G482" s="86"/>
      <c r="H482" s="86"/>
      <c r="L482" s="7"/>
      <c r="Q482" s="7"/>
      <c r="U482" s="7"/>
    </row>
    <row r="483" spans="1:21" ht="12.75">
      <c r="A483" s="85"/>
      <c r="B483" s="85"/>
      <c r="C483" s="85"/>
      <c r="F483" s="86"/>
      <c r="G483" s="86"/>
      <c r="H483" s="86"/>
      <c r="L483" s="7"/>
      <c r="Q483" s="7"/>
      <c r="U483" s="7"/>
    </row>
    <row r="484" spans="1:21" ht="12.75">
      <c r="A484" s="85"/>
      <c r="B484" s="85"/>
      <c r="C484" s="85"/>
      <c r="F484" s="86"/>
      <c r="G484" s="86"/>
      <c r="H484" s="86"/>
      <c r="L484" s="7"/>
      <c r="Q484" s="7"/>
      <c r="U484" s="7"/>
    </row>
    <row r="485" spans="1:21" ht="12.75">
      <c r="A485" s="85"/>
      <c r="B485" s="85"/>
      <c r="C485" s="85"/>
      <c r="F485" s="86"/>
      <c r="G485" s="86"/>
      <c r="H485" s="86"/>
      <c r="L485" s="7"/>
      <c r="Q485" s="7"/>
      <c r="U485" s="7"/>
    </row>
    <row r="486" spans="1:21" ht="12.75">
      <c r="A486" s="84" t="s">
        <v>384</v>
      </c>
      <c r="B486" s="84"/>
      <c r="D486" s="5"/>
      <c r="E486" s="5"/>
      <c r="F486" s="5"/>
      <c r="G486" s="5"/>
      <c r="H486" s="5"/>
      <c r="L486" s="7"/>
      <c r="Q486" s="7"/>
      <c r="U486" s="7"/>
    </row>
    <row r="487" spans="1:21" ht="12.75">
      <c r="A487" s="85" t="s">
        <v>6</v>
      </c>
      <c r="B487" s="85"/>
      <c r="C487" s="85"/>
      <c r="D487" s="7" t="s">
        <v>7</v>
      </c>
      <c r="F487" s="86" t="s">
        <v>47</v>
      </c>
      <c r="G487" s="86"/>
      <c r="H487" s="86"/>
      <c r="L487" s="7"/>
      <c r="Q487" s="7"/>
      <c r="U487" s="7"/>
    </row>
    <row r="488" spans="1:21" ht="12.75">
      <c r="A488" s="85" t="s">
        <v>63</v>
      </c>
      <c r="B488" s="85"/>
      <c r="C488" s="85"/>
      <c r="D488" s="7" t="s">
        <v>64</v>
      </c>
      <c r="F488" s="86" t="s">
        <v>385</v>
      </c>
      <c r="G488" s="86"/>
      <c r="H488" s="86"/>
      <c r="L488" s="7"/>
      <c r="Q488" s="7"/>
      <c r="U488" s="7"/>
    </row>
    <row r="489" spans="1:21" ht="12.75">
      <c r="A489" s="85" t="s">
        <v>22</v>
      </c>
      <c r="B489" s="85"/>
      <c r="C489" s="85"/>
      <c r="D489" s="7" t="s">
        <v>23</v>
      </c>
      <c r="F489" s="86" t="s">
        <v>24</v>
      </c>
      <c r="G489" s="86"/>
      <c r="H489" s="86"/>
      <c r="L489" s="7"/>
      <c r="Q489" s="7"/>
      <c r="U489" s="7"/>
    </row>
    <row r="490" spans="1:21" ht="12.75">
      <c r="A490" s="85" t="s">
        <v>25</v>
      </c>
      <c r="B490" s="85"/>
      <c r="D490" s="7" t="s">
        <v>66</v>
      </c>
      <c r="F490" s="86" t="s">
        <v>386</v>
      </c>
      <c r="G490" s="86"/>
      <c r="H490" s="86"/>
      <c r="I490" s="5"/>
      <c r="L490" s="7"/>
      <c r="Q490" s="7"/>
      <c r="U490" s="7"/>
    </row>
    <row r="491" spans="1:21" ht="12.75">
      <c r="A491" s="85"/>
      <c r="B491" s="85"/>
      <c r="C491" s="85"/>
      <c r="F491" s="86"/>
      <c r="G491" s="86"/>
      <c r="H491" s="86"/>
      <c r="L491" s="7"/>
      <c r="Q491" s="7"/>
      <c r="U491" s="7"/>
    </row>
    <row r="492" spans="1:12" ht="12.75">
      <c r="A492" s="85"/>
      <c r="B492" s="85"/>
      <c r="C492" s="85"/>
      <c r="F492" s="86"/>
      <c r="G492" s="86"/>
      <c r="H492" s="86"/>
      <c r="J492" s="5"/>
      <c r="L492" s="5"/>
    </row>
    <row r="493" spans="1:21" ht="12.75">
      <c r="A493" s="85"/>
      <c r="B493" s="85"/>
      <c r="C493" s="85"/>
      <c r="F493" s="86"/>
      <c r="G493" s="86"/>
      <c r="H493" s="86"/>
      <c r="J493" s="7"/>
      <c r="L493" s="7"/>
      <c r="N493" s="86"/>
      <c r="O493" s="86"/>
      <c r="Q493" s="7"/>
      <c r="S493" s="7"/>
      <c r="U493" s="7"/>
    </row>
    <row r="494" spans="1:21" ht="12.75">
      <c r="A494" s="85"/>
      <c r="B494" s="85"/>
      <c r="C494" s="85"/>
      <c r="F494" s="86"/>
      <c r="G494" s="86"/>
      <c r="H494" s="86"/>
      <c r="J494" s="7"/>
      <c r="L494" s="7"/>
      <c r="N494" s="86"/>
      <c r="O494" s="86"/>
      <c r="Q494" s="7"/>
      <c r="S494" s="7"/>
      <c r="U494" s="7"/>
    </row>
    <row r="495" spans="1:21" ht="12.75">
      <c r="A495" s="85"/>
      <c r="B495" s="85"/>
      <c r="C495" s="85"/>
      <c r="F495" s="86"/>
      <c r="G495" s="86"/>
      <c r="H495" s="86"/>
      <c r="J495" s="7"/>
      <c r="L495" s="7"/>
      <c r="N495" s="86"/>
      <c r="O495" s="86"/>
      <c r="Q495" s="7"/>
      <c r="S495" s="7"/>
      <c r="U495" s="7"/>
    </row>
    <row r="496" spans="1:21" ht="12.75">
      <c r="A496" s="85"/>
      <c r="B496" s="85"/>
      <c r="C496" s="85"/>
      <c r="F496" s="86"/>
      <c r="G496" s="86"/>
      <c r="H496" s="86"/>
      <c r="J496" s="7"/>
      <c r="L496" s="7"/>
      <c r="N496" s="86"/>
      <c r="O496" s="86"/>
      <c r="Q496" s="7"/>
      <c r="S496" s="7"/>
      <c r="U496" s="7"/>
    </row>
    <row r="497" spans="1:21" ht="12.75">
      <c r="A497" s="82"/>
      <c r="B497" s="82"/>
      <c r="D497" s="4" t="s">
        <v>0</v>
      </c>
      <c r="F497" s="83" t="s">
        <v>1</v>
      </c>
      <c r="G497" s="83"/>
      <c r="H497" s="83"/>
      <c r="L497" s="7"/>
      <c r="Q497" s="7"/>
      <c r="U497" s="7"/>
    </row>
    <row r="498" spans="1:21" ht="12.75">
      <c r="A498" s="84" t="s">
        <v>387</v>
      </c>
      <c r="B498" s="84"/>
      <c r="D498" s="5"/>
      <c r="E498" s="5"/>
      <c r="F498" s="5"/>
      <c r="G498" s="5"/>
      <c r="H498" s="5"/>
      <c r="L498" s="7"/>
      <c r="Q498" s="7"/>
      <c r="U498" s="7"/>
    </row>
    <row r="499" spans="1:21" ht="12.75">
      <c r="A499" s="85" t="s">
        <v>3</v>
      </c>
      <c r="B499" s="85"/>
      <c r="C499" s="85"/>
      <c r="D499" s="7" t="s">
        <v>54</v>
      </c>
      <c r="F499" s="86" t="s">
        <v>388</v>
      </c>
      <c r="G499" s="86"/>
      <c r="H499" s="86"/>
      <c r="L499" s="7"/>
      <c r="Q499" s="7"/>
      <c r="U499" s="7"/>
    </row>
    <row r="500" spans="1:21" ht="12.75">
      <c r="A500" s="85" t="s">
        <v>6</v>
      </c>
      <c r="B500" s="85"/>
      <c r="C500" s="85"/>
      <c r="D500" s="7" t="s">
        <v>7</v>
      </c>
      <c r="F500" s="86" t="s">
        <v>389</v>
      </c>
      <c r="G500" s="86"/>
      <c r="H500" s="86"/>
      <c r="L500" s="7"/>
      <c r="Q500" s="7"/>
      <c r="U500" s="7"/>
    </row>
    <row r="501" spans="1:21" ht="12.75">
      <c r="A501" s="85" t="s">
        <v>15</v>
      </c>
      <c r="B501" s="85"/>
      <c r="C501" s="85"/>
      <c r="D501" s="7" t="s">
        <v>23</v>
      </c>
      <c r="F501" s="86" t="s">
        <v>47</v>
      </c>
      <c r="G501" s="86"/>
      <c r="H501" s="86"/>
      <c r="L501" s="7"/>
      <c r="Q501" s="7"/>
      <c r="U501" s="7"/>
    </row>
    <row r="502" spans="1:21" ht="12.75">
      <c r="A502" s="85" t="s">
        <v>19</v>
      </c>
      <c r="B502" s="85"/>
      <c r="C502" s="85"/>
      <c r="D502" s="7" t="s">
        <v>325</v>
      </c>
      <c r="F502" s="86" t="s">
        <v>390</v>
      </c>
      <c r="G502" s="86"/>
      <c r="H502" s="86"/>
      <c r="L502" s="7"/>
      <c r="Q502" s="7"/>
      <c r="U502" s="7"/>
    </row>
    <row r="503" spans="1:21" ht="12.75">
      <c r="A503" s="85" t="s">
        <v>22</v>
      </c>
      <c r="B503" s="85"/>
      <c r="C503" s="85"/>
      <c r="D503" s="7" t="s">
        <v>23</v>
      </c>
      <c r="F503" s="86" t="s">
        <v>24</v>
      </c>
      <c r="G503" s="86"/>
      <c r="H503" s="86"/>
      <c r="J503" s="4"/>
      <c r="L503" s="4"/>
      <c r="N503" s="83"/>
      <c r="O503" s="83"/>
      <c r="Q503" s="4"/>
      <c r="S503" s="4"/>
      <c r="U503" s="4"/>
    </row>
    <row r="504" spans="1:12" ht="12.75">
      <c r="A504" s="85" t="s">
        <v>25</v>
      </c>
      <c r="B504" s="85"/>
      <c r="D504" s="7" t="s">
        <v>245</v>
      </c>
      <c r="F504" s="86" t="s">
        <v>391</v>
      </c>
      <c r="G504" s="86"/>
      <c r="H504" s="86"/>
      <c r="J504" s="5"/>
      <c r="L504" s="5"/>
    </row>
    <row r="505" spans="1:21" ht="12.75">
      <c r="A505" s="85"/>
      <c r="B505" s="85"/>
      <c r="C505" s="85"/>
      <c r="F505" s="86"/>
      <c r="G505" s="86"/>
      <c r="H505" s="86"/>
      <c r="J505" s="7"/>
      <c r="L505" s="7"/>
      <c r="N505" s="86"/>
      <c r="O505" s="86"/>
      <c r="Q505" s="7"/>
      <c r="S505" s="7"/>
      <c r="U505" s="7"/>
    </row>
    <row r="506" spans="1:21" ht="12.75">
      <c r="A506" s="85"/>
      <c r="B506" s="85"/>
      <c r="C506" s="85"/>
      <c r="F506" s="86"/>
      <c r="G506" s="86"/>
      <c r="H506" s="86"/>
      <c r="J506" s="7"/>
      <c r="L506" s="7"/>
      <c r="N506" s="86"/>
      <c r="O506" s="86"/>
      <c r="Q506" s="7"/>
      <c r="S506" s="7"/>
      <c r="U506" s="7"/>
    </row>
    <row r="507" spans="1:21" ht="12.75">
      <c r="A507" s="85"/>
      <c r="B507" s="85"/>
      <c r="C507" s="85"/>
      <c r="F507" s="86"/>
      <c r="G507" s="86"/>
      <c r="H507" s="86"/>
      <c r="J507" s="7"/>
      <c r="L507" s="7"/>
      <c r="N507" s="86"/>
      <c r="O507" s="86"/>
      <c r="Q507" s="7"/>
      <c r="S507" s="7"/>
      <c r="U507" s="7"/>
    </row>
    <row r="508" spans="1:21" ht="12.75">
      <c r="A508" s="85"/>
      <c r="B508" s="85"/>
      <c r="C508" s="85"/>
      <c r="F508" s="86"/>
      <c r="G508" s="86"/>
      <c r="H508" s="86"/>
      <c r="J508" s="7"/>
      <c r="L508" s="7"/>
      <c r="N508" s="86"/>
      <c r="O508" s="86"/>
      <c r="Q508" s="7"/>
      <c r="S508" s="7"/>
      <c r="U508" s="7"/>
    </row>
    <row r="509" spans="1:21" ht="12.75">
      <c r="A509" s="84" t="s">
        <v>392</v>
      </c>
      <c r="B509" s="84"/>
      <c r="D509" s="5"/>
      <c r="E509" s="5"/>
      <c r="F509" s="5"/>
      <c r="G509" s="5"/>
      <c r="H509" s="5"/>
      <c r="J509" s="7"/>
      <c r="L509" s="7"/>
      <c r="N509" s="86"/>
      <c r="O509" s="86"/>
      <c r="Q509" s="7"/>
      <c r="S509" s="7"/>
      <c r="U509" s="7"/>
    </row>
    <row r="510" spans="1:21" ht="12.75">
      <c r="A510" s="85" t="s">
        <v>6</v>
      </c>
      <c r="B510" s="85"/>
      <c r="C510" s="85"/>
      <c r="D510" s="7" t="s">
        <v>7</v>
      </c>
      <c r="F510" s="86" t="s">
        <v>393</v>
      </c>
      <c r="G510" s="86"/>
      <c r="H510" s="86"/>
      <c r="L510" s="7"/>
      <c r="Q510" s="7"/>
      <c r="U510" s="7"/>
    </row>
    <row r="511" spans="1:21" ht="12.75">
      <c r="A511" s="85" t="s">
        <v>11</v>
      </c>
      <c r="B511" s="85"/>
      <c r="C511" s="85"/>
      <c r="D511" s="7" t="s">
        <v>394</v>
      </c>
      <c r="F511" s="86" t="s">
        <v>395</v>
      </c>
      <c r="G511" s="86"/>
      <c r="H511" s="86"/>
      <c r="L511" s="7"/>
      <c r="Q511" s="7"/>
      <c r="U511" s="7"/>
    </row>
    <row r="512" spans="1:21" ht="12.75">
      <c r="A512" s="85" t="s">
        <v>15</v>
      </c>
      <c r="B512" s="85"/>
      <c r="C512" s="85"/>
      <c r="D512" s="7" t="s">
        <v>396</v>
      </c>
      <c r="F512" s="86" t="s">
        <v>397</v>
      </c>
      <c r="G512" s="86"/>
      <c r="H512" s="86"/>
      <c r="L512" s="7"/>
      <c r="Q512" s="7"/>
      <c r="U512" s="7"/>
    </row>
    <row r="513" spans="1:21" ht="12.75">
      <c r="A513" s="85" t="s">
        <v>19</v>
      </c>
      <c r="B513" s="85"/>
      <c r="C513" s="85"/>
      <c r="D513" s="7" t="s">
        <v>398</v>
      </c>
      <c r="F513" s="86" t="s">
        <v>399</v>
      </c>
      <c r="G513" s="86"/>
      <c r="H513" s="86"/>
      <c r="L513" s="7"/>
      <c r="Q513" s="7"/>
      <c r="U513" s="7"/>
    </row>
    <row r="514" spans="1:21" ht="13.5">
      <c r="A514" s="85" t="s">
        <v>22</v>
      </c>
      <c r="B514" s="85"/>
      <c r="C514" s="85"/>
      <c r="D514" s="7" t="s">
        <v>23</v>
      </c>
      <c r="F514" s="86" t="s">
        <v>149</v>
      </c>
      <c r="G514" s="86"/>
      <c r="H514" s="86"/>
      <c r="I514" s="2"/>
      <c r="L514" s="7"/>
      <c r="Q514" s="7"/>
      <c r="U514" s="7"/>
    </row>
    <row r="515" spans="1:21" ht="13.5">
      <c r="A515" s="85" t="s">
        <v>25</v>
      </c>
      <c r="B515" s="85"/>
      <c r="D515" s="7" t="s">
        <v>400</v>
      </c>
      <c r="F515" s="86" t="s">
        <v>401</v>
      </c>
      <c r="G515" s="86"/>
      <c r="H515" s="86"/>
      <c r="I515" s="2"/>
      <c r="L515" s="7"/>
      <c r="Q515" s="7"/>
      <c r="U515" s="7"/>
    </row>
    <row r="516" spans="1:21" ht="12.75">
      <c r="A516" s="85"/>
      <c r="B516" s="85"/>
      <c r="C516" s="85"/>
      <c r="F516" s="86"/>
      <c r="G516" s="86"/>
      <c r="H516" s="86"/>
      <c r="I516" s="3"/>
      <c r="L516" s="7"/>
      <c r="Q516" s="7"/>
      <c r="U516" s="7"/>
    </row>
    <row r="517" spans="1:21" ht="12.75">
      <c r="A517" s="85"/>
      <c r="B517" s="85"/>
      <c r="C517" s="85"/>
      <c r="F517" s="86"/>
      <c r="G517" s="86"/>
      <c r="H517" s="86"/>
      <c r="L517" s="7"/>
      <c r="Q517" s="7"/>
      <c r="U517" s="7"/>
    </row>
    <row r="518" spans="1:21" ht="12.75">
      <c r="A518" s="85"/>
      <c r="B518" s="85"/>
      <c r="C518" s="85"/>
      <c r="F518" s="86"/>
      <c r="G518" s="86"/>
      <c r="H518" s="86"/>
      <c r="L518" s="7"/>
      <c r="Q518" s="7"/>
      <c r="U518" s="7"/>
    </row>
    <row r="519" spans="1:21" ht="12.75">
      <c r="A519" s="82"/>
      <c r="B519" s="82"/>
      <c r="D519" s="4" t="s">
        <v>0</v>
      </c>
      <c r="F519" s="83" t="s">
        <v>1</v>
      </c>
      <c r="G519" s="83"/>
      <c r="H519" s="83"/>
      <c r="I519" s="5"/>
      <c r="L519" s="7"/>
      <c r="Q519" s="7"/>
      <c r="U519" s="7"/>
    </row>
    <row r="520" spans="1:21" ht="12.75">
      <c r="A520" s="84" t="s">
        <v>403</v>
      </c>
      <c r="B520" s="84"/>
      <c r="D520" s="5"/>
      <c r="E520" s="5"/>
      <c r="F520" s="5"/>
      <c r="G520" s="5"/>
      <c r="H520" s="5"/>
      <c r="L520" s="7"/>
      <c r="Q520" s="7"/>
      <c r="U520" s="7"/>
    </row>
    <row r="521" spans="1:21" ht="12.75">
      <c r="A521" s="85" t="s">
        <v>46</v>
      </c>
      <c r="B521" s="85"/>
      <c r="C521" s="85"/>
      <c r="D521" s="7" t="s">
        <v>9</v>
      </c>
      <c r="F521" s="86" t="s">
        <v>404</v>
      </c>
      <c r="G521" s="86"/>
      <c r="H521" s="86"/>
      <c r="L521" s="7"/>
      <c r="Q521" s="7"/>
      <c r="U521" s="7"/>
    </row>
    <row r="522" spans="1:12" ht="12.75">
      <c r="A522" s="85" t="s">
        <v>3</v>
      </c>
      <c r="B522" s="85"/>
      <c r="C522" s="85"/>
      <c r="D522" s="7" t="s">
        <v>168</v>
      </c>
      <c r="F522" s="86" t="s">
        <v>405</v>
      </c>
      <c r="G522" s="86"/>
      <c r="H522" s="86"/>
      <c r="J522" s="5"/>
      <c r="L522" s="5"/>
    </row>
    <row r="523" spans="1:21" ht="12.75">
      <c r="A523" s="85" t="s">
        <v>6</v>
      </c>
      <c r="B523" s="85"/>
      <c r="C523" s="85"/>
      <c r="D523" s="7" t="s">
        <v>7</v>
      </c>
      <c r="F523" s="86" t="s">
        <v>406</v>
      </c>
      <c r="G523" s="86"/>
      <c r="H523" s="86"/>
      <c r="J523" s="7"/>
      <c r="L523" s="7"/>
      <c r="N523" s="86"/>
      <c r="O523" s="86"/>
      <c r="Q523" s="7"/>
      <c r="S523" s="7"/>
      <c r="U523" s="7"/>
    </row>
    <row r="524" spans="1:21" ht="12.75">
      <c r="A524" s="85" t="s">
        <v>11</v>
      </c>
      <c r="B524" s="85"/>
      <c r="C524" s="85"/>
      <c r="D524" s="7" t="s">
        <v>51</v>
      </c>
      <c r="F524" s="86" t="s">
        <v>407</v>
      </c>
      <c r="G524" s="86"/>
      <c r="H524" s="86"/>
      <c r="J524" s="7"/>
      <c r="L524" s="7"/>
      <c r="N524" s="86"/>
      <c r="O524" s="86"/>
      <c r="Q524" s="7"/>
      <c r="S524" s="7"/>
      <c r="U524" s="7"/>
    </row>
    <row r="525" spans="1:21" ht="12.75">
      <c r="A525" s="85" t="s">
        <v>15</v>
      </c>
      <c r="B525" s="85"/>
      <c r="C525" s="85"/>
      <c r="D525" s="7" t="s">
        <v>408</v>
      </c>
      <c r="F525" s="86" t="s">
        <v>409</v>
      </c>
      <c r="G525" s="86"/>
      <c r="H525" s="86"/>
      <c r="J525" s="7"/>
      <c r="L525" s="7"/>
      <c r="N525" s="86"/>
      <c r="O525" s="86"/>
      <c r="Q525" s="7"/>
      <c r="S525" s="7"/>
      <c r="U525" s="7"/>
    </row>
    <row r="526" spans="1:21" ht="12.75">
      <c r="A526" s="85" t="s">
        <v>19</v>
      </c>
      <c r="B526" s="85"/>
      <c r="C526" s="85"/>
      <c r="D526" s="7" t="s">
        <v>410</v>
      </c>
      <c r="F526" s="86" t="s">
        <v>411</v>
      </c>
      <c r="G526" s="86"/>
      <c r="H526" s="86"/>
      <c r="J526" s="7"/>
      <c r="L526" s="7"/>
      <c r="N526" s="86"/>
      <c r="O526" s="86"/>
      <c r="Q526" s="7"/>
      <c r="S526" s="7"/>
      <c r="U526" s="7"/>
    </row>
    <row r="527" spans="1:21" ht="12.75">
      <c r="A527" s="85" t="s">
        <v>22</v>
      </c>
      <c r="B527" s="85"/>
      <c r="C527" s="85"/>
      <c r="D527" s="7" t="s">
        <v>23</v>
      </c>
      <c r="F527" s="86" t="s">
        <v>24</v>
      </c>
      <c r="G527" s="86"/>
      <c r="H527" s="86"/>
      <c r="J527" s="7"/>
      <c r="L527" s="7"/>
      <c r="N527" s="86"/>
      <c r="O527" s="86"/>
      <c r="Q527" s="7"/>
      <c r="S527" s="7"/>
      <c r="U527" s="7"/>
    </row>
    <row r="528" spans="1:21" ht="12.75">
      <c r="A528" s="85" t="s">
        <v>25</v>
      </c>
      <c r="B528" s="85"/>
      <c r="D528" s="7" t="s">
        <v>412</v>
      </c>
      <c r="F528" s="86" t="s">
        <v>413</v>
      </c>
      <c r="G528" s="86"/>
      <c r="H528" s="86"/>
      <c r="J528" s="7"/>
      <c r="L528" s="7"/>
      <c r="N528" s="86"/>
      <c r="O528" s="86"/>
      <c r="Q528" s="7"/>
      <c r="S528" s="7"/>
      <c r="U528" s="7"/>
    </row>
    <row r="529" spans="1:21" ht="12.75">
      <c r="A529" s="85"/>
      <c r="B529" s="85"/>
      <c r="C529" s="85"/>
      <c r="F529" s="86"/>
      <c r="G529" s="86"/>
      <c r="H529" s="86"/>
      <c r="L529" s="7"/>
      <c r="Q529" s="7"/>
      <c r="U529" s="7"/>
    </row>
    <row r="530" spans="1:21" ht="12.75">
      <c r="A530" s="85"/>
      <c r="B530" s="85"/>
      <c r="C530" s="85"/>
      <c r="F530" s="86"/>
      <c r="G530" s="86"/>
      <c r="H530" s="86"/>
      <c r="L530" s="7"/>
      <c r="Q530" s="7"/>
      <c r="U530" s="7"/>
    </row>
    <row r="531" spans="1:21" ht="12.75">
      <c r="A531" s="85"/>
      <c r="B531" s="85"/>
      <c r="C531" s="85"/>
      <c r="F531" s="86"/>
      <c r="G531" s="86"/>
      <c r="H531" s="86"/>
      <c r="L531" s="7"/>
      <c r="Q531" s="7"/>
      <c r="U531" s="7"/>
    </row>
    <row r="532" spans="1:21" ht="12.75">
      <c r="A532" s="82"/>
      <c r="B532" s="82"/>
      <c r="D532" s="4" t="s">
        <v>0</v>
      </c>
      <c r="F532" s="83" t="s">
        <v>1</v>
      </c>
      <c r="G532" s="83"/>
      <c r="H532" s="83"/>
      <c r="L532" s="7"/>
      <c r="Q532" s="7"/>
      <c r="U532" s="7"/>
    </row>
    <row r="533" spans="1:21" ht="12.75">
      <c r="A533" s="84" t="s">
        <v>414</v>
      </c>
      <c r="B533" s="84"/>
      <c r="D533" s="5"/>
      <c r="E533" s="5"/>
      <c r="F533" s="5"/>
      <c r="G533" s="5"/>
      <c r="H533" s="5"/>
      <c r="L533" s="7"/>
      <c r="Q533" s="7"/>
      <c r="U533" s="7"/>
    </row>
    <row r="534" spans="1:21" ht="12.75">
      <c r="A534" s="85" t="s">
        <v>6</v>
      </c>
      <c r="B534" s="85"/>
      <c r="C534" s="85"/>
      <c r="D534" s="7" t="s">
        <v>7</v>
      </c>
      <c r="F534" s="86" t="s">
        <v>365</v>
      </c>
      <c r="G534" s="86"/>
      <c r="H534" s="86"/>
      <c r="L534" s="7"/>
      <c r="Q534" s="7"/>
      <c r="U534" s="7"/>
    </row>
    <row r="535" spans="1:21" ht="12.75">
      <c r="A535" s="85" t="s">
        <v>15</v>
      </c>
      <c r="B535" s="85"/>
      <c r="C535" s="85"/>
      <c r="D535" s="7" t="s">
        <v>18</v>
      </c>
      <c r="F535" s="86" t="s">
        <v>415</v>
      </c>
      <c r="G535" s="86"/>
      <c r="H535" s="86"/>
      <c r="L535" s="7"/>
      <c r="Q535" s="7"/>
      <c r="U535" s="7"/>
    </row>
    <row r="536" spans="1:21" ht="12.75">
      <c r="A536" s="85" t="s">
        <v>19</v>
      </c>
      <c r="B536" s="85"/>
      <c r="C536" s="85"/>
      <c r="D536" s="7" t="s">
        <v>416</v>
      </c>
      <c r="F536" s="86" t="s">
        <v>417</v>
      </c>
      <c r="G536" s="86"/>
      <c r="H536" s="86"/>
      <c r="I536" s="5"/>
      <c r="L536" s="7"/>
      <c r="Q536" s="7"/>
      <c r="U536" s="7"/>
    </row>
    <row r="537" spans="1:21" ht="12.75">
      <c r="A537" s="85" t="s">
        <v>22</v>
      </c>
      <c r="B537" s="85"/>
      <c r="C537" s="85"/>
      <c r="D537" s="7" t="s">
        <v>23</v>
      </c>
      <c r="F537" s="86" t="s">
        <v>24</v>
      </c>
      <c r="G537" s="86"/>
      <c r="H537" s="86"/>
      <c r="L537" s="7"/>
      <c r="Q537" s="7"/>
      <c r="U537" s="7"/>
    </row>
    <row r="538" spans="1:21" ht="12.75">
      <c r="A538" s="85" t="s">
        <v>25</v>
      </c>
      <c r="B538" s="85"/>
      <c r="D538" s="7" t="s">
        <v>418</v>
      </c>
      <c r="F538" s="86" t="s">
        <v>419</v>
      </c>
      <c r="G538" s="86"/>
      <c r="H538" s="86"/>
      <c r="L538" s="7"/>
      <c r="Q538" s="7"/>
      <c r="U538" s="7"/>
    </row>
    <row r="539" spans="1:21" ht="12.75">
      <c r="A539" s="85"/>
      <c r="B539" s="85"/>
      <c r="C539" s="85"/>
      <c r="F539" s="86"/>
      <c r="G539" s="86"/>
      <c r="H539" s="86"/>
      <c r="L539" s="7"/>
      <c r="Q539" s="7"/>
      <c r="U539" s="7"/>
    </row>
    <row r="540" spans="1:21" ht="12.75">
      <c r="A540" s="85"/>
      <c r="B540" s="85"/>
      <c r="C540" s="85"/>
      <c r="F540" s="86"/>
      <c r="G540" s="86"/>
      <c r="H540" s="86"/>
      <c r="L540" s="7"/>
      <c r="Q540" s="7"/>
      <c r="U540" s="7"/>
    </row>
    <row r="541" spans="1:8" ht="12.75">
      <c r="A541" s="84" t="s">
        <v>420</v>
      </c>
      <c r="B541" s="84"/>
      <c r="D541" s="5"/>
      <c r="E541" s="5"/>
      <c r="F541" s="5"/>
      <c r="G541" s="5"/>
      <c r="H541" s="5"/>
    </row>
    <row r="542" spans="1:8" ht="12.75">
      <c r="A542" s="85" t="s">
        <v>6</v>
      </c>
      <c r="B542" s="85"/>
      <c r="C542" s="85"/>
      <c r="D542" s="7" t="s">
        <v>56</v>
      </c>
      <c r="F542" s="86" t="s">
        <v>421</v>
      </c>
      <c r="G542" s="86"/>
      <c r="H542" s="86"/>
    </row>
    <row r="543" spans="1:21" ht="12.75">
      <c r="A543" s="85" t="s">
        <v>19</v>
      </c>
      <c r="B543" s="85"/>
      <c r="C543" s="85"/>
      <c r="D543" s="7" t="s">
        <v>422</v>
      </c>
      <c r="F543" s="86" t="s">
        <v>423</v>
      </c>
      <c r="G543" s="86"/>
      <c r="H543" s="86"/>
      <c r="O543" s="89"/>
      <c r="P543" s="89"/>
      <c r="Q543" s="89"/>
      <c r="R543" s="89"/>
      <c r="S543" s="89"/>
      <c r="T543" s="89"/>
      <c r="U543" s="89"/>
    </row>
    <row r="544" spans="1:8" ht="12.75">
      <c r="A544" s="85" t="s">
        <v>132</v>
      </c>
      <c r="B544" s="85"/>
      <c r="C544" s="85"/>
      <c r="D544" s="7" t="s">
        <v>424</v>
      </c>
      <c r="F544" s="86" t="s">
        <v>425</v>
      </c>
      <c r="G544" s="86"/>
      <c r="H544" s="86"/>
    </row>
    <row r="545" spans="1:8" ht="12.75">
      <c r="A545" s="85" t="s">
        <v>25</v>
      </c>
      <c r="B545" s="85"/>
      <c r="D545" s="7" t="s">
        <v>426</v>
      </c>
      <c r="F545" s="86" t="s">
        <v>427</v>
      </c>
      <c r="G545" s="86"/>
      <c r="H545" s="86"/>
    </row>
    <row r="546" spans="1:21" ht="13.5">
      <c r="A546" s="85"/>
      <c r="B546" s="85"/>
      <c r="C546" s="85"/>
      <c r="F546" s="86"/>
      <c r="G546" s="86"/>
      <c r="H546" s="86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3.5">
      <c r="A547" s="85"/>
      <c r="B547" s="85"/>
      <c r="C547" s="85"/>
      <c r="F547" s="86"/>
      <c r="G547" s="86"/>
      <c r="H547" s="86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.75">
      <c r="A548" s="85"/>
      <c r="B548" s="85"/>
      <c r="C548" s="85"/>
      <c r="F548" s="86"/>
      <c r="G548" s="86"/>
      <c r="H548" s="86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12.75">
      <c r="A549" s="82"/>
      <c r="B549" s="82"/>
      <c r="D549" s="4" t="s">
        <v>0</v>
      </c>
      <c r="F549" s="83" t="s">
        <v>1</v>
      </c>
      <c r="G549" s="83"/>
      <c r="H549" s="83"/>
      <c r="J549" s="81"/>
      <c r="K549" s="81"/>
      <c r="L549" s="81"/>
      <c r="N549" s="81"/>
      <c r="O549" s="81"/>
      <c r="P549" s="81"/>
      <c r="Q549" s="81"/>
      <c r="S549" s="81"/>
      <c r="T549" s="81"/>
      <c r="U549" s="81"/>
    </row>
    <row r="550" spans="1:21" ht="12.75">
      <c r="A550" s="84" t="s">
        <v>428</v>
      </c>
      <c r="B550" s="84"/>
      <c r="D550" s="5"/>
      <c r="E550" s="5"/>
      <c r="F550" s="5"/>
      <c r="G550" s="5"/>
      <c r="H550" s="5"/>
      <c r="J550" s="4"/>
      <c r="L550" s="4"/>
      <c r="N550" s="83"/>
      <c r="O550" s="83"/>
      <c r="Q550" s="4"/>
      <c r="S550" s="4"/>
      <c r="U550" s="4"/>
    </row>
    <row r="551" spans="1:12" ht="12.75">
      <c r="A551" s="85" t="s">
        <v>6</v>
      </c>
      <c r="B551" s="85"/>
      <c r="C551" s="85"/>
      <c r="D551" s="7" t="s">
        <v>9</v>
      </c>
      <c r="F551" s="86" t="s">
        <v>153</v>
      </c>
      <c r="G551" s="86"/>
      <c r="H551" s="86"/>
      <c r="J551" s="5"/>
      <c r="L551" s="5"/>
    </row>
    <row r="552" spans="1:21" ht="12.75">
      <c r="A552" s="85" t="s">
        <v>11</v>
      </c>
      <c r="B552" s="85"/>
      <c r="C552" s="85"/>
      <c r="D552" s="7" t="s">
        <v>79</v>
      </c>
      <c r="F552" s="86" t="s">
        <v>429</v>
      </c>
      <c r="G552" s="86"/>
      <c r="H552" s="86"/>
      <c r="J552" s="7"/>
      <c r="L552" s="7"/>
      <c r="N552" s="86"/>
      <c r="O552" s="86"/>
      <c r="Q552" s="7"/>
      <c r="S552" s="7"/>
      <c r="U552" s="7"/>
    </row>
    <row r="553" spans="1:21" ht="12.75">
      <c r="A553" s="85" t="s">
        <v>15</v>
      </c>
      <c r="B553" s="85"/>
      <c r="C553" s="85"/>
      <c r="D553" s="7" t="s">
        <v>430</v>
      </c>
      <c r="F553" s="86" t="s">
        <v>431</v>
      </c>
      <c r="G553" s="86"/>
      <c r="H553" s="86"/>
      <c r="I553" s="5"/>
      <c r="J553" s="7"/>
      <c r="L553" s="7"/>
      <c r="N553" s="86"/>
      <c r="O553" s="86"/>
      <c r="Q553" s="7"/>
      <c r="S553" s="7"/>
      <c r="U553" s="7"/>
    </row>
    <row r="554" spans="1:21" ht="12.75">
      <c r="A554" s="85" t="s">
        <v>19</v>
      </c>
      <c r="B554" s="85"/>
      <c r="C554" s="85"/>
      <c r="D554" s="7" t="s">
        <v>282</v>
      </c>
      <c r="F554" s="86" t="s">
        <v>432</v>
      </c>
      <c r="G554" s="86"/>
      <c r="H554" s="86"/>
      <c r="J554" s="7"/>
      <c r="L554" s="7"/>
      <c r="N554" s="86"/>
      <c r="O554" s="86"/>
      <c r="Q554" s="7"/>
      <c r="S554" s="7"/>
      <c r="U554" s="7"/>
    </row>
    <row r="555" spans="1:21" ht="12.75">
      <c r="A555" s="85" t="s">
        <v>132</v>
      </c>
      <c r="B555" s="85"/>
      <c r="C555" s="85"/>
      <c r="D555" s="7" t="s">
        <v>433</v>
      </c>
      <c r="F555" s="86" t="s">
        <v>434</v>
      </c>
      <c r="G555" s="86"/>
      <c r="H555" s="86"/>
      <c r="J555" s="7"/>
      <c r="L555" s="7"/>
      <c r="N555" s="86"/>
      <c r="O555" s="86"/>
      <c r="Q555" s="7"/>
      <c r="S555" s="7"/>
      <c r="U555" s="7"/>
    </row>
    <row r="556" spans="1:21" ht="12.75">
      <c r="A556" s="85" t="s">
        <v>22</v>
      </c>
      <c r="B556" s="85"/>
      <c r="C556" s="85"/>
      <c r="D556" s="7" t="s">
        <v>23</v>
      </c>
      <c r="F556" s="86" t="s">
        <v>435</v>
      </c>
      <c r="G556" s="86"/>
      <c r="H556" s="86"/>
      <c r="J556" s="7"/>
      <c r="L556" s="7"/>
      <c r="N556" s="86"/>
      <c r="O556" s="86"/>
      <c r="Q556" s="7"/>
      <c r="S556" s="7"/>
      <c r="U556" s="7"/>
    </row>
    <row r="557" spans="1:21" ht="12.75">
      <c r="A557" s="85" t="s">
        <v>25</v>
      </c>
      <c r="B557" s="85"/>
      <c r="D557" s="7" t="s">
        <v>436</v>
      </c>
      <c r="F557" s="86" t="s">
        <v>437</v>
      </c>
      <c r="G557" s="86"/>
      <c r="H557" s="86"/>
      <c r="J557" s="7"/>
      <c r="L557" s="7"/>
      <c r="N557" s="86"/>
      <c r="O557" s="86"/>
      <c r="Q557" s="7"/>
      <c r="S557" s="7"/>
      <c r="U557" s="7"/>
    </row>
    <row r="558" spans="1:21" ht="12.75">
      <c r="A558" s="85"/>
      <c r="B558" s="85"/>
      <c r="C558" s="85"/>
      <c r="F558" s="86"/>
      <c r="G558" s="86"/>
      <c r="H558" s="86"/>
      <c r="J558" s="7"/>
      <c r="L558" s="7"/>
      <c r="N558" s="86"/>
      <c r="O558" s="86"/>
      <c r="Q558" s="7"/>
      <c r="S558" s="7"/>
      <c r="U558" s="7"/>
    </row>
    <row r="559" spans="1:21" ht="12.75">
      <c r="A559" s="85"/>
      <c r="B559" s="85"/>
      <c r="C559" s="85"/>
      <c r="F559" s="86"/>
      <c r="G559" s="86"/>
      <c r="H559" s="86"/>
      <c r="L559" s="7"/>
      <c r="Q559" s="7"/>
      <c r="U559" s="7"/>
    </row>
    <row r="560" spans="1:21" ht="12.75">
      <c r="A560" s="85"/>
      <c r="B560" s="85"/>
      <c r="C560" s="85"/>
      <c r="F560" s="86"/>
      <c r="G560" s="86"/>
      <c r="H560" s="86"/>
      <c r="L560" s="7"/>
      <c r="Q560" s="7"/>
      <c r="U560" s="7"/>
    </row>
    <row r="561" spans="1:21" ht="12.75">
      <c r="A561" s="84" t="s">
        <v>438</v>
      </c>
      <c r="B561" s="84"/>
      <c r="D561" s="5"/>
      <c r="E561" s="5"/>
      <c r="F561" s="5"/>
      <c r="G561" s="5"/>
      <c r="H561" s="5"/>
      <c r="L561" s="7"/>
      <c r="Q561" s="7"/>
      <c r="U561" s="7"/>
    </row>
    <row r="562" spans="1:21" ht="12.75">
      <c r="A562" s="85" t="s">
        <v>3</v>
      </c>
      <c r="B562" s="85"/>
      <c r="C562" s="85"/>
      <c r="D562" s="7" t="s">
        <v>23</v>
      </c>
      <c r="F562" s="86" t="s">
        <v>47</v>
      </c>
      <c r="G562" s="86"/>
      <c r="H562" s="86"/>
      <c r="L562" s="7"/>
      <c r="Q562" s="7"/>
      <c r="U562" s="7"/>
    </row>
    <row r="563" spans="1:21" ht="12.75">
      <c r="A563" s="85" t="s">
        <v>6</v>
      </c>
      <c r="B563" s="85"/>
      <c r="C563" s="85"/>
      <c r="D563" s="7" t="s">
        <v>7</v>
      </c>
      <c r="F563" s="86" t="s">
        <v>439</v>
      </c>
      <c r="G563" s="86"/>
      <c r="H563" s="86"/>
      <c r="L563" s="7"/>
      <c r="Q563" s="7"/>
      <c r="U563" s="7"/>
    </row>
    <row r="564" spans="1:21" ht="12.75">
      <c r="A564" s="85" t="s">
        <v>15</v>
      </c>
      <c r="B564" s="85"/>
      <c r="C564" s="85"/>
      <c r="D564" s="7" t="s">
        <v>440</v>
      </c>
      <c r="F564" s="86" t="s">
        <v>441</v>
      </c>
      <c r="G564" s="86"/>
      <c r="H564" s="86"/>
      <c r="L564" s="7"/>
      <c r="Q564" s="7"/>
      <c r="U564" s="7"/>
    </row>
    <row r="565" spans="1:21" ht="12.75">
      <c r="A565" s="85" t="s">
        <v>19</v>
      </c>
      <c r="B565" s="85"/>
      <c r="C565" s="85"/>
      <c r="D565" s="7" t="s">
        <v>442</v>
      </c>
      <c r="F565" s="86" t="s">
        <v>443</v>
      </c>
      <c r="G565" s="86"/>
      <c r="H565" s="86"/>
      <c r="L565" s="7"/>
      <c r="Q565" s="7"/>
      <c r="U565" s="7"/>
    </row>
    <row r="566" spans="1:21" ht="12.75">
      <c r="A566" s="85" t="s">
        <v>22</v>
      </c>
      <c r="B566" s="85"/>
      <c r="C566" s="85"/>
      <c r="D566" s="7" t="s">
        <v>23</v>
      </c>
      <c r="F566" s="86" t="s">
        <v>149</v>
      </c>
      <c r="G566" s="86"/>
      <c r="H566" s="86"/>
      <c r="L566" s="7"/>
      <c r="Q566" s="7"/>
      <c r="U566" s="7"/>
    </row>
    <row r="567" spans="1:21" ht="12.75">
      <c r="A567" s="85" t="s">
        <v>25</v>
      </c>
      <c r="B567" s="85"/>
      <c r="D567" s="7" t="s">
        <v>444</v>
      </c>
      <c r="F567" s="86" t="s">
        <v>445</v>
      </c>
      <c r="G567" s="86"/>
      <c r="H567" s="86"/>
      <c r="L567" s="7"/>
      <c r="Q567" s="7"/>
      <c r="U567" s="7"/>
    </row>
    <row r="568" spans="1:12" ht="12.75">
      <c r="A568" s="85"/>
      <c r="B568" s="85"/>
      <c r="C568" s="85"/>
      <c r="F568" s="86"/>
      <c r="G568" s="86"/>
      <c r="H568" s="86"/>
      <c r="I568" s="5"/>
      <c r="J568" s="5"/>
      <c r="L568" s="5"/>
    </row>
    <row r="569" spans="1:21" ht="12.75">
      <c r="A569" s="85"/>
      <c r="B569" s="85"/>
      <c r="C569" s="85"/>
      <c r="F569" s="86"/>
      <c r="G569" s="86"/>
      <c r="H569" s="86"/>
      <c r="J569" s="7"/>
      <c r="L569" s="7"/>
      <c r="N569" s="86"/>
      <c r="O569" s="86"/>
      <c r="Q569" s="7"/>
      <c r="S569" s="7"/>
      <c r="U569" s="7"/>
    </row>
    <row r="570" spans="1:21" ht="12.75">
      <c r="A570" s="85"/>
      <c r="B570" s="85"/>
      <c r="C570" s="85"/>
      <c r="F570" s="86"/>
      <c r="G570" s="86"/>
      <c r="H570" s="86"/>
      <c r="J570" s="7"/>
      <c r="L570" s="7"/>
      <c r="N570" s="86"/>
      <c r="O570" s="86"/>
      <c r="Q570" s="7"/>
      <c r="S570" s="7"/>
      <c r="U570" s="7"/>
    </row>
    <row r="571" spans="1:21" ht="12.75">
      <c r="A571" s="82"/>
      <c r="B571" s="82"/>
      <c r="D571" s="4" t="s">
        <v>0</v>
      </c>
      <c r="F571" s="83" t="s">
        <v>1</v>
      </c>
      <c r="G571" s="83"/>
      <c r="H571" s="83"/>
      <c r="J571" s="7"/>
      <c r="L571" s="7"/>
      <c r="N571" s="86"/>
      <c r="O571" s="86"/>
      <c r="Q571" s="7"/>
      <c r="S571" s="7"/>
      <c r="U571" s="7"/>
    </row>
    <row r="572" spans="1:21" ht="12.75">
      <c r="A572" s="84" t="s">
        <v>446</v>
      </c>
      <c r="B572" s="84"/>
      <c r="D572" s="5"/>
      <c r="E572" s="5"/>
      <c r="F572" s="5"/>
      <c r="G572" s="5"/>
      <c r="H572" s="5"/>
      <c r="J572" s="7"/>
      <c r="L572" s="7"/>
      <c r="N572" s="86"/>
      <c r="O572" s="86"/>
      <c r="Q572" s="7"/>
      <c r="S572" s="7"/>
      <c r="U572" s="7"/>
    </row>
    <row r="573" spans="1:21" ht="12.75">
      <c r="A573" s="85" t="s">
        <v>6</v>
      </c>
      <c r="B573" s="85"/>
      <c r="C573" s="85"/>
      <c r="D573" s="7" t="s">
        <v>7</v>
      </c>
      <c r="F573" s="86" t="s">
        <v>447</v>
      </c>
      <c r="G573" s="86"/>
      <c r="H573" s="86"/>
      <c r="J573" s="7"/>
      <c r="L573" s="7"/>
      <c r="N573" s="86"/>
      <c r="O573" s="86"/>
      <c r="Q573" s="7"/>
      <c r="S573" s="7"/>
      <c r="U573" s="7"/>
    </row>
    <row r="574" spans="1:21" ht="13.5">
      <c r="A574" s="85" t="s">
        <v>15</v>
      </c>
      <c r="B574" s="85"/>
      <c r="C574" s="85"/>
      <c r="D574" s="7" t="s">
        <v>181</v>
      </c>
      <c r="F574" s="86" t="s">
        <v>448</v>
      </c>
      <c r="G574" s="86"/>
      <c r="H574" s="86"/>
      <c r="I574" s="2"/>
      <c r="J574" s="7"/>
      <c r="L574" s="7"/>
      <c r="N574" s="86"/>
      <c r="O574" s="86"/>
      <c r="Q574" s="7"/>
      <c r="S574" s="7"/>
      <c r="U574" s="7"/>
    </row>
    <row r="575" spans="1:21" ht="12.75">
      <c r="A575" s="85" t="s">
        <v>19</v>
      </c>
      <c r="B575" s="85"/>
      <c r="C575" s="85"/>
      <c r="D575" s="7" t="s">
        <v>449</v>
      </c>
      <c r="F575" s="86" t="s">
        <v>450</v>
      </c>
      <c r="G575" s="86"/>
      <c r="H575" s="86"/>
      <c r="I575" s="3"/>
      <c r="J575" s="7"/>
      <c r="L575" s="7"/>
      <c r="N575" s="86"/>
      <c r="O575" s="86"/>
      <c r="Q575" s="7"/>
      <c r="S575" s="7"/>
      <c r="U575" s="7"/>
    </row>
    <row r="576" spans="1:21" ht="12.75">
      <c r="A576" s="85" t="s">
        <v>22</v>
      </c>
      <c r="B576" s="85"/>
      <c r="C576" s="85"/>
      <c r="D576" s="7" t="s">
        <v>23</v>
      </c>
      <c r="F576" s="86" t="s">
        <v>24</v>
      </c>
      <c r="G576" s="86"/>
      <c r="H576" s="86"/>
      <c r="L576" s="7"/>
      <c r="Q576" s="7"/>
      <c r="U576" s="7"/>
    </row>
    <row r="577" spans="1:21" ht="12.75">
      <c r="A577" s="85" t="s">
        <v>25</v>
      </c>
      <c r="B577" s="85"/>
      <c r="D577" s="7" t="s">
        <v>451</v>
      </c>
      <c r="F577" s="86" t="s">
        <v>452</v>
      </c>
      <c r="G577" s="86"/>
      <c r="H577" s="86"/>
      <c r="L577" s="7"/>
      <c r="Q577" s="7"/>
      <c r="U577" s="7"/>
    </row>
    <row r="578" spans="1:21" ht="12.75">
      <c r="A578" s="85"/>
      <c r="B578" s="85"/>
      <c r="C578" s="85"/>
      <c r="F578" s="86"/>
      <c r="G578" s="86"/>
      <c r="H578" s="86"/>
      <c r="I578" s="5"/>
      <c r="L578" s="7"/>
      <c r="Q578" s="7"/>
      <c r="U578" s="7"/>
    </row>
    <row r="579" spans="1:8" ht="12.75">
      <c r="A579" s="85"/>
      <c r="B579" s="85"/>
      <c r="C579" s="85"/>
      <c r="F579" s="86"/>
      <c r="G579" s="86"/>
      <c r="H579" s="86"/>
    </row>
    <row r="580" spans="1:8" ht="12.75">
      <c r="A580" s="84" t="s">
        <v>453</v>
      </c>
      <c r="B580" s="84"/>
      <c r="D580" s="5"/>
      <c r="E580" s="5"/>
      <c r="F580" s="5"/>
      <c r="G580" s="5"/>
      <c r="H580" s="5"/>
    </row>
    <row r="581" spans="1:8" ht="12.75">
      <c r="A581" s="85" t="s">
        <v>3</v>
      </c>
      <c r="B581" s="85"/>
      <c r="C581" s="85"/>
      <c r="D581" s="7" t="s">
        <v>305</v>
      </c>
      <c r="F581" s="86" t="s">
        <v>454</v>
      </c>
      <c r="G581" s="86"/>
      <c r="H581" s="86"/>
    </row>
    <row r="582" spans="1:8" ht="12.75">
      <c r="A582" s="85" t="s">
        <v>6</v>
      </c>
      <c r="B582" s="85"/>
      <c r="C582" s="85"/>
      <c r="D582" s="7" t="s">
        <v>140</v>
      </c>
      <c r="F582" s="86" t="s">
        <v>455</v>
      </c>
      <c r="G582" s="86"/>
      <c r="H582" s="86"/>
    </row>
    <row r="583" spans="1:8" ht="12.75">
      <c r="A583" s="85" t="s">
        <v>11</v>
      </c>
      <c r="B583" s="85"/>
      <c r="C583" s="85"/>
      <c r="D583" s="7" t="s">
        <v>251</v>
      </c>
      <c r="F583" s="86" t="s">
        <v>456</v>
      </c>
      <c r="G583" s="86"/>
      <c r="H583" s="86"/>
    </row>
    <row r="584" spans="1:21" ht="12.75">
      <c r="A584" s="85" t="s">
        <v>15</v>
      </c>
      <c r="B584" s="85"/>
      <c r="C584" s="85"/>
      <c r="D584" s="7" t="s">
        <v>37</v>
      </c>
      <c r="F584" s="86" t="s">
        <v>457</v>
      </c>
      <c r="G584" s="86"/>
      <c r="H584" s="86"/>
      <c r="J584" s="4"/>
      <c r="L584" s="4"/>
      <c r="N584" s="83"/>
      <c r="O584" s="83"/>
      <c r="Q584" s="4"/>
      <c r="S584" s="4"/>
      <c r="U584" s="4"/>
    </row>
    <row r="585" spans="1:12" ht="12.75">
      <c r="A585" s="85" t="s">
        <v>19</v>
      </c>
      <c r="B585" s="85"/>
      <c r="C585" s="85"/>
      <c r="D585" s="7" t="s">
        <v>458</v>
      </c>
      <c r="F585" s="86" t="s">
        <v>459</v>
      </c>
      <c r="G585" s="86"/>
      <c r="H585" s="86"/>
      <c r="J585" s="5"/>
      <c r="L585" s="5"/>
    </row>
    <row r="586" spans="1:21" ht="12.75">
      <c r="A586" s="85" t="s">
        <v>22</v>
      </c>
      <c r="B586" s="85"/>
      <c r="C586" s="85"/>
      <c r="D586" s="7" t="s">
        <v>23</v>
      </c>
      <c r="F586" s="86" t="s">
        <v>149</v>
      </c>
      <c r="G586" s="86"/>
      <c r="H586" s="86"/>
      <c r="J586" s="7"/>
      <c r="L586" s="7"/>
      <c r="N586" s="86"/>
      <c r="O586" s="86"/>
      <c r="Q586" s="7"/>
      <c r="S586" s="7"/>
      <c r="U586" s="7"/>
    </row>
    <row r="587" spans="1:21" ht="12.75">
      <c r="A587" s="85" t="s">
        <v>25</v>
      </c>
      <c r="B587" s="85"/>
      <c r="D587" s="7" t="s">
        <v>460</v>
      </c>
      <c r="F587" s="86" t="s">
        <v>461</v>
      </c>
      <c r="G587" s="86"/>
      <c r="H587" s="86"/>
      <c r="J587" s="7"/>
      <c r="L587" s="7"/>
      <c r="N587" s="86"/>
      <c r="O587" s="86"/>
      <c r="Q587" s="7"/>
      <c r="S587" s="7"/>
      <c r="U587" s="7"/>
    </row>
    <row r="588" spans="1:21" ht="12.75">
      <c r="A588" s="85"/>
      <c r="B588" s="85"/>
      <c r="C588" s="85"/>
      <c r="F588" s="86"/>
      <c r="G588" s="86"/>
      <c r="H588" s="86"/>
      <c r="J588" s="7"/>
      <c r="L588" s="7"/>
      <c r="N588" s="86"/>
      <c r="O588" s="86"/>
      <c r="Q588" s="7"/>
      <c r="S588" s="7"/>
      <c r="U588" s="7"/>
    </row>
    <row r="589" spans="1:21" ht="12.75">
      <c r="A589" s="85"/>
      <c r="B589" s="85"/>
      <c r="C589" s="85"/>
      <c r="F589" s="86"/>
      <c r="G589" s="86"/>
      <c r="H589" s="86"/>
      <c r="J589" s="7"/>
      <c r="L589" s="7"/>
      <c r="N589" s="86"/>
      <c r="O589" s="86"/>
      <c r="Q589" s="7"/>
      <c r="S589" s="7"/>
      <c r="U589" s="7"/>
    </row>
    <row r="590" spans="1:21" ht="12.75">
      <c r="A590" s="85"/>
      <c r="B590" s="85"/>
      <c r="C590" s="85"/>
      <c r="F590" s="86"/>
      <c r="G590" s="86"/>
      <c r="H590" s="86"/>
      <c r="J590" s="7"/>
      <c r="L590" s="7"/>
      <c r="N590" s="86"/>
      <c r="O590" s="86"/>
      <c r="Q590" s="7"/>
      <c r="S590" s="7"/>
      <c r="U590" s="7"/>
    </row>
    <row r="591" spans="1:21" ht="12.75">
      <c r="A591" s="82"/>
      <c r="B591" s="82"/>
      <c r="D591" s="4" t="s">
        <v>0</v>
      </c>
      <c r="F591" s="83" t="s">
        <v>1</v>
      </c>
      <c r="G591" s="83"/>
      <c r="H591" s="83"/>
      <c r="J591" s="7"/>
      <c r="L591" s="7"/>
      <c r="N591" s="86"/>
      <c r="O591" s="86"/>
      <c r="Q591" s="7"/>
      <c r="S591" s="7"/>
      <c r="U591" s="7"/>
    </row>
    <row r="592" spans="1:21" ht="12.75">
      <c r="A592" s="84" t="s">
        <v>462</v>
      </c>
      <c r="B592" s="84"/>
      <c r="D592" s="5"/>
      <c r="E592" s="5"/>
      <c r="F592" s="5"/>
      <c r="G592" s="5"/>
      <c r="H592" s="5"/>
      <c r="L592" s="7"/>
      <c r="Q592" s="7"/>
      <c r="U592" s="7"/>
    </row>
    <row r="593" spans="1:21" ht="12.75">
      <c r="A593" s="85" t="s">
        <v>3</v>
      </c>
      <c r="B593" s="85"/>
      <c r="C593" s="85"/>
      <c r="D593" s="7" t="s">
        <v>230</v>
      </c>
      <c r="F593" s="86" t="s">
        <v>463</v>
      </c>
      <c r="G593" s="86"/>
      <c r="H593" s="86"/>
      <c r="L593" s="7"/>
      <c r="Q593" s="7"/>
      <c r="U593" s="7"/>
    </row>
    <row r="594" spans="1:21" ht="12.75">
      <c r="A594" s="85" t="s">
        <v>6</v>
      </c>
      <c r="B594" s="85"/>
      <c r="C594" s="85"/>
      <c r="D594" s="7" t="s">
        <v>7</v>
      </c>
      <c r="F594" s="86" t="s">
        <v>464</v>
      </c>
      <c r="G594" s="86"/>
      <c r="H594" s="86"/>
      <c r="L594" s="7"/>
      <c r="Q594" s="7"/>
      <c r="U594" s="7"/>
    </row>
    <row r="595" spans="1:21" ht="12.75">
      <c r="A595" s="85" t="s">
        <v>15</v>
      </c>
      <c r="B595" s="85"/>
      <c r="C595" s="85"/>
      <c r="D595" s="7" t="s">
        <v>143</v>
      </c>
      <c r="F595" s="86" t="s">
        <v>465</v>
      </c>
      <c r="G595" s="86"/>
      <c r="H595" s="86"/>
      <c r="I595" s="5"/>
      <c r="L595" s="7"/>
      <c r="Q595" s="7"/>
      <c r="U595" s="7"/>
    </row>
    <row r="596" spans="1:21" ht="12.75">
      <c r="A596" s="85" t="s">
        <v>19</v>
      </c>
      <c r="B596" s="85"/>
      <c r="C596" s="85"/>
      <c r="D596" s="7" t="s">
        <v>41</v>
      </c>
      <c r="F596" s="86" t="s">
        <v>466</v>
      </c>
      <c r="G596" s="86"/>
      <c r="H596" s="86"/>
      <c r="L596" s="7"/>
      <c r="Q596" s="7"/>
      <c r="U596" s="7"/>
    </row>
    <row r="597" spans="1:21" ht="12.75">
      <c r="A597" s="85" t="s">
        <v>22</v>
      </c>
      <c r="B597" s="85"/>
      <c r="C597" s="85"/>
      <c r="D597" s="7" t="s">
        <v>23</v>
      </c>
      <c r="F597" s="86" t="s">
        <v>24</v>
      </c>
      <c r="G597" s="86"/>
      <c r="H597" s="86"/>
      <c r="L597" s="7"/>
      <c r="Q597" s="7"/>
      <c r="U597" s="7"/>
    </row>
    <row r="598" spans="1:21" ht="12.75">
      <c r="A598" s="85" t="s">
        <v>25</v>
      </c>
      <c r="B598" s="85"/>
      <c r="D598" s="7" t="s">
        <v>467</v>
      </c>
      <c r="F598" s="86" t="s">
        <v>468</v>
      </c>
      <c r="G598" s="86"/>
      <c r="H598" s="86"/>
      <c r="L598" s="7"/>
      <c r="Q598" s="7"/>
      <c r="U598" s="7"/>
    </row>
    <row r="599" spans="1:21" ht="12.75">
      <c r="A599" s="85"/>
      <c r="B599" s="85"/>
      <c r="C599" s="85"/>
      <c r="F599" s="86"/>
      <c r="G599" s="86"/>
      <c r="H599" s="86"/>
      <c r="L599" s="7"/>
      <c r="Q599" s="7"/>
      <c r="U599" s="7"/>
    </row>
    <row r="600" spans="1:12" ht="12.75">
      <c r="A600" s="85"/>
      <c r="B600" s="85"/>
      <c r="C600" s="85"/>
      <c r="F600" s="86"/>
      <c r="G600" s="86"/>
      <c r="H600" s="86"/>
      <c r="J600" s="5"/>
      <c r="L600" s="5"/>
    </row>
    <row r="601" spans="1:21" ht="12.75">
      <c r="A601" s="85"/>
      <c r="B601" s="85"/>
      <c r="C601" s="85"/>
      <c r="F601" s="86"/>
      <c r="G601" s="86"/>
      <c r="H601" s="86"/>
      <c r="J601" s="7"/>
      <c r="L601" s="7"/>
      <c r="N601" s="86"/>
      <c r="O601" s="86"/>
      <c r="Q601" s="7"/>
      <c r="S601" s="7"/>
      <c r="U601" s="7"/>
    </row>
    <row r="602" spans="1:21" ht="12.75">
      <c r="A602" s="84" t="s">
        <v>469</v>
      </c>
      <c r="B602" s="84"/>
      <c r="D602" s="5"/>
      <c r="E602" s="5"/>
      <c r="F602" s="5"/>
      <c r="G602" s="5"/>
      <c r="H602" s="5"/>
      <c r="J602" s="7"/>
      <c r="L602" s="7"/>
      <c r="N602" s="86"/>
      <c r="O602" s="86"/>
      <c r="Q602" s="7"/>
      <c r="S602" s="7"/>
      <c r="U602" s="7"/>
    </row>
    <row r="603" spans="1:21" ht="12.75">
      <c r="A603" s="85" t="s">
        <v>3</v>
      </c>
      <c r="B603" s="85"/>
      <c r="C603" s="85"/>
      <c r="D603" s="7" t="s">
        <v>23</v>
      </c>
      <c r="F603" s="86" t="s">
        <v>47</v>
      </c>
      <c r="G603" s="86"/>
      <c r="H603" s="86"/>
      <c r="J603" s="7"/>
      <c r="L603" s="7"/>
      <c r="N603" s="86"/>
      <c r="O603" s="86"/>
      <c r="Q603" s="7"/>
      <c r="S603" s="7"/>
      <c r="U603" s="7"/>
    </row>
    <row r="604" spans="1:21" ht="12.75">
      <c r="A604" s="85" t="s">
        <v>6</v>
      </c>
      <c r="B604" s="85"/>
      <c r="C604" s="85"/>
      <c r="D604" s="7" t="s">
        <v>23</v>
      </c>
      <c r="F604" s="86" t="s">
        <v>47</v>
      </c>
      <c r="G604" s="86"/>
      <c r="H604" s="86"/>
      <c r="J604" s="7"/>
      <c r="L604" s="7"/>
      <c r="N604" s="86"/>
      <c r="O604" s="86"/>
      <c r="Q604" s="7"/>
      <c r="S604" s="7"/>
      <c r="U604" s="7"/>
    </row>
    <row r="605" spans="1:21" ht="12.75">
      <c r="A605" s="85" t="s">
        <v>11</v>
      </c>
      <c r="B605" s="85"/>
      <c r="C605" s="85"/>
      <c r="D605" s="7" t="s">
        <v>23</v>
      </c>
      <c r="F605" s="86" t="s">
        <v>47</v>
      </c>
      <c r="G605" s="86"/>
      <c r="H605" s="86"/>
      <c r="J605" s="7"/>
      <c r="L605" s="7"/>
      <c r="N605" s="86"/>
      <c r="O605" s="86"/>
      <c r="Q605" s="7"/>
      <c r="S605" s="7"/>
      <c r="U605" s="7"/>
    </row>
    <row r="606" spans="1:21" ht="13.5">
      <c r="A606" s="85" t="s">
        <v>15</v>
      </c>
      <c r="B606" s="85"/>
      <c r="C606" s="85"/>
      <c r="D606" s="7" t="s">
        <v>23</v>
      </c>
      <c r="F606" s="86" t="s">
        <v>47</v>
      </c>
      <c r="G606" s="86"/>
      <c r="H606" s="86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2.75">
      <c r="A607" s="85" t="s">
        <v>19</v>
      </c>
      <c r="B607" s="85"/>
      <c r="C607" s="85"/>
      <c r="D607" s="7" t="s">
        <v>23</v>
      </c>
      <c r="F607" s="86" t="s">
        <v>47</v>
      </c>
      <c r="G607" s="86"/>
      <c r="H607" s="86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12.75">
      <c r="A608" s="85" t="s">
        <v>132</v>
      </c>
      <c r="B608" s="85"/>
      <c r="C608" s="85"/>
      <c r="D608" s="7" t="s">
        <v>23</v>
      </c>
      <c r="F608" s="86" t="s">
        <v>47</v>
      </c>
      <c r="G608" s="86"/>
      <c r="H608" s="86"/>
      <c r="I608" s="5"/>
      <c r="J608" s="81"/>
      <c r="K608" s="81"/>
      <c r="L608" s="81"/>
      <c r="N608" s="81"/>
      <c r="O608" s="81"/>
      <c r="P608" s="81"/>
      <c r="Q608" s="81"/>
      <c r="S608" s="81"/>
      <c r="T608" s="81"/>
      <c r="U608" s="81"/>
    </row>
    <row r="609" spans="1:21" ht="12.75">
      <c r="A609" s="85" t="s">
        <v>25</v>
      </c>
      <c r="B609" s="85"/>
      <c r="D609" s="7" t="s">
        <v>23</v>
      </c>
      <c r="F609" s="86" t="s">
        <v>47</v>
      </c>
      <c r="G609" s="86"/>
      <c r="H609" s="86"/>
      <c r="J609" s="4"/>
      <c r="L609" s="4"/>
      <c r="N609" s="83"/>
      <c r="O609" s="83"/>
      <c r="Q609" s="4"/>
      <c r="S609" s="4"/>
      <c r="U609" s="4"/>
    </row>
    <row r="610" spans="1:12" ht="12.75">
      <c r="A610" s="85"/>
      <c r="B610" s="85"/>
      <c r="C610" s="85"/>
      <c r="F610" s="86"/>
      <c r="G610" s="86"/>
      <c r="H610" s="86"/>
      <c r="J610" s="5"/>
      <c r="L610" s="5"/>
    </row>
    <row r="611" spans="1:21" ht="12.75">
      <c r="A611" s="85"/>
      <c r="B611" s="85"/>
      <c r="C611" s="85"/>
      <c r="F611" s="86"/>
      <c r="G611" s="86"/>
      <c r="H611" s="86"/>
      <c r="J611" s="7"/>
      <c r="L611" s="7"/>
      <c r="N611" s="86"/>
      <c r="O611" s="86"/>
      <c r="Q611" s="7"/>
      <c r="S611" s="7"/>
      <c r="U611" s="7"/>
    </row>
    <row r="612" spans="1:21" ht="12.75">
      <c r="A612" s="85"/>
      <c r="B612" s="85"/>
      <c r="C612" s="85"/>
      <c r="F612" s="86"/>
      <c r="G612" s="86"/>
      <c r="H612" s="86"/>
      <c r="J612" s="7"/>
      <c r="L612" s="7"/>
      <c r="N612" s="86"/>
      <c r="O612" s="86"/>
      <c r="Q612" s="7"/>
      <c r="S612" s="7"/>
      <c r="U612" s="7"/>
    </row>
    <row r="613" spans="1:21" ht="12.75">
      <c r="A613" s="84" t="s">
        <v>470</v>
      </c>
      <c r="B613" s="84"/>
      <c r="D613" s="5"/>
      <c r="E613" s="5"/>
      <c r="F613" s="5"/>
      <c r="G613" s="5"/>
      <c r="H613" s="5"/>
      <c r="J613" s="7"/>
      <c r="L613" s="7"/>
      <c r="N613" s="86"/>
      <c r="O613" s="86"/>
      <c r="Q613" s="7"/>
      <c r="S613" s="7"/>
      <c r="U613" s="7"/>
    </row>
    <row r="614" spans="1:21" ht="12.75">
      <c r="A614" s="85" t="s">
        <v>258</v>
      </c>
      <c r="B614" s="85"/>
      <c r="C614" s="85"/>
      <c r="D614" s="7" t="s">
        <v>23</v>
      </c>
      <c r="F614" s="86" t="s">
        <v>259</v>
      </c>
      <c r="G614" s="86"/>
      <c r="H614" s="86"/>
      <c r="J614" s="7"/>
      <c r="L614" s="7"/>
      <c r="N614" s="86"/>
      <c r="O614" s="86"/>
      <c r="Q614" s="7"/>
      <c r="S614" s="7"/>
      <c r="U614" s="7"/>
    </row>
    <row r="615" spans="1:21" ht="12.75">
      <c r="A615" s="85" t="s">
        <v>6</v>
      </c>
      <c r="B615" s="85"/>
      <c r="C615" s="85"/>
      <c r="D615" s="7" t="s">
        <v>7</v>
      </c>
      <c r="F615" s="86" t="s">
        <v>47</v>
      </c>
      <c r="G615" s="86"/>
      <c r="H615" s="86"/>
      <c r="L615" s="7"/>
      <c r="Q615" s="7"/>
      <c r="U615" s="7"/>
    </row>
    <row r="616" spans="1:21" ht="12.75">
      <c r="A616" s="85" t="s">
        <v>63</v>
      </c>
      <c r="B616" s="85"/>
      <c r="C616" s="85"/>
      <c r="D616" s="7" t="s">
        <v>64</v>
      </c>
      <c r="F616" s="86" t="s">
        <v>471</v>
      </c>
      <c r="G616" s="86"/>
      <c r="H616" s="86"/>
      <c r="L616" s="7"/>
      <c r="Q616" s="7"/>
      <c r="U616" s="7"/>
    </row>
    <row r="617" spans="1:21" ht="12.75">
      <c r="A617" s="85" t="s">
        <v>22</v>
      </c>
      <c r="B617" s="85"/>
      <c r="C617" s="85"/>
      <c r="D617" s="7" t="s">
        <v>23</v>
      </c>
      <c r="F617" s="86" t="s">
        <v>24</v>
      </c>
      <c r="G617" s="86"/>
      <c r="H617" s="86"/>
      <c r="L617" s="7"/>
      <c r="Q617" s="7"/>
      <c r="U617" s="7"/>
    </row>
    <row r="618" spans="1:21" ht="12.75">
      <c r="A618" s="85" t="s">
        <v>25</v>
      </c>
      <c r="B618" s="85"/>
      <c r="D618" s="7" t="s">
        <v>66</v>
      </c>
      <c r="F618" s="86" t="s">
        <v>472</v>
      </c>
      <c r="G618" s="86"/>
      <c r="H618" s="86"/>
      <c r="L618" s="7"/>
      <c r="Q618" s="7"/>
      <c r="U618" s="7"/>
    </row>
    <row r="619" spans="1:21" ht="12.75">
      <c r="A619" s="85"/>
      <c r="B619" s="85"/>
      <c r="C619" s="85"/>
      <c r="F619" s="86"/>
      <c r="G619" s="86"/>
      <c r="H619" s="86"/>
      <c r="L619" s="7"/>
      <c r="Q619" s="7"/>
      <c r="U619" s="7"/>
    </row>
    <row r="620" spans="1:21" ht="12.75">
      <c r="A620" s="85"/>
      <c r="B620" s="85"/>
      <c r="C620" s="85"/>
      <c r="F620" s="86"/>
      <c r="G620" s="86"/>
      <c r="H620" s="86"/>
      <c r="L620" s="7"/>
      <c r="Q620" s="7"/>
      <c r="U620" s="7"/>
    </row>
    <row r="621" spans="1:21" ht="12.75">
      <c r="A621" s="85"/>
      <c r="B621" s="85"/>
      <c r="C621" s="85"/>
      <c r="F621" s="86"/>
      <c r="G621" s="86"/>
      <c r="H621" s="86"/>
      <c r="L621" s="7"/>
      <c r="Q621" s="7"/>
      <c r="U621" s="7"/>
    </row>
    <row r="622" spans="1:21" ht="12.75">
      <c r="A622" s="82"/>
      <c r="B622" s="82"/>
      <c r="D622" s="4" t="s">
        <v>0</v>
      </c>
      <c r="F622" s="83" t="s">
        <v>1</v>
      </c>
      <c r="G622" s="83"/>
      <c r="H622" s="83"/>
      <c r="L622" s="7"/>
      <c r="Q622" s="7"/>
      <c r="U622" s="7"/>
    </row>
    <row r="623" spans="1:21" ht="12.75">
      <c r="A623" s="84" t="s">
        <v>473</v>
      </c>
      <c r="B623" s="84"/>
      <c r="D623" s="5"/>
      <c r="E623" s="5"/>
      <c r="F623" s="5"/>
      <c r="G623" s="5"/>
      <c r="H623" s="5"/>
      <c r="L623" s="7"/>
      <c r="Q623" s="7"/>
      <c r="U623" s="7"/>
    </row>
    <row r="624" spans="1:21" ht="12.75">
      <c r="A624" s="85" t="s">
        <v>6</v>
      </c>
      <c r="B624" s="85"/>
      <c r="C624" s="85"/>
      <c r="D624" s="7" t="s">
        <v>23</v>
      </c>
      <c r="F624" s="86" t="s">
        <v>47</v>
      </c>
      <c r="G624" s="86"/>
      <c r="H624" s="86"/>
      <c r="L624" s="7"/>
      <c r="Q624" s="7"/>
      <c r="U624" s="7"/>
    </row>
    <row r="625" spans="1:21" ht="12.75">
      <c r="A625" s="85" t="s">
        <v>63</v>
      </c>
      <c r="B625" s="85"/>
      <c r="C625" s="85"/>
      <c r="D625" s="7" t="s">
        <v>23</v>
      </c>
      <c r="F625" s="86" t="s">
        <v>47</v>
      </c>
      <c r="G625" s="86"/>
      <c r="H625" s="86"/>
      <c r="L625" s="7"/>
      <c r="Q625" s="7"/>
      <c r="U625" s="7"/>
    </row>
    <row r="626" spans="1:21" ht="12.75">
      <c r="A626" s="85" t="s">
        <v>25</v>
      </c>
      <c r="B626" s="85"/>
      <c r="D626" s="7" t="s">
        <v>23</v>
      </c>
      <c r="F626" s="86" t="s">
        <v>47</v>
      </c>
      <c r="G626" s="86"/>
      <c r="H626" s="86"/>
      <c r="L626" s="7"/>
      <c r="Q626" s="7"/>
      <c r="U626" s="7"/>
    </row>
    <row r="627" spans="1:12" ht="12.75">
      <c r="A627" s="85"/>
      <c r="B627" s="85"/>
      <c r="C627" s="85"/>
      <c r="F627" s="86"/>
      <c r="G627" s="86"/>
      <c r="H627" s="86"/>
      <c r="I627" s="5"/>
      <c r="J627" s="5"/>
      <c r="L627" s="5"/>
    </row>
    <row r="628" spans="1:21" ht="12.75">
      <c r="A628" s="85"/>
      <c r="B628" s="85"/>
      <c r="C628" s="85"/>
      <c r="F628" s="86"/>
      <c r="G628" s="86"/>
      <c r="H628" s="86"/>
      <c r="J628" s="7"/>
      <c r="L628" s="7"/>
      <c r="N628" s="86"/>
      <c r="O628" s="86"/>
      <c r="Q628" s="7"/>
      <c r="S628" s="7"/>
      <c r="U628" s="7"/>
    </row>
    <row r="629" spans="1:21" ht="12.75">
      <c r="A629" s="84" t="s">
        <v>474</v>
      </c>
      <c r="B629" s="84"/>
      <c r="D629" s="5"/>
      <c r="E629" s="5"/>
      <c r="F629" s="5"/>
      <c r="G629" s="5"/>
      <c r="H629" s="5"/>
      <c r="J629" s="7"/>
      <c r="L629" s="7"/>
      <c r="N629" s="86"/>
      <c r="O629" s="86"/>
      <c r="Q629" s="7"/>
      <c r="S629" s="7"/>
      <c r="U629" s="7"/>
    </row>
    <row r="630" spans="1:21" ht="12.75">
      <c r="A630" s="85" t="s">
        <v>6</v>
      </c>
      <c r="B630" s="85"/>
      <c r="C630" s="85"/>
      <c r="D630" s="7" t="s">
        <v>7</v>
      </c>
      <c r="F630" s="86" t="s">
        <v>47</v>
      </c>
      <c r="G630" s="86"/>
      <c r="H630" s="86"/>
      <c r="J630" s="7"/>
      <c r="L630" s="7"/>
      <c r="N630" s="86"/>
      <c r="O630" s="86"/>
      <c r="Q630" s="7"/>
      <c r="S630" s="7"/>
      <c r="U630" s="7"/>
    </row>
    <row r="631" spans="1:21" ht="12.75">
      <c r="A631" s="85" t="s">
        <v>63</v>
      </c>
      <c r="B631" s="85"/>
      <c r="C631" s="85"/>
      <c r="D631" s="7" t="s">
        <v>64</v>
      </c>
      <c r="F631" s="86" t="s">
        <v>475</v>
      </c>
      <c r="G631" s="86"/>
      <c r="H631" s="86"/>
      <c r="J631" s="7"/>
      <c r="L631" s="7"/>
      <c r="N631" s="86"/>
      <c r="O631" s="86"/>
      <c r="Q631" s="7"/>
      <c r="S631" s="7"/>
      <c r="U631" s="7"/>
    </row>
    <row r="632" spans="1:21" ht="12.75">
      <c r="A632" s="85" t="s">
        <v>22</v>
      </c>
      <c r="B632" s="85"/>
      <c r="C632" s="85"/>
      <c r="D632" s="7" t="s">
        <v>23</v>
      </c>
      <c r="F632" s="86" t="s">
        <v>24</v>
      </c>
      <c r="G632" s="86"/>
      <c r="H632" s="86"/>
      <c r="J632" s="7"/>
      <c r="L632" s="7"/>
      <c r="N632" s="86"/>
      <c r="O632" s="86"/>
      <c r="Q632" s="7"/>
      <c r="S632" s="7"/>
      <c r="U632" s="7"/>
    </row>
    <row r="633" spans="1:21" ht="12.75">
      <c r="A633" s="85" t="s">
        <v>25</v>
      </c>
      <c r="B633" s="85"/>
      <c r="D633" s="7" t="s">
        <v>66</v>
      </c>
      <c r="F633" s="86" t="s">
        <v>476</v>
      </c>
      <c r="G633" s="86"/>
      <c r="H633" s="86"/>
      <c r="J633" s="7"/>
      <c r="L633" s="7"/>
      <c r="N633" s="86"/>
      <c r="O633" s="86"/>
      <c r="Q633" s="7"/>
      <c r="S633" s="7"/>
      <c r="U633" s="7"/>
    </row>
    <row r="634" spans="1:21" ht="12.75">
      <c r="A634" s="85"/>
      <c r="B634" s="85"/>
      <c r="C634" s="85"/>
      <c r="F634" s="86"/>
      <c r="G634" s="86"/>
      <c r="H634" s="86"/>
      <c r="J634" s="7"/>
      <c r="L634" s="7"/>
      <c r="N634" s="86"/>
      <c r="O634" s="86"/>
      <c r="Q634" s="7"/>
      <c r="S634" s="7"/>
      <c r="U634" s="7"/>
    </row>
    <row r="635" spans="1:21" ht="12.75">
      <c r="A635" s="85"/>
      <c r="B635" s="85"/>
      <c r="C635" s="85"/>
      <c r="F635" s="86"/>
      <c r="G635" s="86"/>
      <c r="H635" s="86"/>
      <c r="L635" s="7"/>
      <c r="Q635" s="7"/>
      <c r="U635" s="7"/>
    </row>
    <row r="636" spans="1:21" ht="12.75">
      <c r="A636" s="85"/>
      <c r="B636" s="85"/>
      <c r="C636" s="85"/>
      <c r="F636" s="86"/>
      <c r="G636" s="86"/>
      <c r="H636" s="86"/>
      <c r="L636" s="7"/>
      <c r="Q636" s="7"/>
      <c r="U636" s="7"/>
    </row>
    <row r="637" spans="1:21" ht="12.75">
      <c r="A637" s="85"/>
      <c r="B637" s="85"/>
      <c r="C637" s="85"/>
      <c r="F637" s="86"/>
      <c r="G637" s="86"/>
      <c r="H637" s="86"/>
      <c r="L637" s="7"/>
      <c r="Q637" s="7"/>
      <c r="U637" s="7"/>
    </row>
    <row r="638" spans="1:21" ht="12.75">
      <c r="A638" s="85"/>
      <c r="B638" s="85"/>
      <c r="C638" s="85"/>
      <c r="F638" s="86"/>
      <c r="G638" s="86"/>
      <c r="H638" s="86"/>
      <c r="L638" s="7"/>
      <c r="Q638" s="7"/>
      <c r="U638" s="7"/>
    </row>
    <row r="639" spans="1:21" ht="12.75">
      <c r="A639" s="82"/>
      <c r="B639" s="82"/>
      <c r="D639" s="4" t="s">
        <v>0</v>
      </c>
      <c r="F639" s="83" t="s">
        <v>1</v>
      </c>
      <c r="G639" s="83"/>
      <c r="H639" s="83"/>
      <c r="J639" s="4"/>
      <c r="L639" s="4"/>
      <c r="N639" s="83"/>
      <c r="O639" s="83"/>
      <c r="Q639" s="4"/>
      <c r="S639" s="4"/>
      <c r="U639" s="4"/>
    </row>
    <row r="640" spans="1:12" ht="12.75">
      <c r="A640" s="84" t="s">
        <v>477</v>
      </c>
      <c r="B640" s="84"/>
      <c r="D640" s="5"/>
      <c r="E640" s="5"/>
      <c r="F640" s="5"/>
      <c r="G640" s="5"/>
      <c r="H640" s="5"/>
      <c r="J640" s="5"/>
      <c r="L640" s="5"/>
    </row>
    <row r="641" spans="1:21" ht="12.75">
      <c r="A641" s="85" t="s">
        <v>6</v>
      </c>
      <c r="B641" s="85"/>
      <c r="C641" s="85"/>
      <c r="D641" s="7" t="s">
        <v>7</v>
      </c>
      <c r="F641" s="86" t="s">
        <v>478</v>
      </c>
      <c r="G641" s="86"/>
      <c r="H641" s="86"/>
      <c r="J641" s="7"/>
      <c r="L641" s="7"/>
      <c r="N641" s="86"/>
      <c r="O641" s="86"/>
      <c r="Q641" s="7"/>
      <c r="S641" s="7"/>
      <c r="U641" s="7"/>
    </row>
    <row r="642" spans="1:21" ht="12.75">
      <c r="A642" s="85" t="s">
        <v>15</v>
      </c>
      <c r="B642" s="85"/>
      <c r="C642" s="85"/>
      <c r="D642" s="7" t="s">
        <v>479</v>
      </c>
      <c r="F642" s="86" t="s">
        <v>480</v>
      </c>
      <c r="G642" s="86"/>
      <c r="H642" s="86"/>
      <c r="J642" s="7"/>
      <c r="L642" s="7"/>
      <c r="N642" s="86"/>
      <c r="O642" s="86"/>
      <c r="Q642" s="7"/>
      <c r="S642" s="7"/>
      <c r="U642" s="7"/>
    </row>
    <row r="643" spans="1:21" ht="12.75">
      <c r="A643" s="85" t="s">
        <v>19</v>
      </c>
      <c r="B643" s="85"/>
      <c r="C643" s="85"/>
      <c r="D643" s="7" t="s">
        <v>449</v>
      </c>
      <c r="F643" s="86" t="s">
        <v>481</v>
      </c>
      <c r="G643" s="86"/>
      <c r="H643" s="86"/>
      <c r="J643" s="7"/>
      <c r="L643" s="7"/>
      <c r="N643" s="86"/>
      <c r="O643" s="86"/>
      <c r="Q643" s="7"/>
      <c r="S643" s="7"/>
      <c r="U643" s="7"/>
    </row>
    <row r="644" spans="1:21" ht="12.75">
      <c r="A644" s="85" t="s">
        <v>22</v>
      </c>
      <c r="B644" s="85"/>
      <c r="C644" s="85"/>
      <c r="D644" s="7" t="s">
        <v>23</v>
      </c>
      <c r="F644" s="86" t="s">
        <v>24</v>
      </c>
      <c r="G644" s="86"/>
      <c r="H644" s="86"/>
      <c r="J644" s="7"/>
      <c r="L644" s="7"/>
      <c r="N644" s="86"/>
      <c r="O644" s="86"/>
      <c r="Q644" s="7"/>
      <c r="S644" s="7"/>
      <c r="U644" s="7"/>
    </row>
    <row r="645" spans="1:21" ht="12.75">
      <c r="A645" s="85" t="s">
        <v>25</v>
      </c>
      <c r="B645" s="85"/>
      <c r="D645" s="7" t="s">
        <v>482</v>
      </c>
      <c r="F645" s="86" t="s">
        <v>483</v>
      </c>
      <c r="G645" s="86"/>
      <c r="H645" s="86"/>
      <c r="J645" s="7"/>
      <c r="L645" s="7"/>
      <c r="N645" s="86"/>
      <c r="O645" s="86"/>
      <c r="Q645" s="7"/>
      <c r="S645" s="7"/>
      <c r="U645" s="7"/>
    </row>
    <row r="646" spans="1:21" ht="12.75">
      <c r="A646" s="85"/>
      <c r="B646" s="85"/>
      <c r="C646" s="85"/>
      <c r="F646" s="86"/>
      <c r="G646" s="86"/>
      <c r="H646" s="86"/>
      <c r="J646" s="7"/>
      <c r="L646" s="7"/>
      <c r="N646" s="86"/>
      <c r="O646" s="86"/>
      <c r="Q646" s="7"/>
      <c r="S646" s="7"/>
      <c r="U646" s="7"/>
    </row>
    <row r="647" spans="1:21" ht="12.75">
      <c r="A647" s="85"/>
      <c r="B647" s="85"/>
      <c r="C647" s="85"/>
      <c r="F647" s="86"/>
      <c r="G647" s="86"/>
      <c r="H647" s="86"/>
      <c r="J647" s="7"/>
      <c r="L647" s="7"/>
      <c r="N647" s="86"/>
      <c r="O647" s="86"/>
      <c r="Q647" s="7"/>
      <c r="S647" s="7"/>
      <c r="U647" s="7"/>
    </row>
    <row r="648" spans="1:21" ht="12.75">
      <c r="A648" s="85"/>
      <c r="B648" s="85"/>
      <c r="C648" s="85"/>
      <c r="F648" s="86"/>
      <c r="G648" s="86"/>
      <c r="H648" s="86"/>
      <c r="J648" s="7"/>
      <c r="L648" s="7"/>
      <c r="N648" s="86"/>
      <c r="O648" s="86"/>
      <c r="Q648" s="7"/>
      <c r="S648" s="7"/>
      <c r="U648" s="7"/>
    </row>
    <row r="649" spans="1:21" ht="12.75">
      <c r="A649" s="85"/>
      <c r="B649" s="85"/>
      <c r="C649" s="85"/>
      <c r="F649" s="86"/>
      <c r="G649" s="86"/>
      <c r="H649" s="86"/>
      <c r="I649" s="5"/>
      <c r="L649" s="7"/>
      <c r="Q649" s="7"/>
      <c r="U649" s="7"/>
    </row>
    <row r="650" spans="1:21" ht="12.75">
      <c r="A650" s="85"/>
      <c r="B650" s="85"/>
      <c r="C650" s="85"/>
      <c r="F650" s="86"/>
      <c r="G650" s="86"/>
      <c r="H650" s="86"/>
      <c r="L650" s="7"/>
      <c r="Q650" s="7"/>
      <c r="U650" s="7"/>
    </row>
    <row r="651" spans="1:21" ht="12.75">
      <c r="A651" s="84" t="s">
        <v>484</v>
      </c>
      <c r="B651" s="84"/>
      <c r="D651" s="5"/>
      <c r="E651" s="5"/>
      <c r="F651" s="5"/>
      <c r="G651" s="5"/>
      <c r="H651" s="5"/>
      <c r="L651" s="7"/>
      <c r="Q651" s="7"/>
      <c r="U651" s="7"/>
    </row>
    <row r="652" spans="1:21" ht="12.75">
      <c r="A652" s="85" t="s">
        <v>6</v>
      </c>
      <c r="B652" s="85"/>
      <c r="C652" s="85"/>
      <c r="D652" s="7" t="s">
        <v>7</v>
      </c>
      <c r="F652" s="86" t="s">
        <v>485</v>
      </c>
      <c r="G652" s="86"/>
      <c r="H652" s="86"/>
      <c r="L652" s="7"/>
      <c r="Q652" s="7"/>
      <c r="U652" s="7"/>
    </row>
    <row r="653" spans="1:21" ht="12.75">
      <c r="A653" s="85" t="s">
        <v>15</v>
      </c>
      <c r="B653" s="85"/>
      <c r="C653" s="85"/>
      <c r="D653" s="7" t="s">
        <v>486</v>
      </c>
      <c r="F653" s="86" t="s">
        <v>487</v>
      </c>
      <c r="G653" s="86"/>
      <c r="H653" s="86"/>
      <c r="L653" s="7"/>
      <c r="Q653" s="7"/>
      <c r="U653" s="7"/>
    </row>
    <row r="654" spans="1:21" ht="12.75">
      <c r="A654" s="85" t="s">
        <v>19</v>
      </c>
      <c r="B654" s="85"/>
      <c r="C654" s="85"/>
      <c r="D654" s="7" t="s">
        <v>488</v>
      </c>
      <c r="F654" s="86" t="s">
        <v>489</v>
      </c>
      <c r="G654" s="86"/>
      <c r="H654" s="86"/>
      <c r="L654" s="7"/>
      <c r="Q654" s="7"/>
      <c r="U654" s="7"/>
    </row>
    <row r="655" spans="1:21" ht="12.75">
      <c r="A655" s="85" t="s">
        <v>22</v>
      </c>
      <c r="B655" s="85"/>
      <c r="C655" s="85"/>
      <c r="D655" s="7" t="s">
        <v>23</v>
      </c>
      <c r="F655" s="86" t="s">
        <v>149</v>
      </c>
      <c r="G655" s="86"/>
      <c r="H655" s="86"/>
      <c r="L655" s="7"/>
      <c r="Q655" s="7"/>
      <c r="U655" s="7"/>
    </row>
    <row r="656" spans="1:21" ht="12.75">
      <c r="A656" s="85" t="s">
        <v>25</v>
      </c>
      <c r="B656" s="85"/>
      <c r="D656" s="7" t="s">
        <v>490</v>
      </c>
      <c r="F656" s="86" t="s">
        <v>491</v>
      </c>
      <c r="G656" s="86"/>
      <c r="H656" s="86"/>
      <c r="L656" s="7"/>
      <c r="Q656" s="7"/>
      <c r="U656" s="7"/>
    </row>
    <row r="657" spans="1:21" ht="12.75">
      <c r="A657" s="85"/>
      <c r="B657" s="85"/>
      <c r="C657" s="85"/>
      <c r="F657" s="86"/>
      <c r="G657" s="86"/>
      <c r="H657" s="86"/>
      <c r="L657" s="7"/>
      <c r="Q657" s="7"/>
      <c r="U657" s="7"/>
    </row>
    <row r="658" spans="1:21" ht="12.75">
      <c r="A658" s="85"/>
      <c r="B658" s="85"/>
      <c r="C658" s="85"/>
      <c r="F658" s="86"/>
      <c r="G658" s="86"/>
      <c r="H658" s="86"/>
      <c r="L658" s="7"/>
      <c r="Q658" s="7"/>
      <c r="U658" s="7"/>
    </row>
    <row r="659" spans="1:12" ht="12.75">
      <c r="A659" s="85"/>
      <c r="B659" s="85"/>
      <c r="C659" s="85"/>
      <c r="F659" s="86"/>
      <c r="G659" s="86"/>
      <c r="H659" s="86"/>
      <c r="J659" s="5"/>
      <c r="L659" s="5"/>
    </row>
    <row r="660" spans="1:21" ht="12.75">
      <c r="A660" s="84" t="s">
        <v>492</v>
      </c>
      <c r="B660" s="84"/>
      <c r="D660" s="5"/>
      <c r="E660" s="5"/>
      <c r="F660" s="5"/>
      <c r="G660" s="5"/>
      <c r="H660" s="5"/>
      <c r="J660" s="7"/>
      <c r="L660" s="7"/>
      <c r="N660" s="86"/>
      <c r="O660" s="86"/>
      <c r="Q660" s="7"/>
      <c r="S660" s="7"/>
      <c r="U660" s="7"/>
    </row>
    <row r="661" spans="1:21" ht="12.75">
      <c r="A661" s="85" t="s">
        <v>46</v>
      </c>
      <c r="B661" s="85"/>
      <c r="C661" s="85"/>
      <c r="D661" s="7" t="s">
        <v>9</v>
      </c>
      <c r="F661" s="86" t="s">
        <v>91</v>
      </c>
      <c r="G661" s="86"/>
      <c r="H661" s="86"/>
      <c r="J661" s="7"/>
      <c r="L661" s="7"/>
      <c r="N661" s="86"/>
      <c r="O661" s="86"/>
      <c r="Q661" s="7"/>
      <c r="S661" s="7"/>
      <c r="U661" s="7"/>
    </row>
    <row r="662" spans="1:21" ht="12.75">
      <c r="A662" s="85" t="s">
        <v>6</v>
      </c>
      <c r="B662" s="85"/>
      <c r="C662" s="85"/>
      <c r="D662" s="7" t="s">
        <v>7</v>
      </c>
      <c r="F662" s="86" t="s">
        <v>493</v>
      </c>
      <c r="G662" s="86"/>
      <c r="H662" s="86"/>
      <c r="J662" s="7"/>
      <c r="L662" s="7"/>
      <c r="N662" s="86"/>
      <c r="O662" s="86"/>
      <c r="Q662" s="7"/>
      <c r="S662" s="7"/>
      <c r="U662" s="7"/>
    </row>
    <row r="663" spans="1:21" ht="12.75">
      <c r="A663" s="85" t="s">
        <v>15</v>
      </c>
      <c r="B663" s="85"/>
      <c r="C663" s="85"/>
      <c r="D663" s="7" t="s">
        <v>31</v>
      </c>
      <c r="F663" s="86" t="s">
        <v>494</v>
      </c>
      <c r="G663" s="86"/>
      <c r="H663" s="86"/>
      <c r="J663" s="7"/>
      <c r="L663" s="7"/>
      <c r="N663" s="86"/>
      <c r="O663" s="86"/>
      <c r="Q663" s="7"/>
      <c r="S663" s="7"/>
      <c r="U663" s="7"/>
    </row>
    <row r="664" spans="1:21" ht="12.75">
      <c r="A664" s="85" t="s">
        <v>19</v>
      </c>
      <c r="B664" s="85"/>
      <c r="C664" s="85"/>
      <c r="D664" s="7" t="s">
        <v>495</v>
      </c>
      <c r="F664" s="86" t="s">
        <v>496</v>
      </c>
      <c r="G664" s="86"/>
      <c r="H664" s="86"/>
      <c r="J664" s="7"/>
      <c r="L664" s="7"/>
      <c r="N664" s="86"/>
      <c r="O664" s="86"/>
      <c r="Q664" s="7"/>
      <c r="S664" s="7"/>
      <c r="U664" s="7"/>
    </row>
    <row r="665" spans="1:21" ht="12.75">
      <c r="A665" s="85" t="s">
        <v>22</v>
      </c>
      <c r="B665" s="85"/>
      <c r="C665" s="85"/>
      <c r="D665" s="7" t="s">
        <v>23</v>
      </c>
      <c r="F665" s="86" t="s">
        <v>106</v>
      </c>
      <c r="G665" s="86"/>
      <c r="H665" s="86"/>
      <c r="J665" s="7"/>
      <c r="L665" s="7"/>
      <c r="N665" s="86"/>
      <c r="O665" s="86"/>
      <c r="Q665" s="7"/>
      <c r="S665" s="7"/>
      <c r="U665" s="7"/>
    </row>
    <row r="666" spans="1:21" ht="12.75">
      <c r="A666" s="85" t="s">
        <v>25</v>
      </c>
      <c r="B666" s="85"/>
      <c r="D666" s="7" t="s">
        <v>497</v>
      </c>
      <c r="F666" s="86" t="s">
        <v>498</v>
      </c>
      <c r="G666" s="86"/>
      <c r="H666" s="86"/>
      <c r="I666" s="5"/>
      <c r="J666" s="7"/>
      <c r="L666" s="7"/>
      <c r="N666" s="86"/>
      <c r="O666" s="86"/>
      <c r="Q666" s="7"/>
      <c r="S666" s="7"/>
      <c r="U666" s="7"/>
    </row>
    <row r="667" spans="1:21" ht="12.75">
      <c r="A667" s="85"/>
      <c r="B667" s="85"/>
      <c r="C667" s="85"/>
      <c r="F667" s="86"/>
      <c r="G667" s="86"/>
      <c r="H667" s="86"/>
      <c r="L667" s="7"/>
      <c r="Q667" s="7"/>
      <c r="U667" s="7"/>
    </row>
    <row r="668" spans="1:21" ht="12.75">
      <c r="A668" s="85"/>
      <c r="B668" s="85"/>
      <c r="C668" s="85"/>
      <c r="F668" s="86"/>
      <c r="G668" s="86"/>
      <c r="H668" s="86"/>
      <c r="L668" s="7"/>
      <c r="Q668" s="7"/>
      <c r="U668" s="7"/>
    </row>
    <row r="669" spans="1:21" ht="12.75">
      <c r="A669" s="85"/>
      <c r="B669" s="85"/>
      <c r="C669" s="85"/>
      <c r="F669" s="86"/>
      <c r="G669" s="86"/>
      <c r="H669" s="86"/>
      <c r="L669" s="7"/>
      <c r="Q669" s="7"/>
      <c r="U669" s="7"/>
    </row>
    <row r="670" spans="1:21" ht="12.75">
      <c r="A670" s="85"/>
      <c r="B670" s="85"/>
      <c r="C670" s="85"/>
      <c r="F670" s="86"/>
      <c r="G670" s="86"/>
      <c r="H670" s="86"/>
      <c r="L670" s="7"/>
      <c r="Q670" s="7"/>
      <c r="U670" s="7"/>
    </row>
    <row r="671" spans="1:21" ht="12.75">
      <c r="A671" s="85"/>
      <c r="B671" s="85"/>
      <c r="C671" s="85"/>
      <c r="F671" s="86"/>
      <c r="G671" s="86"/>
      <c r="H671" s="86"/>
      <c r="L671" s="7"/>
      <c r="Q671" s="7"/>
      <c r="U671" s="7"/>
    </row>
    <row r="672" spans="1:21" ht="12.75">
      <c r="A672" s="82"/>
      <c r="B672" s="82"/>
      <c r="D672" s="4" t="s">
        <v>0</v>
      </c>
      <c r="F672" s="83" t="s">
        <v>1</v>
      </c>
      <c r="G672" s="83"/>
      <c r="H672" s="83"/>
      <c r="L672" s="7"/>
      <c r="Q672" s="7"/>
      <c r="U672" s="7"/>
    </row>
    <row r="673" spans="1:21" ht="12.75">
      <c r="A673" s="84" t="s">
        <v>499</v>
      </c>
      <c r="B673" s="84"/>
      <c r="D673" s="5"/>
      <c r="E673" s="5"/>
      <c r="F673" s="5"/>
      <c r="G673" s="5"/>
      <c r="H673" s="5"/>
      <c r="L673" s="7"/>
      <c r="Q673" s="7"/>
      <c r="U673" s="7"/>
    </row>
    <row r="674" spans="1:8" ht="12.75">
      <c r="A674" s="85" t="s">
        <v>6</v>
      </c>
      <c r="B674" s="85"/>
      <c r="C674" s="85"/>
      <c r="D674" s="7" t="s">
        <v>7</v>
      </c>
      <c r="F674" s="86" t="s">
        <v>47</v>
      </c>
      <c r="G674" s="86"/>
      <c r="H674" s="86"/>
    </row>
    <row r="675" spans="1:8" ht="12.75">
      <c r="A675" s="85" t="s">
        <v>63</v>
      </c>
      <c r="B675" s="85"/>
      <c r="C675" s="85"/>
      <c r="D675" s="7" t="s">
        <v>500</v>
      </c>
      <c r="F675" s="86" t="s">
        <v>501</v>
      </c>
      <c r="G675" s="86"/>
      <c r="H675" s="86"/>
    </row>
    <row r="676" spans="1:8" ht="12.75">
      <c r="A676" s="85" t="s">
        <v>22</v>
      </c>
      <c r="B676" s="85"/>
      <c r="C676" s="85"/>
      <c r="D676" s="7" t="s">
        <v>23</v>
      </c>
      <c r="F676" s="86" t="s">
        <v>24</v>
      </c>
      <c r="G676" s="86"/>
      <c r="H676" s="86"/>
    </row>
    <row r="677" spans="1:8" ht="12.75">
      <c r="A677" s="85" t="s">
        <v>25</v>
      </c>
      <c r="B677" s="85"/>
      <c r="D677" s="7" t="s">
        <v>502</v>
      </c>
      <c r="F677" s="86" t="s">
        <v>503</v>
      </c>
      <c r="G677" s="86"/>
      <c r="H677" s="86"/>
    </row>
    <row r="678" spans="1:8" ht="12.75">
      <c r="A678" s="85"/>
      <c r="B678" s="85"/>
      <c r="C678" s="85"/>
      <c r="F678" s="86"/>
      <c r="G678" s="86"/>
      <c r="H678" s="86"/>
    </row>
    <row r="679" spans="1:21" ht="12.75">
      <c r="A679" s="85"/>
      <c r="B679" s="85"/>
      <c r="C679" s="85"/>
      <c r="F679" s="86"/>
      <c r="G679" s="86"/>
      <c r="H679" s="86"/>
      <c r="O679" s="89"/>
      <c r="P679" s="89"/>
      <c r="Q679" s="89"/>
      <c r="R679" s="89"/>
      <c r="S679" s="89"/>
      <c r="T679" s="89"/>
      <c r="U679" s="89"/>
    </row>
    <row r="680" spans="1:21" ht="12.75">
      <c r="A680" s="85"/>
      <c r="B680" s="85"/>
      <c r="C680" s="85"/>
      <c r="F680" s="86"/>
      <c r="G680" s="86"/>
      <c r="H680" s="86"/>
      <c r="J680" s="4"/>
      <c r="L680" s="4"/>
      <c r="N680" s="83"/>
      <c r="O680" s="83"/>
      <c r="Q680" s="4"/>
      <c r="S680" s="4"/>
      <c r="U680" s="4"/>
    </row>
    <row r="681" spans="1:12" ht="12.75">
      <c r="A681" s="84" t="s">
        <v>504</v>
      </c>
      <c r="B681" s="84"/>
      <c r="D681" s="5"/>
      <c r="E681" s="5"/>
      <c r="F681" s="5"/>
      <c r="G681" s="5"/>
      <c r="H681" s="5"/>
      <c r="J681" s="5"/>
      <c r="L681" s="5"/>
    </row>
    <row r="682" spans="1:21" ht="12.75">
      <c r="A682" s="85" t="s">
        <v>3</v>
      </c>
      <c r="B682" s="85"/>
      <c r="C682" s="85"/>
      <c r="D682" s="7" t="s">
        <v>23</v>
      </c>
      <c r="F682" s="86" t="s">
        <v>47</v>
      </c>
      <c r="G682" s="86"/>
      <c r="H682" s="86"/>
      <c r="J682" s="7"/>
      <c r="L682" s="7"/>
      <c r="N682" s="86"/>
      <c r="O682" s="86"/>
      <c r="Q682" s="7"/>
      <c r="S682" s="7"/>
      <c r="U682" s="7"/>
    </row>
    <row r="683" spans="1:21" ht="12.75">
      <c r="A683" s="85" t="s">
        <v>6</v>
      </c>
      <c r="B683" s="85"/>
      <c r="C683" s="85"/>
      <c r="D683" s="7" t="s">
        <v>23</v>
      </c>
      <c r="F683" s="86" t="s">
        <v>47</v>
      </c>
      <c r="G683" s="86"/>
      <c r="H683" s="86"/>
      <c r="J683" s="7"/>
      <c r="L683" s="7"/>
      <c r="N683" s="86"/>
      <c r="O683" s="86"/>
      <c r="Q683" s="7"/>
      <c r="S683" s="7"/>
      <c r="U683" s="7"/>
    </row>
    <row r="684" spans="1:21" ht="12.75">
      <c r="A684" s="85" t="s">
        <v>11</v>
      </c>
      <c r="B684" s="85"/>
      <c r="C684" s="85"/>
      <c r="D684" s="7" t="s">
        <v>23</v>
      </c>
      <c r="F684" s="86" t="s">
        <v>47</v>
      </c>
      <c r="G684" s="86"/>
      <c r="H684" s="86"/>
      <c r="J684" s="7"/>
      <c r="L684" s="7"/>
      <c r="N684" s="86"/>
      <c r="O684" s="86"/>
      <c r="Q684" s="7"/>
      <c r="S684" s="7"/>
      <c r="U684" s="7"/>
    </row>
    <row r="685" spans="1:21" ht="12.75">
      <c r="A685" s="85" t="s">
        <v>15</v>
      </c>
      <c r="B685" s="85"/>
      <c r="C685" s="85"/>
      <c r="D685" s="7" t="s">
        <v>23</v>
      </c>
      <c r="F685" s="86" t="s">
        <v>47</v>
      </c>
      <c r="G685" s="86"/>
      <c r="H685" s="86"/>
      <c r="I685" s="5"/>
      <c r="J685" s="7"/>
      <c r="L685" s="7"/>
      <c r="N685" s="86"/>
      <c r="O685" s="86"/>
      <c r="Q685" s="7"/>
      <c r="S685" s="7"/>
      <c r="U685" s="7"/>
    </row>
    <row r="686" spans="1:21" ht="12.75">
      <c r="A686" s="85" t="s">
        <v>19</v>
      </c>
      <c r="B686" s="85"/>
      <c r="C686" s="85"/>
      <c r="D686" s="7" t="s">
        <v>505</v>
      </c>
      <c r="F686" s="86" t="s">
        <v>506</v>
      </c>
      <c r="G686" s="86"/>
      <c r="H686" s="86"/>
      <c r="L686" s="7"/>
      <c r="Q686" s="7"/>
      <c r="U686" s="7"/>
    </row>
    <row r="687" spans="1:21" ht="12.75">
      <c r="A687" s="85" t="s">
        <v>132</v>
      </c>
      <c r="B687" s="85"/>
      <c r="C687" s="85"/>
      <c r="D687" s="7" t="s">
        <v>507</v>
      </c>
      <c r="F687" s="86" t="s">
        <v>508</v>
      </c>
      <c r="G687" s="86"/>
      <c r="H687" s="86"/>
      <c r="L687" s="7"/>
      <c r="Q687" s="7"/>
      <c r="U687" s="7"/>
    </row>
    <row r="688" spans="1:21" ht="12.75">
      <c r="A688" s="85" t="s">
        <v>25</v>
      </c>
      <c r="B688" s="85"/>
      <c r="D688" s="7" t="s">
        <v>509</v>
      </c>
      <c r="F688" s="86" t="s">
        <v>510</v>
      </c>
      <c r="G688" s="86"/>
      <c r="H688" s="86"/>
      <c r="L688" s="7"/>
      <c r="Q688" s="7"/>
      <c r="U688" s="7"/>
    </row>
    <row r="689" spans="1:21" ht="12.75">
      <c r="A689" s="85"/>
      <c r="B689" s="85"/>
      <c r="C689" s="85"/>
      <c r="F689" s="86"/>
      <c r="G689" s="86"/>
      <c r="H689" s="86"/>
      <c r="L689" s="7"/>
      <c r="Q689" s="7"/>
      <c r="U689" s="7"/>
    </row>
    <row r="690" spans="1:21" ht="12.75">
      <c r="A690" s="85"/>
      <c r="B690" s="85"/>
      <c r="C690" s="85"/>
      <c r="F690" s="86"/>
      <c r="G690" s="86"/>
      <c r="H690" s="86"/>
      <c r="L690" s="7"/>
      <c r="Q690" s="7"/>
      <c r="U690" s="7"/>
    </row>
    <row r="691" spans="1:21" ht="12.75">
      <c r="A691" s="85"/>
      <c r="B691" s="85"/>
      <c r="C691" s="85"/>
      <c r="F691" s="86"/>
      <c r="G691" s="86"/>
      <c r="H691" s="86"/>
      <c r="L691" s="7"/>
      <c r="Q691" s="7"/>
      <c r="U691" s="7"/>
    </row>
    <row r="692" spans="1:21" ht="12.75">
      <c r="A692" s="82"/>
      <c r="B692" s="82"/>
      <c r="D692" s="4" t="s">
        <v>0</v>
      </c>
      <c r="F692" s="83" t="s">
        <v>1</v>
      </c>
      <c r="G692" s="83"/>
      <c r="H692" s="83"/>
      <c r="L692" s="7"/>
      <c r="Q692" s="7"/>
      <c r="U692" s="7"/>
    </row>
    <row r="693" spans="1:21" ht="12.75">
      <c r="A693" s="84" t="s">
        <v>511</v>
      </c>
      <c r="B693" s="84"/>
      <c r="D693" s="5"/>
      <c r="E693" s="5"/>
      <c r="F693" s="5"/>
      <c r="G693" s="5"/>
      <c r="H693" s="5"/>
      <c r="L693" s="7"/>
      <c r="Q693" s="7"/>
      <c r="U693" s="7"/>
    </row>
    <row r="694" spans="1:21" ht="12.75">
      <c r="A694" s="85" t="s">
        <v>6</v>
      </c>
      <c r="B694" s="85"/>
      <c r="C694" s="85"/>
      <c r="D694" s="7" t="s">
        <v>7</v>
      </c>
      <c r="F694" s="86" t="s">
        <v>47</v>
      </c>
      <c r="G694" s="86"/>
      <c r="H694" s="86"/>
      <c r="L694" s="7"/>
      <c r="Q694" s="7"/>
      <c r="U694" s="7"/>
    </row>
    <row r="695" spans="1:21" ht="12.75">
      <c r="A695" s="85" t="s">
        <v>63</v>
      </c>
      <c r="B695" s="85"/>
      <c r="C695" s="85"/>
      <c r="D695" s="7" t="s">
        <v>291</v>
      </c>
      <c r="F695" s="86" t="s">
        <v>512</v>
      </c>
      <c r="G695" s="86"/>
      <c r="H695" s="86"/>
      <c r="L695" s="7"/>
      <c r="Q695" s="7"/>
      <c r="U695" s="7"/>
    </row>
    <row r="696" spans="1:21" ht="12.75">
      <c r="A696" s="85" t="s">
        <v>513</v>
      </c>
      <c r="B696" s="85"/>
      <c r="C696" s="85"/>
      <c r="D696" s="7" t="s">
        <v>9</v>
      </c>
      <c r="F696" s="86" t="s">
        <v>47</v>
      </c>
      <c r="G696" s="86"/>
      <c r="H696" s="86"/>
      <c r="L696" s="7"/>
      <c r="Q696" s="7"/>
      <c r="U696" s="7"/>
    </row>
    <row r="697" spans="1:21" ht="12.75">
      <c r="A697" s="85" t="s">
        <v>22</v>
      </c>
      <c r="B697" s="85"/>
      <c r="C697" s="85"/>
      <c r="D697" s="7" t="s">
        <v>23</v>
      </c>
      <c r="F697" s="86" t="s">
        <v>106</v>
      </c>
      <c r="G697" s="86"/>
      <c r="H697" s="86"/>
      <c r="L697" s="7"/>
      <c r="Q697" s="7"/>
      <c r="U697" s="7"/>
    </row>
    <row r="698" spans="1:12" ht="12.75">
      <c r="A698" s="85" t="s">
        <v>25</v>
      </c>
      <c r="B698" s="85"/>
      <c r="D698" s="7" t="s">
        <v>66</v>
      </c>
      <c r="F698" s="86" t="s">
        <v>514</v>
      </c>
      <c r="G698" s="86"/>
      <c r="H698" s="86"/>
      <c r="I698" s="5"/>
      <c r="J698" s="5"/>
      <c r="L698" s="5"/>
    </row>
    <row r="699" spans="1:21" ht="12.75">
      <c r="A699" s="85"/>
      <c r="B699" s="85"/>
      <c r="C699" s="85"/>
      <c r="F699" s="86"/>
      <c r="G699" s="86"/>
      <c r="H699" s="86"/>
      <c r="J699" s="7"/>
      <c r="L699" s="7"/>
      <c r="N699" s="86"/>
      <c r="O699" s="86"/>
      <c r="Q699" s="7"/>
      <c r="S699" s="7"/>
      <c r="U699" s="7"/>
    </row>
    <row r="700" spans="1:21" ht="12.75">
      <c r="A700" s="85"/>
      <c r="B700" s="85"/>
      <c r="C700" s="85"/>
      <c r="F700" s="86"/>
      <c r="G700" s="86"/>
      <c r="H700" s="86"/>
      <c r="J700" s="7"/>
      <c r="L700" s="7"/>
      <c r="N700" s="86"/>
      <c r="O700" s="86"/>
      <c r="Q700" s="7"/>
      <c r="S700" s="7"/>
      <c r="U700" s="7"/>
    </row>
    <row r="701" spans="1:21" ht="12.75">
      <c r="A701" s="85"/>
      <c r="B701" s="85"/>
      <c r="C701" s="85"/>
      <c r="F701" s="86"/>
      <c r="G701" s="86"/>
      <c r="H701" s="86"/>
      <c r="J701" s="7"/>
      <c r="L701" s="7"/>
      <c r="N701" s="86"/>
      <c r="O701" s="86"/>
      <c r="Q701" s="7"/>
      <c r="S701" s="7"/>
      <c r="U701" s="7"/>
    </row>
    <row r="702" spans="1:21" ht="12.75">
      <c r="A702" s="84" t="s">
        <v>515</v>
      </c>
      <c r="B702" s="84"/>
      <c r="D702" s="5"/>
      <c r="E702" s="5"/>
      <c r="F702" s="5"/>
      <c r="G702" s="5"/>
      <c r="H702" s="5"/>
      <c r="J702" s="7"/>
      <c r="L702" s="7"/>
      <c r="N702" s="86"/>
      <c r="O702" s="86"/>
      <c r="Q702" s="7"/>
      <c r="S702" s="7"/>
      <c r="U702" s="7"/>
    </row>
    <row r="703" spans="1:21" ht="12.75">
      <c r="A703" s="85" t="s">
        <v>3</v>
      </c>
      <c r="B703" s="85"/>
      <c r="C703" s="85"/>
      <c r="D703" s="7" t="s">
        <v>342</v>
      </c>
      <c r="F703" s="86" t="s">
        <v>516</v>
      </c>
      <c r="G703" s="86"/>
      <c r="H703" s="86"/>
      <c r="L703" s="7"/>
      <c r="Q703" s="7"/>
      <c r="U703" s="7"/>
    </row>
    <row r="704" spans="1:21" ht="12.75">
      <c r="A704" s="85" t="s">
        <v>6</v>
      </c>
      <c r="B704" s="85"/>
      <c r="C704" s="85"/>
      <c r="D704" s="7" t="s">
        <v>9</v>
      </c>
      <c r="F704" s="86" t="s">
        <v>163</v>
      </c>
      <c r="G704" s="86"/>
      <c r="H704" s="86"/>
      <c r="L704" s="7"/>
      <c r="Q704" s="7"/>
      <c r="U704" s="7"/>
    </row>
    <row r="705" spans="1:21" ht="12.75">
      <c r="A705" s="85" t="s">
        <v>11</v>
      </c>
      <c r="B705" s="85"/>
      <c r="C705" s="85"/>
      <c r="D705" s="7" t="s">
        <v>342</v>
      </c>
      <c r="F705" s="86" t="s">
        <v>517</v>
      </c>
      <c r="G705" s="86"/>
      <c r="H705" s="86"/>
      <c r="L705" s="7"/>
      <c r="Q705" s="7"/>
      <c r="U705" s="7"/>
    </row>
    <row r="706" spans="1:21" ht="12.75">
      <c r="A706" s="85" t="s">
        <v>15</v>
      </c>
      <c r="B706" s="85"/>
      <c r="C706" s="85"/>
      <c r="D706" s="7" t="s">
        <v>340</v>
      </c>
      <c r="F706" s="86" t="s">
        <v>518</v>
      </c>
      <c r="G706" s="86"/>
      <c r="H706" s="86"/>
      <c r="L706" s="7"/>
      <c r="Q706" s="7"/>
      <c r="U706" s="7"/>
    </row>
    <row r="707" spans="1:21" ht="12.75">
      <c r="A707" s="85" t="s">
        <v>19</v>
      </c>
      <c r="B707" s="85"/>
      <c r="C707" s="85"/>
      <c r="D707" s="7" t="s">
        <v>519</v>
      </c>
      <c r="F707" s="86" t="s">
        <v>520</v>
      </c>
      <c r="G707" s="86"/>
      <c r="H707" s="86"/>
      <c r="L707" s="7"/>
      <c r="Q707" s="7"/>
      <c r="U707" s="7"/>
    </row>
    <row r="708" spans="1:21" ht="12.75">
      <c r="A708" s="85" t="s">
        <v>25</v>
      </c>
      <c r="B708" s="85"/>
      <c r="D708" s="7" t="s">
        <v>402</v>
      </c>
      <c r="F708" s="86" t="s">
        <v>521</v>
      </c>
      <c r="G708" s="86"/>
      <c r="H708" s="86"/>
      <c r="L708" s="7"/>
      <c r="Q708" s="7"/>
      <c r="U708" s="7"/>
    </row>
    <row r="709" spans="1:21" ht="12.75">
      <c r="A709" s="85"/>
      <c r="B709" s="85"/>
      <c r="C709" s="85"/>
      <c r="F709" s="86"/>
      <c r="G709" s="86"/>
      <c r="H709" s="86"/>
      <c r="L709" s="7"/>
      <c r="Q709" s="7"/>
      <c r="U709" s="7"/>
    </row>
    <row r="710" spans="1:21" ht="12.75">
      <c r="A710" s="85"/>
      <c r="B710" s="85"/>
      <c r="C710" s="85"/>
      <c r="F710" s="86"/>
      <c r="G710" s="86"/>
      <c r="H710" s="86"/>
      <c r="L710" s="7"/>
      <c r="Q710" s="7"/>
      <c r="U710" s="7"/>
    </row>
    <row r="711" spans="1:21" ht="12.75">
      <c r="A711" s="85"/>
      <c r="B711" s="85"/>
      <c r="C711" s="85"/>
      <c r="F711" s="86"/>
      <c r="G711" s="86"/>
      <c r="H711" s="86"/>
      <c r="L711" s="7"/>
      <c r="Q711" s="7"/>
      <c r="U711" s="7"/>
    </row>
    <row r="712" spans="1:21" ht="12.75">
      <c r="A712" s="85"/>
      <c r="B712" s="85"/>
      <c r="C712" s="85"/>
      <c r="F712" s="86"/>
      <c r="G712" s="86"/>
      <c r="H712" s="86"/>
      <c r="L712" s="7"/>
      <c r="Q712" s="7"/>
      <c r="U712" s="7"/>
    </row>
    <row r="713" spans="1:21" ht="12.75">
      <c r="A713" s="85"/>
      <c r="B713" s="85"/>
      <c r="C713" s="85"/>
      <c r="F713" s="86"/>
      <c r="G713" s="86"/>
      <c r="H713" s="86"/>
      <c r="I713" s="5"/>
      <c r="L713" s="7"/>
      <c r="Q713" s="7"/>
      <c r="U713" s="7"/>
    </row>
    <row r="714" spans="1:21" ht="12.75">
      <c r="A714" s="85"/>
      <c r="B714" s="85"/>
      <c r="C714" s="85"/>
      <c r="F714" s="86"/>
      <c r="G714" s="86"/>
      <c r="H714" s="86"/>
      <c r="L714" s="7"/>
      <c r="Q714" s="7"/>
      <c r="U714" s="7"/>
    </row>
    <row r="715" spans="1:8" ht="12.75">
      <c r="A715" s="85"/>
      <c r="B715" s="85"/>
      <c r="C715" s="85"/>
      <c r="F715" s="86"/>
      <c r="G715" s="86"/>
      <c r="H715" s="86"/>
    </row>
    <row r="716" spans="1:8" ht="12.75">
      <c r="A716" s="85"/>
      <c r="B716" s="85"/>
      <c r="C716" s="85"/>
      <c r="F716" s="86"/>
      <c r="G716" s="86"/>
      <c r="H716" s="86"/>
    </row>
    <row r="717" spans="1:12" ht="12.75">
      <c r="A717" s="85"/>
      <c r="B717" s="85"/>
      <c r="C717" s="85"/>
      <c r="F717" s="86"/>
      <c r="G717" s="86"/>
      <c r="H717" s="86"/>
      <c r="J717" s="5"/>
      <c r="L717" s="5"/>
    </row>
    <row r="718" spans="1:21" ht="12.75">
      <c r="A718" s="84"/>
      <c r="B718" s="84"/>
      <c r="F718" s="86"/>
      <c r="G718" s="86"/>
      <c r="H718" s="86"/>
      <c r="J718" s="7"/>
      <c r="L718" s="7"/>
      <c r="N718" s="86"/>
      <c r="O718" s="86"/>
      <c r="Q718" s="7"/>
      <c r="S718" s="7"/>
      <c r="U718" s="7"/>
    </row>
    <row r="719" spans="10:21" ht="12.75">
      <c r="J719" s="7"/>
      <c r="L719" s="7"/>
      <c r="N719" s="86"/>
      <c r="O719" s="86"/>
      <c r="Q719" s="7"/>
      <c r="S719" s="7"/>
      <c r="U719" s="7"/>
    </row>
    <row r="720" spans="1:21" ht="12.75">
      <c r="A720" s="85"/>
      <c r="B720" s="85"/>
      <c r="C720" s="85"/>
      <c r="D720" s="85"/>
      <c r="E720" s="85"/>
      <c r="F720" s="85"/>
      <c r="I720" s="5"/>
      <c r="J720" s="7"/>
      <c r="L720" s="7"/>
      <c r="N720" s="86"/>
      <c r="O720" s="86"/>
      <c r="Q720" s="7"/>
      <c r="S720" s="7"/>
      <c r="U720" s="7"/>
    </row>
    <row r="721" spans="10:21" ht="12.75">
      <c r="J721" s="7"/>
      <c r="L721" s="7"/>
      <c r="N721" s="86"/>
      <c r="O721" s="86"/>
      <c r="Q721" s="7"/>
      <c r="S721" s="7"/>
      <c r="U721" s="7"/>
    </row>
    <row r="722" spans="10:21" ht="12.75">
      <c r="J722" s="7"/>
      <c r="L722" s="7"/>
      <c r="N722" s="86"/>
      <c r="O722" s="86"/>
      <c r="Q722" s="7"/>
      <c r="S722" s="7"/>
      <c r="U722" s="7"/>
    </row>
    <row r="723" spans="1:21" ht="12.75">
      <c r="A723" s="90"/>
      <c r="B723" s="90"/>
      <c r="C723" s="90"/>
      <c r="D723" s="90"/>
      <c r="E723" s="90"/>
      <c r="F723" s="90"/>
      <c r="G723" s="90"/>
      <c r="L723" s="7"/>
      <c r="Q723" s="7"/>
      <c r="U723" s="7"/>
    </row>
    <row r="724" spans="12:21" ht="12.75">
      <c r="L724" s="7"/>
      <c r="Q724" s="7"/>
      <c r="U724" s="7"/>
    </row>
    <row r="725" spans="1:21" ht="12.75">
      <c r="A725" s="1"/>
      <c r="L725" s="7"/>
      <c r="Q725" s="7"/>
      <c r="U725" s="7"/>
    </row>
    <row r="726" spans="1:21" ht="13.5">
      <c r="A726" s="2"/>
      <c r="B726" s="2"/>
      <c r="C726" s="2"/>
      <c r="D726" s="2"/>
      <c r="E726" s="2"/>
      <c r="F726" s="2"/>
      <c r="G726" s="2"/>
      <c r="H726" s="2"/>
      <c r="L726" s="7"/>
      <c r="Q726" s="7"/>
      <c r="U726" s="7"/>
    </row>
    <row r="727" spans="1:21" ht="13.5">
      <c r="A727" s="2"/>
      <c r="B727" s="2"/>
      <c r="C727" s="2"/>
      <c r="D727" s="2"/>
      <c r="E727" s="2"/>
      <c r="F727" s="2"/>
      <c r="G727" s="2"/>
      <c r="H727" s="2"/>
      <c r="L727" s="7"/>
      <c r="Q727" s="7"/>
      <c r="U727" s="7"/>
    </row>
    <row r="728" spans="1:21" ht="12.75">
      <c r="A728" s="3"/>
      <c r="B728" s="3"/>
      <c r="C728" s="3"/>
      <c r="D728" s="3"/>
      <c r="E728" s="3"/>
      <c r="F728" s="3"/>
      <c r="G728" s="3"/>
      <c r="H728" s="3"/>
      <c r="L728" s="7"/>
      <c r="Q728" s="7"/>
      <c r="U728" s="7"/>
    </row>
    <row r="729" spans="4:21" ht="12.75">
      <c r="D729" s="81"/>
      <c r="E729" s="81"/>
      <c r="F729" s="81"/>
      <c r="G729" s="81"/>
      <c r="H729" s="81"/>
      <c r="L729" s="7"/>
      <c r="Q729" s="7"/>
      <c r="U729" s="7"/>
    </row>
    <row r="730" spans="1:12" ht="12.75">
      <c r="A730" s="82"/>
      <c r="B730" s="82"/>
      <c r="D730" s="4"/>
      <c r="F730" s="83"/>
      <c r="G730" s="83"/>
      <c r="H730" s="83"/>
      <c r="J730" s="5"/>
      <c r="L730" s="5"/>
    </row>
    <row r="731" spans="1:21" ht="12.75">
      <c r="A731" s="84"/>
      <c r="B731" s="84"/>
      <c r="J731" s="7"/>
      <c r="L731" s="7"/>
      <c r="N731" s="86"/>
      <c r="O731" s="86"/>
      <c r="Q731" s="7"/>
      <c r="S731" s="7"/>
      <c r="U731" s="7"/>
    </row>
    <row r="732" spans="1:21" ht="12.75">
      <c r="A732" s="85"/>
      <c r="B732" s="85"/>
      <c r="C732" s="85"/>
      <c r="D732" s="7"/>
      <c r="F732" s="86"/>
      <c r="G732" s="86"/>
      <c r="H732" s="86"/>
      <c r="J732" s="7"/>
      <c r="L732" s="7"/>
      <c r="N732" s="86"/>
      <c r="O732" s="86"/>
      <c r="Q732" s="7"/>
      <c r="S732" s="7"/>
      <c r="U732" s="7"/>
    </row>
    <row r="733" spans="1:21" ht="12.75">
      <c r="A733" s="85"/>
      <c r="B733" s="85"/>
      <c r="C733" s="85"/>
      <c r="D733" s="7"/>
      <c r="F733" s="86"/>
      <c r="G733" s="86"/>
      <c r="H733" s="86"/>
      <c r="J733" s="7"/>
      <c r="L733" s="7"/>
      <c r="N733" s="86"/>
      <c r="O733" s="86"/>
      <c r="Q733" s="7"/>
      <c r="S733" s="7"/>
      <c r="U733" s="7"/>
    </row>
    <row r="734" spans="1:21" ht="12.75">
      <c r="A734" s="85"/>
      <c r="B734" s="85"/>
      <c r="C734" s="85"/>
      <c r="D734" s="7"/>
      <c r="F734" s="86"/>
      <c r="G734" s="86"/>
      <c r="H734" s="86"/>
      <c r="J734" s="7"/>
      <c r="L734" s="7"/>
      <c r="N734" s="86"/>
      <c r="O734" s="86"/>
      <c r="Q734" s="7"/>
      <c r="S734" s="7"/>
      <c r="U734" s="7"/>
    </row>
    <row r="735" spans="1:21" ht="12.75">
      <c r="A735" s="85"/>
      <c r="B735" s="85"/>
      <c r="C735" s="85"/>
      <c r="D735" s="7"/>
      <c r="F735" s="86"/>
      <c r="G735" s="86"/>
      <c r="H735" s="86"/>
      <c r="J735" s="7"/>
      <c r="L735" s="7"/>
      <c r="N735" s="86"/>
      <c r="O735" s="86"/>
      <c r="Q735" s="7"/>
      <c r="S735" s="7"/>
      <c r="U735" s="7"/>
    </row>
    <row r="736" spans="1:21" ht="12.75">
      <c r="A736" s="85"/>
      <c r="B736" s="85"/>
      <c r="C736" s="85"/>
      <c r="D736" s="7"/>
      <c r="F736" s="86"/>
      <c r="G736" s="86"/>
      <c r="H736" s="86"/>
      <c r="J736" s="7"/>
      <c r="L736" s="7"/>
      <c r="N736" s="86"/>
      <c r="O736" s="86"/>
      <c r="Q736" s="7"/>
      <c r="S736" s="7"/>
      <c r="U736" s="7"/>
    </row>
    <row r="737" spans="1:21" ht="12.75">
      <c r="A737" s="85"/>
      <c r="B737" s="85"/>
      <c r="C737" s="85"/>
      <c r="D737" s="7"/>
      <c r="F737" s="86"/>
      <c r="G737" s="86"/>
      <c r="H737" s="86"/>
      <c r="I737" s="5"/>
      <c r="J737" s="7"/>
      <c r="L737" s="7"/>
      <c r="N737" s="86"/>
      <c r="O737" s="86"/>
      <c r="Q737" s="7"/>
      <c r="S737" s="7"/>
      <c r="U737" s="7"/>
    </row>
    <row r="738" spans="1:21" ht="12.75">
      <c r="A738" s="85"/>
      <c r="B738" s="85"/>
      <c r="C738" s="85"/>
      <c r="D738" s="7"/>
      <c r="F738" s="86"/>
      <c r="G738" s="86"/>
      <c r="H738" s="86"/>
      <c r="L738" s="7"/>
      <c r="Q738" s="7"/>
      <c r="U738" s="7"/>
    </row>
    <row r="739" spans="1:21" ht="12.75">
      <c r="A739" s="85"/>
      <c r="B739" s="85"/>
      <c r="C739" s="85"/>
      <c r="D739" s="7"/>
      <c r="F739" s="86"/>
      <c r="G739" s="86"/>
      <c r="H739" s="86"/>
      <c r="L739" s="7"/>
      <c r="Q739" s="7"/>
      <c r="U739" s="7"/>
    </row>
    <row r="740" spans="1:21" ht="12.75">
      <c r="A740" s="85"/>
      <c r="B740" s="85"/>
      <c r="C740" s="85"/>
      <c r="D740" s="7"/>
      <c r="F740" s="86"/>
      <c r="G740" s="86"/>
      <c r="H740" s="86"/>
      <c r="L740" s="7"/>
      <c r="Q740" s="7"/>
      <c r="U740" s="7"/>
    </row>
    <row r="741" spans="1:21" ht="12.75">
      <c r="A741" s="85"/>
      <c r="B741" s="85"/>
      <c r="C741" s="85"/>
      <c r="D741" s="7"/>
      <c r="F741" s="86"/>
      <c r="G741" s="86"/>
      <c r="H741" s="86"/>
      <c r="L741" s="7"/>
      <c r="Q741" s="7"/>
      <c r="U741" s="7"/>
    </row>
    <row r="742" spans="1:21" ht="12.75">
      <c r="A742" s="85"/>
      <c r="B742" s="85"/>
      <c r="C742" s="85"/>
      <c r="D742" s="7"/>
      <c r="F742" s="86"/>
      <c r="G742" s="86"/>
      <c r="H742" s="86"/>
      <c r="L742" s="7"/>
      <c r="Q742" s="7"/>
      <c r="U742" s="7"/>
    </row>
    <row r="743" spans="1:21" ht="12.75">
      <c r="A743" s="85"/>
      <c r="B743" s="85"/>
      <c r="D743" s="7"/>
      <c r="F743" s="86"/>
      <c r="G743" s="86"/>
      <c r="H743" s="86"/>
      <c r="L743" s="7"/>
      <c r="Q743" s="7"/>
      <c r="U743" s="7"/>
    </row>
    <row r="744" spans="1:21" ht="12.75">
      <c r="A744" s="85"/>
      <c r="B744" s="85"/>
      <c r="C744" s="85"/>
      <c r="F744" s="86"/>
      <c r="G744" s="86"/>
      <c r="H744" s="86"/>
      <c r="L744" s="7"/>
      <c r="Q744" s="7"/>
      <c r="U744" s="7"/>
    </row>
    <row r="745" spans="1:12" ht="12.75">
      <c r="A745" s="85"/>
      <c r="B745" s="85"/>
      <c r="C745" s="85"/>
      <c r="F745" s="86"/>
      <c r="G745" s="86"/>
      <c r="H745" s="86"/>
      <c r="J745" s="5"/>
      <c r="L745" s="5"/>
    </row>
    <row r="746" spans="1:21" ht="12.75">
      <c r="A746" s="85"/>
      <c r="B746" s="85"/>
      <c r="C746" s="85"/>
      <c r="F746" s="86"/>
      <c r="G746" s="86"/>
      <c r="H746" s="86"/>
      <c r="J746" s="7"/>
      <c r="L746" s="7"/>
      <c r="N746" s="86"/>
      <c r="O746" s="86"/>
      <c r="Q746" s="7"/>
      <c r="S746" s="7"/>
      <c r="U746" s="7"/>
    </row>
    <row r="747" spans="1:21" ht="12.75">
      <c r="A747" s="85"/>
      <c r="B747" s="85"/>
      <c r="C747" s="85"/>
      <c r="F747" s="86"/>
      <c r="G747" s="86"/>
      <c r="H747" s="86"/>
      <c r="J747" s="7"/>
      <c r="L747" s="7"/>
      <c r="N747" s="86"/>
      <c r="O747" s="86"/>
      <c r="Q747" s="7"/>
      <c r="S747" s="7"/>
      <c r="U747" s="7"/>
    </row>
    <row r="748" spans="1:21" ht="12.75">
      <c r="A748" s="85"/>
      <c r="B748" s="85"/>
      <c r="C748" s="85"/>
      <c r="F748" s="86"/>
      <c r="G748" s="86"/>
      <c r="H748" s="86"/>
      <c r="L748" s="7"/>
      <c r="Q748" s="7"/>
      <c r="U748" s="7"/>
    </row>
    <row r="749" spans="1:21" ht="12.75">
      <c r="A749" s="85"/>
      <c r="B749" s="85"/>
      <c r="C749" s="85"/>
      <c r="F749" s="86"/>
      <c r="G749" s="86"/>
      <c r="H749" s="86"/>
      <c r="L749" s="7"/>
      <c r="Q749" s="7"/>
      <c r="U749" s="7"/>
    </row>
    <row r="750" spans="1:21" ht="12.75">
      <c r="A750" s="85"/>
      <c r="B750" s="85"/>
      <c r="C750" s="85"/>
      <c r="F750" s="86"/>
      <c r="G750" s="86"/>
      <c r="H750" s="86"/>
      <c r="L750" s="7"/>
      <c r="Q750" s="7"/>
      <c r="U750" s="7"/>
    </row>
    <row r="751" spans="1:21" ht="12.75">
      <c r="A751" s="85"/>
      <c r="B751" s="85"/>
      <c r="C751" s="85"/>
      <c r="F751" s="86"/>
      <c r="G751" s="86"/>
      <c r="H751" s="86"/>
      <c r="J751" s="4"/>
      <c r="L751" s="4"/>
      <c r="N751" s="83"/>
      <c r="O751" s="83"/>
      <c r="Q751" s="4"/>
      <c r="S751" s="4"/>
      <c r="U751" s="4"/>
    </row>
    <row r="752" spans="1:12" ht="12.75">
      <c r="A752" s="85"/>
      <c r="B752" s="85"/>
      <c r="C752" s="85"/>
      <c r="F752" s="86"/>
      <c r="G752" s="86"/>
      <c r="H752" s="86"/>
      <c r="J752" s="5"/>
      <c r="L752" s="5"/>
    </row>
    <row r="753" spans="1:21" ht="12.75">
      <c r="A753" s="85"/>
      <c r="B753" s="85"/>
      <c r="C753" s="85"/>
      <c r="F753" s="86"/>
      <c r="G753" s="86"/>
      <c r="H753" s="86"/>
      <c r="J753" s="7"/>
      <c r="L753" s="7"/>
      <c r="N753" s="86"/>
      <c r="O753" s="86"/>
      <c r="Q753" s="7"/>
      <c r="S753" s="7"/>
      <c r="U753" s="7"/>
    </row>
    <row r="754" spans="1:21" ht="12.75">
      <c r="A754" s="85"/>
      <c r="B754" s="85"/>
      <c r="C754" s="85"/>
      <c r="F754" s="86"/>
      <c r="G754" s="86"/>
      <c r="H754" s="86"/>
      <c r="J754" s="7"/>
      <c r="L754" s="7"/>
      <c r="N754" s="86"/>
      <c r="O754" s="86"/>
      <c r="Q754" s="7"/>
      <c r="S754" s="7"/>
      <c r="U754" s="7"/>
    </row>
    <row r="755" spans="1:21" ht="12.75">
      <c r="A755" s="85"/>
      <c r="B755" s="85"/>
      <c r="C755" s="85"/>
      <c r="F755" s="86"/>
      <c r="G755" s="86"/>
      <c r="H755" s="86"/>
      <c r="J755" s="7"/>
      <c r="L755" s="7"/>
      <c r="N755" s="86"/>
      <c r="O755" s="86"/>
      <c r="Q755" s="7"/>
      <c r="S755" s="7"/>
      <c r="U755" s="7"/>
    </row>
    <row r="756" spans="1:21" ht="12.75">
      <c r="A756" s="84"/>
      <c r="B756" s="84"/>
      <c r="F756" s="86"/>
      <c r="G756" s="86"/>
      <c r="H756" s="86"/>
      <c r="J756" s="7"/>
      <c r="L756" s="7"/>
      <c r="N756" s="86"/>
      <c r="O756" s="86"/>
      <c r="Q756" s="7"/>
      <c r="S756" s="7"/>
      <c r="U756" s="7"/>
    </row>
    <row r="757" spans="9:21" ht="12.75">
      <c r="I757" s="5"/>
      <c r="J757" s="7"/>
      <c r="L757" s="7"/>
      <c r="N757" s="86"/>
      <c r="O757" s="86"/>
      <c r="Q757" s="7"/>
      <c r="S757" s="7"/>
      <c r="U757" s="7"/>
    </row>
    <row r="758" spans="12:21" ht="12.75">
      <c r="L758" s="7"/>
      <c r="Q758" s="7"/>
      <c r="U758" s="7"/>
    </row>
    <row r="759" spans="12:21" ht="12.75">
      <c r="L759" s="7"/>
      <c r="Q759" s="7"/>
      <c r="U759" s="7"/>
    </row>
    <row r="760" spans="12:21" ht="12.75">
      <c r="L760" s="7"/>
      <c r="Q760" s="7"/>
      <c r="U760" s="7"/>
    </row>
    <row r="761" spans="12:21" ht="12.75">
      <c r="L761" s="7"/>
      <c r="Q761" s="7"/>
      <c r="U761" s="7"/>
    </row>
    <row r="762" spans="12:21" ht="12.75">
      <c r="L762" s="7"/>
      <c r="Q762" s="7"/>
      <c r="U762" s="7"/>
    </row>
    <row r="763" spans="12:21" ht="12.75">
      <c r="L763" s="7"/>
      <c r="Q763" s="7"/>
      <c r="U763" s="7"/>
    </row>
    <row r="764" spans="12:21" ht="12.75">
      <c r="L764" s="7"/>
      <c r="Q764" s="7"/>
      <c r="U764" s="7"/>
    </row>
    <row r="765" spans="12:21" ht="12.75">
      <c r="L765" s="7"/>
      <c r="Q765" s="7"/>
      <c r="U765" s="7"/>
    </row>
    <row r="766" spans="12:21" ht="12.75">
      <c r="L766" s="7"/>
      <c r="Q766" s="7"/>
      <c r="U766" s="7"/>
    </row>
    <row r="767" spans="12:21" ht="12.75">
      <c r="L767" s="7"/>
      <c r="Q767" s="7"/>
      <c r="U767" s="7"/>
    </row>
    <row r="768" spans="12:21" ht="12.75">
      <c r="L768" s="7"/>
      <c r="Q768" s="7"/>
      <c r="U768" s="7"/>
    </row>
    <row r="769" spans="10:12" ht="12.75">
      <c r="J769" s="5"/>
      <c r="L769" s="5"/>
    </row>
    <row r="770" spans="10:21" ht="12.75">
      <c r="J770" s="7"/>
      <c r="L770" s="7"/>
      <c r="N770" s="86"/>
      <c r="O770" s="86"/>
      <c r="Q770" s="7"/>
      <c r="S770" s="7"/>
      <c r="U770" s="7"/>
    </row>
    <row r="771" spans="10:21" ht="12.75">
      <c r="J771" s="7"/>
      <c r="L771" s="7"/>
      <c r="N771" s="86"/>
      <c r="O771" s="86"/>
      <c r="Q771" s="7"/>
      <c r="S771" s="7"/>
      <c r="U771" s="7"/>
    </row>
    <row r="772" spans="10:21" ht="12.75">
      <c r="J772" s="7"/>
      <c r="L772" s="7"/>
      <c r="N772" s="86"/>
      <c r="O772" s="86"/>
      <c r="Q772" s="7"/>
      <c r="S772" s="7"/>
      <c r="U772" s="7"/>
    </row>
    <row r="773" spans="10:21" ht="12.75">
      <c r="J773" s="7"/>
      <c r="L773" s="7"/>
      <c r="N773" s="86"/>
      <c r="O773" s="86"/>
      <c r="Q773" s="7"/>
      <c r="S773" s="7"/>
      <c r="U773" s="7"/>
    </row>
    <row r="774" spans="9:21" ht="12.75">
      <c r="I774" s="5"/>
      <c r="L774" s="7"/>
      <c r="Q774" s="7"/>
      <c r="U774" s="7"/>
    </row>
    <row r="775" spans="12:21" ht="12.75">
      <c r="L775" s="7"/>
      <c r="Q775" s="7"/>
      <c r="U775" s="7"/>
    </row>
    <row r="776" spans="12:21" ht="12.75">
      <c r="L776" s="7"/>
      <c r="Q776" s="7"/>
      <c r="U776" s="7"/>
    </row>
    <row r="777" spans="12:21" ht="12.75">
      <c r="L777" s="7"/>
      <c r="Q777" s="7"/>
      <c r="U777" s="7"/>
    </row>
    <row r="778" spans="12:21" ht="12.75">
      <c r="L778" s="7"/>
      <c r="Q778" s="7"/>
      <c r="U778" s="7"/>
    </row>
    <row r="779" spans="12:21" ht="12.75">
      <c r="L779" s="7"/>
      <c r="Q779" s="7"/>
      <c r="U779" s="7"/>
    </row>
    <row r="780" spans="12:21" ht="12.75">
      <c r="L780" s="7"/>
      <c r="Q780" s="7"/>
      <c r="U780" s="7"/>
    </row>
    <row r="781" spans="12:21" ht="12.75">
      <c r="L781" s="7"/>
      <c r="Q781" s="7"/>
      <c r="U781" s="7"/>
    </row>
    <row r="782" spans="12:21" ht="12.75">
      <c r="L782" s="7"/>
      <c r="Q782" s="7"/>
      <c r="U782" s="7"/>
    </row>
    <row r="783" spans="12:21" ht="12.75">
      <c r="L783" s="7"/>
      <c r="Q783" s="7"/>
      <c r="U783" s="7"/>
    </row>
    <row r="784" spans="12:21" ht="12.75">
      <c r="L784" s="7"/>
      <c r="Q784" s="7"/>
      <c r="U784" s="7"/>
    </row>
    <row r="788" spans="10:21" ht="12.75">
      <c r="J788" s="4"/>
      <c r="L788" s="4"/>
      <c r="N788" s="83"/>
      <c r="O788" s="83"/>
      <c r="Q788" s="4"/>
      <c r="S788" s="4"/>
      <c r="U788" s="4"/>
    </row>
    <row r="789" spans="10:12" ht="12.75">
      <c r="J789" s="5"/>
      <c r="L789" s="5"/>
    </row>
    <row r="790" spans="10:21" ht="12.75">
      <c r="J790" s="7"/>
      <c r="L790" s="7"/>
      <c r="N790" s="86"/>
      <c r="O790" s="86"/>
      <c r="Q790" s="7"/>
      <c r="S790" s="7"/>
      <c r="U790" s="7"/>
    </row>
    <row r="791" spans="10:21" ht="12.75">
      <c r="J791" s="7"/>
      <c r="L791" s="7"/>
      <c r="N791" s="86"/>
      <c r="O791" s="86"/>
      <c r="Q791" s="7"/>
      <c r="S791" s="7"/>
      <c r="U791" s="7"/>
    </row>
    <row r="792" spans="10:21" ht="12.75">
      <c r="J792" s="7"/>
      <c r="L792" s="7"/>
      <c r="N792" s="86"/>
      <c r="O792" s="86"/>
      <c r="Q792" s="7"/>
      <c r="S792" s="7"/>
      <c r="U792" s="7"/>
    </row>
    <row r="793" spans="10:21" ht="12.75">
      <c r="J793" s="7"/>
      <c r="L793" s="7"/>
      <c r="N793" s="86"/>
      <c r="O793" s="86"/>
      <c r="Q793" s="7"/>
      <c r="S793" s="7"/>
      <c r="U793" s="7"/>
    </row>
    <row r="794" spans="10:21" ht="12.75">
      <c r="J794" s="7"/>
      <c r="L794" s="7"/>
      <c r="N794" s="86"/>
      <c r="O794" s="86"/>
      <c r="Q794" s="7"/>
      <c r="S794" s="7"/>
      <c r="U794" s="7"/>
    </row>
    <row r="795" spans="9:21" ht="12.75">
      <c r="I795" s="5"/>
      <c r="J795" s="7"/>
      <c r="L795" s="7"/>
      <c r="N795" s="86"/>
      <c r="O795" s="86"/>
      <c r="Q795" s="7"/>
      <c r="S795" s="7"/>
      <c r="U795" s="7"/>
    </row>
    <row r="796" spans="12:21" ht="12.75">
      <c r="L796" s="7"/>
      <c r="Q796" s="7"/>
      <c r="U796" s="7"/>
    </row>
    <row r="797" spans="12:21" ht="12.75">
      <c r="L797" s="7"/>
      <c r="Q797" s="7"/>
      <c r="U797" s="7"/>
    </row>
    <row r="798" spans="12:21" ht="12.75">
      <c r="L798" s="7"/>
      <c r="Q798" s="7"/>
      <c r="U798" s="7"/>
    </row>
    <row r="799" spans="12:21" ht="12.75">
      <c r="L799" s="7"/>
      <c r="Q799" s="7"/>
      <c r="U799" s="7"/>
    </row>
    <row r="800" spans="12:21" ht="12.75">
      <c r="L800" s="7"/>
      <c r="Q800" s="7"/>
      <c r="U800" s="7"/>
    </row>
    <row r="801" spans="12:21" ht="12.75">
      <c r="L801" s="7"/>
      <c r="Q801" s="7"/>
      <c r="U801" s="7"/>
    </row>
    <row r="802" spans="12:21" ht="12.75">
      <c r="L802" s="7"/>
      <c r="Q802" s="7"/>
      <c r="U802" s="7"/>
    </row>
    <row r="803" spans="12:21" ht="12.75">
      <c r="L803" s="7"/>
      <c r="Q803" s="7"/>
      <c r="U803" s="7"/>
    </row>
    <row r="804" spans="12:21" ht="12.75">
      <c r="L804" s="7"/>
      <c r="Q804" s="7"/>
      <c r="U804" s="7"/>
    </row>
    <row r="805" spans="12:21" ht="12.75">
      <c r="L805" s="7"/>
      <c r="Q805" s="7"/>
      <c r="U805" s="7"/>
    </row>
    <row r="806" spans="10:12" ht="12.75">
      <c r="J806" s="5"/>
      <c r="L806" s="5"/>
    </row>
    <row r="807" spans="10:21" ht="12.75">
      <c r="J807" s="7"/>
      <c r="L807" s="7"/>
      <c r="N807" s="86"/>
      <c r="O807" s="86"/>
      <c r="Q807" s="7"/>
      <c r="S807" s="7"/>
      <c r="U807" s="7"/>
    </row>
    <row r="808" spans="10:21" ht="12.75">
      <c r="J808" s="7"/>
      <c r="L808" s="7"/>
      <c r="N808" s="86"/>
      <c r="O808" s="86"/>
      <c r="Q808" s="7"/>
      <c r="S808" s="7"/>
      <c r="U808" s="7"/>
    </row>
    <row r="809" spans="10:21" ht="12.75">
      <c r="J809" s="7"/>
      <c r="L809" s="7"/>
      <c r="N809" s="86"/>
      <c r="O809" s="86"/>
      <c r="Q809" s="7"/>
      <c r="S809" s="7"/>
      <c r="U809" s="7"/>
    </row>
    <row r="810" spans="10:21" ht="12.75">
      <c r="J810" s="7"/>
      <c r="L810" s="7"/>
      <c r="N810" s="86"/>
      <c r="O810" s="86"/>
      <c r="Q810" s="7"/>
      <c r="S810" s="7"/>
      <c r="U810" s="7"/>
    </row>
    <row r="811" spans="10:21" ht="12.75">
      <c r="J811" s="7"/>
      <c r="L811" s="7"/>
      <c r="N811" s="86"/>
      <c r="O811" s="86"/>
      <c r="Q811" s="7"/>
      <c r="S811" s="7"/>
      <c r="U811" s="7"/>
    </row>
    <row r="812" spans="10:21" ht="12.75">
      <c r="J812" s="7"/>
      <c r="L812" s="7"/>
      <c r="N812" s="86"/>
      <c r="O812" s="86"/>
      <c r="Q812" s="7"/>
      <c r="S812" s="7"/>
      <c r="U812" s="7"/>
    </row>
    <row r="813" spans="12:21" ht="12.75">
      <c r="L813" s="7"/>
      <c r="Q813" s="7"/>
      <c r="U813" s="7"/>
    </row>
    <row r="814" spans="12:21" ht="12.75">
      <c r="L814" s="7"/>
      <c r="Q814" s="7"/>
      <c r="U814" s="7"/>
    </row>
    <row r="815" spans="12:21" ht="12.75">
      <c r="L815" s="7"/>
      <c r="Q815" s="7"/>
      <c r="U815" s="7"/>
    </row>
    <row r="816" spans="12:21" ht="12.75">
      <c r="L816" s="7"/>
      <c r="Q816" s="7"/>
      <c r="U816" s="7"/>
    </row>
    <row r="817" spans="12:21" ht="12.75">
      <c r="L817" s="7"/>
      <c r="Q817" s="7"/>
      <c r="U817" s="7"/>
    </row>
    <row r="818" spans="12:21" ht="12.75">
      <c r="L818" s="7"/>
      <c r="Q818" s="7"/>
      <c r="U818" s="7"/>
    </row>
    <row r="819" spans="12:21" ht="12.75">
      <c r="L819" s="7"/>
      <c r="Q819" s="7"/>
      <c r="U819" s="7"/>
    </row>
    <row r="820" spans="12:21" ht="12.75">
      <c r="L820" s="7"/>
      <c r="Q820" s="7"/>
      <c r="U820" s="7"/>
    </row>
    <row r="821" spans="12:21" ht="12.75">
      <c r="L821" s="7"/>
      <c r="Q821" s="7"/>
      <c r="U821" s="7"/>
    </row>
    <row r="822" spans="12:21" ht="12.75">
      <c r="L822" s="7"/>
      <c r="Q822" s="7"/>
      <c r="U822" s="7"/>
    </row>
    <row r="823" ht="12.75">
      <c r="I823" s="5"/>
    </row>
    <row r="826" spans="10:21" ht="12.75">
      <c r="J826" s="4"/>
      <c r="L826" s="4"/>
      <c r="N826" s="83"/>
      <c r="O826" s="83"/>
      <c r="Q826" s="4"/>
      <c r="S826" s="4"/>
      <c r="U826" s="4"/>
    </row>
    <row r="827" spans="10:12" ht="12.75">
      <c r="J827" s="5"/>
      <c r="L827" s="5"/>
    </row>
    <row r="828" spans="10:21" ht="12.75">
      <c r="J828" s="7"/>
      <c r="L828" s="7"/>
      <c r="N828" s="86"/>
      <c r="O828" s="86"/>
      <c r="Q828" s="7"/>
      <c r="S828" s="7"/>
      <c r="U828" s="7"/>
    </row>
    <row r="829" spans="10:21" ht="12.75">
      <c r="J829" s="7"/>
      <c r="L829" s="7"/>
      <c r="N829" s="86"/>
      <c r="O829" s="86"/>
      <c r="Q829" s="7"/>
      <c r="S829" s="7"/>
      <c r="U829" s="7"/>
    </row>
    <row r="830" spans="10:21" ht="12.75">
      <c r="J830" s="7"/>
      <c r="L830" s="7"/>
      <c r="N830" s="86"/>
      <c r="O830" s="86"/>
      <c r="Q830" s="7"/>
      <c r="S830" s="7"/>
      <c r="U830" s="7"/>
    </row>
    <row r="831" spans="10:21" ht="12.75">
      <c r="J831" s="7"/>
      <c r="L831" s="7"/>
      <c r="N831" s="86"/>
      <c r="O831" s="86"/>
      <c r="Q831" s="7"/>
      <c r="S831" s="7"/>
      <c r="U831" s="7"/>
    </row>
    <row r="832" spans="10:21" ht="12.75">
      <c r="J832" s="7"/>
      <c r="L832" s="7"/>
      <c r="N832" s="86"/>
      <c r="O832" s="86"/>
      <c r="Q832" s="7"/>
      <c r="S832" s="7"/>
      <c r="U832" s="7"/>
    </row>
    <row r="833" spans="10:21" ht="12.75">
      <c r="J833" s="7"/>
      <c r="L833" s="7"/>
      <c r="N833" s="86"/>
      <c r="O833" s="86"/>
      <c r="Q833" s="7"/>
      <c r="S833" s="7"/>
      <c r="U833" s="7"/>
    </row>
    <row r="834" spans="10:21" ht="12.75">
      <c r="J834" s="7"/>
      <c r="L834" s="7"/>
      <c r="N834" s="86"/>
      <c r="O834" s="86"/>
      <c r="Q834" s="7"/>
      <c r="S834" s="7"/>
      <c r="U834" s="7"/>
    </row>
    <row r="835" spans="10:21" ht="12.75">
      <c r="J835" s="7"/>
      <c r="L835" s="7"/>
      <c r="N835" s="86"/>
      <c r="O835" s="86"/>
      <c r="Q835" s="7"/>
      <c r="S835" s="7"/>
      <c r="U835" s="7"/>
    </row>
    <row r="836" spans="12:21" ht="12.75">
      <c r="L836" s="7"/>
      <c r="Q836" s="7"/>
      <c r="U836" s="7"/>
    </row>
    <row r="837" spans="12:21" ht="12.75">
      <c r="L837" s="7"/>
      <c r="Q837" s="7"/>
      <c r="U837" s="7"/>
    </row>
    <row r="838" spans="12:21" ht="12.75">
      <c r="L838" s="7"/>
      <c r="Q838" s="7"/>
      <c r="U838" s="7"/>
    </row>
    <row r="839" spans="12:21" ht="12.75">
      <c r="L839" s="7"/>
      <c r="Q839" s="7"/>
      <c r="U839" s="7"/>
    </row>
    <row r="840" spans="12:21" ht="12.75">
      <c r="L840" s="7"/>
      <c r="Q840" s="7"/>
      <c r="U840" s="7"/>
    </row>
    <row r="841" spans="9:21" ht="12.75">
      <c r="I841" s="5"/>
      <c r="L841" s="7"/>
      <c r="Q841" s="7"/>
      <c r="U841" s="7"/>
    </row>
    <row r="842" spans="12:21" ht="12.75">
      <c r="L842" s="7"/>
      <c r="Q842" s="7"/>
      <c r="U842" s="7"/>
    </row>
    <row r="843" spans="12:21" ht="12.75">
      <c r="L843" s="7"/>
      <c r="Q843" s="7"/>
      <c r="U843" s="7"/>
    </row>
    <row r="844" spans="12:21" ht="12.75">
      <c r="L844" s="7"/>
      <c r="Q844" s="7"/>
      <c r="U844" s="7"/>
    </row>
    <row r="845" spans="12:21" ht="12.75">
      <c r="L845" s="7"/>
      <c r="Q845" s="7"/>
      <c r="U845" s="7"/>
    </row>
    <row r="846" spans="12:21" ht="12.75">
      <c r="L846" s="7"/>
      <c r="Q846" s="7"/>
      <c r="U846" s="7"/>
    </row>
    <row r="847" spans="12:21" ht="12.75">
      <c r="L847" s="7"/>
      <c r="Q847" s="7"/>
      <c r="U847" s="7"/>
    </row>
    <row r="854" spans="10:21" ht="12.75">
      <c r="J854" s="4"/>
      <c r="L854" s="4"/>
      <c r="N854" s="83"/>
      <c r="O854" s="83"/>
      <c r="Q854" s="4"/>
      <c r="S854" s="4"/>
      <c r="U854" s="4"/>
    </row>
    <row r="855" spans="10:12" ht="12.75">
      <c r="J855" s="5"/>
      <c r="L855" s="5"/>
    </row>
    <row r="856" spans="10:21" ht="12.75">
      <c r="J856" s="7"/>
      <c r="L856" s="7"/>
      <c r="N856" s="86"/>
      <c r="O856" s="86"/>
      <c r="Q856" s="7"/>
      <c r="S856" s="7"/>
      <c r="U856" s="7"/>
    </row>
    <row r="857" spans="10:21" ht="12.75">
      <c r="J857" s="7"/>
      <c r="L857" s="7"/>
      <c r="N857" s="86"/>
      <c r="O857" s="86"/>
      <c r="Q857" s="7"/>
      <c r="S857" s="7"/>
      <c r="U857" s="7"/>
    </row>
    <row r="858" spans="9:21" ht="12.75">
      <c r="I858" s="5"/>
      <c r="J858" s="7"/>
      <c r="L858" s="7"/>
      <c r="N858" s="86"/>
      <c r="O858" s="86"/>
      <c r="Q858" s="7"/>
      <c r="S858" s="7"/>
      <c r="U858" s="7"/>
    </row>
    <row r="859" spans="10:21" ht="12.75">
      <c r="J859" s="7"/>
      <c r="L859" s="7"/>
      <c r="N859" s="86"/>
      <c r="O859" s="86"/>
      <c r="Q859" s="7"/>
      <c r="S859" s="7"/>
      <c r="U859" s="7"/>
    </row>
    <row r="860" spans="10:21" ht="12.75">
      <c r="J860" s="7"/>
      <c r="L860" s="7"/>
      <c r="N860" s="86"/>
      <c r="O860" s="86"/>
      <c r="Q860" s="7"/>
      <c r="S860" s="7"/>
      <c r="U860" s="7"/>
    </row>
    <row r="861" spans="12:21" ht="12.75">
      <c r="L861" s="7"/>
      <c r="Q861" s="7"/>
      <c r="U861" s="7"/>
    </row>
    <row r="862" spans="12:21" ht="12.75">
      <c r="L862" s="7"/>
      <c r="Q862" s="7"/>
      <c r="U862" s="7"/>
    </row>
    <row r="863" spans="12:21" ht="12.75">
      <c r="L863" s="7"/>
      <c r="Q863" s="7"/>
      <c r="U863" s="7"/>
    </row>
    <row r="864" spans="12:21" ht="12.75">
      <c r="L864" s="7"/>
      <c r="Q864" s="7"/>
      <c r="U864" s="7"/>
    </row>
    <row r="865" spans="12:21" ht="12.75">
      <c r="L865" s="7"/>
      <c r="Q865" s="7"/>
      <c r="U865" s="7"/>
    </row>
    <row r="866" spans="12:21" ht="12.75">
      <c r="L866" s="7"/>
      <c r="Q866" s="7"/>
      <c r="U866" s="7"/>
    </row>
    <row r="867" spans="12:21" ht="12.75">
      <c r="L867" s="7"/>
      <c r="Q867" s="7"/>
      <c r="U867" s="7"/>
    </row>
    <row r="868" spans="12:21" ht="12.75">
      <c r="L868" s="7"/>
      <c r="Q868" s="7"/>
      <c r="U868" s="7"/>
    </row>
    <row r="869" spans="12:21" ht="12.75">
      <c r="L869" s="7"/>
      <c r="Q869" s="7"/>
      <c r="U869" s="7"/>
    </row>
    <row r="870" spans="12:21" ht="12.75">
      <c r="L870" s="7"/>
      <c r="Q870" s="7"/>
      <c r="U870" s="7"/>
    </row>
    <row r="871" spans="12:21" ht="12.75">
      <c r="L871" s="7"/>
      <c r="Q871" s="7"/>
      <c r="U871" s="7"/>
    </row>
    <row r="872" spans="12:21" ht="12.75">
      <c r="L872" s="7"/>
      <c r="Q872" s="7"/>
      <c r="U872" s="7"/>
    </row>
    <row r="873" spans="10:12" ht="12.75">
      <c r="J873" s="5"/>
      <c r="L873" s="5"/>
    </row>
    <row r="874" spans="9:21" ht="12.75">
      <c r="I874" s="5"/>
      <c r="J874" s="7"/>
      <c r="L874" s="7"/>
      <c r="N874" s="86"/>
      <c r="O874" s="86"/>
      <c r="Q874" s="7"/>
      <c r="S874" s="7"/>
      <c r="U874" s="7"/>
    </row>
    <row r="875" spans="10:21" ht="12.75">
      <c r="J875" s="7"/>
      <c r="L875" s="7"/>
      <c r="N875" s="86"/>
      <c r="O875" s="86"/>
      <c r="Q875" s="7"/>
      <c r="S875" s="7"/>
      <c r="U875" s="7"/>
    </row>
    <row r="876" spans="10:21" ht="12.75">
      <c r="J876" s="7"/>
      <c r="L876" s="7"/>
      <c r="N876" s="86"/>
      <c r="O876" s="86"/>
      <c r="Q876" s="7"/>
      <c r="S876" s="7"/>
      <c r="U876" s="7"/>
    </row>
    <row r="877" spans="10:21" ht="12.75">
      <c r="J877" s="7"/>
      <c r="L877" s="7"/>
      <c r="N877" s="86"/>
      <c r="O877" s="86"/>
      <c r="Q877" s="7"/>
      <c r="S877" s="7"/>
      <c r="U877" s="7"/>
    </row>
    <row r="878" spans="12:21" ht="12.75">
      <c r="L878" s="7"/>
      <c r="Q878" s="7"/>
      <c r="U878" s="7"/>
    </row>
    <row r="879" spans="12:21" ht="12.75">
      <c r="L879" s="7"/>
      <c r="Q879" s="7"/>
      <c r="U879" s="7"/>
    </row>
    <row r="880" spans="12:21" ht="12.75">
      <c r="L880" s="7"/>
      <c r="Q880" s="7"/>
      <c r="U880" s="7"/>
    </row>
    <row r="881" spans="12:21" ht="12.75">
      <c r="L881" s="7"/>
      <c r="Q881" s="7"/>
      <c r="U881" s="7"/>
    </row>
    <row r="882" spans="12:21" ht="12.75">
      <c r="L882" s="7"/>
      <c r="Q882" s="7"/>
      <c r="U882" s="7"/>
    </row>
    <row r="883" spans="12:21" ht="12.75">
      <c r="L883" s="7"/>
      <c r="Q883" s="7"/>
      <c r="U883" s="7"/>
    </row>
    <row r="884" spans="12:21" ht="12.75">
      <c r="L884" s="7"/>
      <c r="Q884" s="7"/>
      <c r="U884" s="7"/>
    </row>
    <row r="885" spans="12:21" ht="12.75">
      <c r="L885" s="7"/>
      <c r="Q885" s="7"/>
      <c r="U885" s="7"/>
    </row>
    <row r="886" spans="12:21" ht="12.75">
      <c r="L886" s="7"/>
      <c r="Q886" s="7"/>
      <c r="U886" s="7"/>
    </row>
    <row r="889" spans="10:21" ht="12.75">
      <c r="J889" s="4"/>
      <c r="L889" s="4"/>
      <c r="N889" s="83"/>
      <c r="O889" s="83"/>
      <c r="Q889" s="4"/>
      <c r="S889" s="4"/>
      <c r="U889" s="4"/>
    </row>
    <row r="890" spans="10:12" ht="12.75">
      <c r="J890" s="5"/>
      <c r="L890" s="5"/>
    </row>
    <row r="891" spans="10:21" ht="12.75">
      <c r="J891" s="7"/>
      <c r="L891" s="7"/>
      <c r="N891" s="86"/>
      <c r="O891" s="86"/>
      <c r="Q891" s="7"/>
      <c r="S891" s="7"/>
      <c r="U891" s="7"/>
    </row>
    <row r="892" spans="10:21" ht="12.75">
      <c r="J892" s="7"/>
      <c r="L892" s="7"/>
      <c r="N892" s="86"/>
      <c r="O892" s="86"/>
      <c r="Q892" s="7"/>
      <c r="S892" s="7"/>
      <c r="U892" s="7"/>
    </row>
    <row r="893" spans="10:21" ht="12.75">
      <c r="J893" s="7"/>
      <c r="L893" s="7"/>
      <c r="N893" s="86"/>
      <c r="O893" s="86"/>
      <c r="Q893" s="7"/>
      <c r="S893" s="7"/>
      <c r="U893" s="7"/>
    </row>
    <row r="894" spans="10:21" ht="12.75">
      <c r="J894" s="7"/>
      <c r="L894" s="7"/>
      <c r="N894" s="86"/>
      <c r="O894" s="86"/>
      <c r="Q894" s="7"/>
      <c r="S894" s="7"/>
      <c r="U894" s="7"/>
    </row>
    <row r="895" spans="10:21" ht="12.75">
      <c r="J895" s="7"/>
      <c r="L895" s="7"/>
      <c r="N895" s="86"/>
      <c r="O895" s="86"/>
      <c r="Q895" s="7"/>
      <c r="S895" s="7"/>
      <c r="U895" s="7"/>
    </row>
    <row r="896" spans="10:21" ht="12.75">
      <c r="J896" s="7"/>
      <c r="L896" s="7"/>
      <c r="N896" s="86"/>
      <c r="O896" s="86"/>
      <c r="Q896" s="7"/>
      <c r="S896" s="7"/>
      <c r="U896" s="7"/>
    </row>
    <row r="897" spans="10:21" ht="12.75">
      <c r="J897" s="7"/>
      <c r="L897" s="7"/>
      <c r="N897" s="86"/>
      <c r="O897" s="86"/>
      <c r="Q897" s="7"/>
      <c r="S897" s="7"/>
      <c r="U897" s="7"/>
    </row>
    <row r="898" spans="9:21" ht="12.75">
      <c r="I898" s="5"/>
      <c r="L898" s="7"/>
      <c r="Q898" s="7"/>
      <c r="U898" s="7"/>
    </row>
    <row r="899" spans="12:21" ht="12.75">
      <c r="L899" s="7"/>
      <c r="Q899" s="7"/>
      <c r="U899" s="7"/>
    </row>
    <row r="900" spans="12:21" ht="12.75">
      <c r="L900" s="7"/>
      <c r="Q900" s="7"/>
      <c r="U900" s="7"/>
    </row>
    <row r="901" spans="12:21" ht="12.75">
      <c r="L901" s="7"/>
      <c r="Q901" s="7"/>
      <c r="U901" s="7"/>
    </row>
    <row r="902" spans="12:21" ht="12.75">
      <c r="L902" s="7"/>
      <c r="Q902" s="7"/>
      <c r="U902" s="7"/>
    </row>
    <row r="903" spans="12:21" ht="12.75">
      <c r="L903" s="7"/>
      <c r="Q903" s="7"/>
      <c r="U903" s="7"/>
    </row>
    <row r="904" spans="12:21" ht="12.75">
      <c r="L904" s="7"/>
      <c r="Q904" s="7"/>
      <c r="U904" s="7"/>
    </row>
    <row r="905" spans="12:21" ht="12.75">
      <c r="L905" s="7"/>
      <c r="Q905" s="7"/>
      <c r="U905" s="7"/>
    </row>
    <row r="906" spans="10:12" ht="12.75">
      <c r="J906" s="5"/>
      <c r="L906" s="5"/>
    </row>
    <row r="907" spans="10:21" ht="12.75">
      <c r="J907" s="7"/>
      <c r="L907" s="7"/>
      <c r="N907" s="86"/>
      <c r="O907" s="86"/>
      <c r="Q907" s="7"/>
      <c r="S907" s="7"/>
      <c r="U907" s="7"/>
    </row>
    <row r="908" spans="10:21" ht="12.75">
      <c r="J908" s="7"/>
      <c r="L908" s="7"/>
      <c r="N908" s="86"/>
      <c r="O908" s="86"/>
      <c r="Q908" s="7"/>
      <c r="S908" s="7"/>
      <c r="U908" s="7"/>
    </row>
    <row r="909" spans="10:21" ht="12.75">
      <c r="J909" s="7"/>
      <c r="L909" s="7"/>
      <c r="N909" s="86"/>
      <c r="O909" s="86"/>
      <c r="Q909" s="7"/>
      <c r="S909" s="7"/>
      <c r="U909" s="7"/>
    </row>
    <row r="910" spans="10:21" ht="12.75">
      <c r="J910" s="7"/>
      <c r="L910" s="7"/>
      <c r="N910" s="86"/>
      <c r="O910" s="86"/>
      <c r="Q910" s="7"/>
      <c r="S910" s="7"/>
      <c r="U910" s="7"/>
    </row>
    <row r="911" spans="10:21" ht="12.75">
      <c r="J911" s="7"/>
      <c r="L911" s="7"/>
      <c r="N911" s="86"/>
      <c r="O911" s="86"/>
      <c r="Q911" s="7"/>
      <c r="S911" s="7"/>
      <c r="U911" s="7"/>
    </row>
    <row r="912" spans="10:21" ht="12.75">
      <c r="J912" s="7"/>
      <c r="L912" s="7"/>
      <c r="N912" s="86"/>
      <c r="O912" s="86"/>
      <c r="Q912" s="7"/>
      <c r="S912" s="7"/>
      <c r="U912" s="7"/>
    </row>
    <row r="913" spans="12:21" ht="12.75">
      <c r="L913" s="7"/>
      <c r="Q913" s="7"/>
      <c r="U913" s="7"/>
    </row>
    <row r="914" spans="9:21" ht="12.75">
      <c r="I914" s="5"/>
      <c r="L914" s="7"/>
      <c r="Q914" s="7"/>
      <c r="U914" s="7"/>
    </row>
    <row r="915" spans="12:21" ht="12.75">
      <c r="L915" s="7"/>
      <c r="Q915" s="7"/>
      <c r="U915" s="7"/>
    </row>
    <row r="916" spans="12:21" ht="12.75">
      <c r="L916" s="7"/>
      <c r="Q916" s="7"/>
      <c r="U916" s="7"/>
    </row>
    <row r="917" spans="12:21" ht="12.75">
      <c r="L917" s="7"/>
      <c r="Q917" s="7"/>
      <c r="U917" s="7"/>
    </row>
    <row r="918" spans="12:21" ht="12.75">
      <c r="L918" s="7"/>
      <c r="Q918" s="7"/>
      <c r="U918" s="7"/>
    </row>
    <row r="919" spans="12:21" ht="12.75">
      <c r="L919" s="7"/>
      <c r="Q919" s="7"/>
      <c r="U919" s="7"/>
    </row>
    <row r="920" spans="12:21" ht="12.75">
      <c r="L920" s="7"/>
      <c r="Q920" s="7"/>
      <c r="U920" s="7"/>
    </row>
    <row r="921" spans="12:21" ht="12.75">
      <c r="L921" s="7"/>
      <c r="Q921" s="7"/>
      <c r="U921" s="7"/>
    </row>
    <row r="922" spans="12:21" ht="12.75">
      <c r="L922" s="7"/>
      <c r="Q922" s="7"/>
      <c r="U922" s="7"/>
    </row>
    <row r="929" spans="10:21" ht="12.75">
      <c r="J929" s="4"/>
      <c r="L929" s="4"/>
      <c r="N929" s="83"/>
      <c r="O929" s="83"/>
      <c r="Q929" s="4"/>
      <c r="S929" s="4"/>
      <c r="U929" s="4"/>
    </row>
    <row r="930" spans="10:12" ht="12.75">
      <c r="J930" s="5"/>
      <c r="L930" s="5"/>
    </row>
    <row r="931" spans="10:21" ht="12.75">
      <c r="J931" s="7"/>
      <c r="L931" s="7"/>
      <c r="N931" s="86"/>
      <c r="O931" s="86"/>
      <c r="Q931" s="7"/>
      <c r="S931" s="7"/>
      <c r="U931" s="7"/>
    </row>
    <row r="932" spans="10:21" ht="12.75">
      <c r="J932" s="7"/>
      <c r="L932" s="7"/>
      <c r="N932" s="86"/>
      <c r="O932" s="86"/>
      <c r="Q932" s="7"/>
      <c r="S932" s="7"/>
      <c r="U932" s="7"/>
    </row>
    <row r="933" spans="10:21" ht="12.75">
      <c r="J933" s="7"/>
      <c r="L933" s="7"/>
      <c r="N933" s="86"/>
      <c r="O933" s="86"/>
      <c r="Q933" s="7"/>
      <c r="S933" s="7"/>
      <c r="U933" s="7"/>
    </row>
    <row r="934" spans="9:21" ht="12.75">
      <c r="I934" s="5"/>
      <c r="J934" s="7"/>
      <c r="L934" s="7"/>
      <c r="N934" s="86"/>
      <c r="O934" s="86"/>
      <c r="Q934" s="7"/>
      <c r="S934" s="7"/>
      <c r="U934" s="7"/>
    </row>
    <row r="935" spans="10:21" ht="12.75">
      <c r="J935" s="7"/>
      <c r="L935" s="7"/>
      <c r="N935" s="86"/>
      <c r="O935" s="86"/>
      <c r="Q935" s="7"/>
      <c r="S935" s="7"/>
      <c r="U935" s="7"/>
    </row>
    <row r="936" spans="12:21" ht="12.75">
      <c r="L936" s="7"/>
      <c r="Q936" s="7"/>
      <c r="U936" s="7"/>
    </row>
    <row r="937" spans="12:21" ht="12.75">
      <c r="L937" s="7"/>
      <c r="Q937" s="7"/>
      <c r="U937" s="7"/>
    </row>
    <row r="938" spans="12:21" ht="12.75">
      <c r="L938" s="7"/>
      <c r="Q938" s="7"/>
      <c r="U938" s="7"/>
    </row>
    <row r="939" spans="12:21" ht="12.75">
      <c r="L939" s="7"/>
      <c r="Q939" s="7"/>
      <c r="U939" s="7"/>
    </row>
    <row r="940" spans="12:21" ht="12.75">
      <c r="L940" s="7"/>
      <c r="Q940" s="7"/>
      <c r="U940" s="7"/>
    </row>
    <row r="941" spans="12:21" ht="12.75">
      <c r="L941" s="7"/>
      <c r="Q941" s="7"/>
      <c r="U941" s="7"/>
    </row>
    <row r="942" spans="12:21" ht="12.75">
      <c r="L942" s="7"/>
      <c r="Q942" s="7"/>
      <c r="U942" s="7"/>
    </row>
    <row r="943" spans="12:21" ht="12.75">
      <c r="L943" s="7"/>
      <c r="Q943" s="7"/>
      <c r="U943" s="7"/>
    </row>
    <row r="944" spans="12:21" ht="12.75">
      <c r="L944" s="7"/>
      <c r="Q944" s="7"/>
      <c r="U944" s="7"/>
    </row>
    <row r="945" spans="12:21" ht="12.75">
      <c r="L945" s="7"/>
      <c r="Q945" s="7"/>
      <c r="U945" s="7"/>
    </row>
    <row r="946" spans="10:12" ht="12.75">
      <c r="J946" s="5"/>
      <c r="L946" s="5"/>
    </row>
    <row r="947" spans="10:21" ht="12.75">
      <c r="J947" s="7"/>
      <c r="L947" s="7"/>
      <c r="N947" s="86"/>
      <c r="O947" s="86"/>
      <c r="Q947" s="7"/>
      <c r="S947" s="7"/>
      <c r="U947" s="7"/>
    </row>
    <row r="948" spans="10:21" ht="12.75">
      <c r="J948" s="7"/>
      <c r="L948" s="7"/>
      <c r="N948" s="86"/>
      <c r="O948" s="86"/>
      <c r="Q948" s="7"/>
      <c r="S948" s="7"/>
      <c r="U948" s="7"/>
    </row>
    <row r="949" spans="10:21" ht="12.75">
      <c r="J949" s="7"/>
      <c r="L949" s="7"/>
      <c r="N949" s="86"/>
      <c r="O949" s="86"/>
      <c r="Q949" s="7"/>
      <c r="S949" s="7"/>
      <c r="U949" s="7"/>
    </row>
    <row r="950" spans="10:21" ht="12.75">
      <c r="J950" s="7"/>
      <c r="L950" s="7"/>
      <c r="N950" s="86"/>
      <c r="O950" s="86"/>
      <c r="Q950" s="7"/>
      <c r="S950" s="7"/>
      <c r="U950" s="7"/>
    </row>
    <row r="951" spans="9:21" ht="12.75">
      <c r="I951" s="5"/>
      <c r="J951" s="7"/>
      <c r="L951" s="7"/>
      <c r="N951" s="86"/>
      <c r="O951" s="86"/>
      <c r="Q951" s="7"/>
      <c r="S951" s="7"/>
      <c r="U951" s="7"/>
    </row>
    <row r="952" spans="10:21" ht="12.75">
      <c r="J952" s="7"/>
      <c r="L952" s="7"/>
      <c r="N952" s="86"/>
      <c r="O952" s="86"/>
      <c r="Q952" s="7"/>
      <c r="S952" s="7"/>
      <c r="U952" s="7"/>
    </row>
    <row r="953" spans="10:21" ht="12.75">
      <c r="J953" s="7"/>
      <c r="L953" s="7"/>
      <c r="N953" s="86"/>
      <c r="O953" s="86"/>
      <c r="Q953" s="7"/>
      <c r="S953" s="7"/>
      <c r="U953" s="7"/>
    </row>
    <row r="954" spans="12:21" ht="12.75">
      <c r="L954" s="7"/>
      <c r="Q954" s="7"/>
      <c r="U954" s="7"/>
    </row>
    <row r="955" spans="12:21" ht="12.75">
      <c r="L955" s="7"/>
      <c r="Q955" s="7"/>
      <c r="U955" s="7"/>
    </row>
    <row r="956" spans="12:21" ht="12.75">
      <c r="L956" s="7"/>
      <c r="Q956" s="7"/>
      <c r="U956" s="7"/>
    </row>
    <row r="957" spans="12:21" ht="12.75">
      <c r="L957" s="7"/>
      <c r="Q957" s="7"/>
      <c r="U957" s="7"/>
    </row>
    <row r="958" spans="12:21" ht="12.75">
      <c r="L958" s="7"/>
      <c r="Q958" s="7"/>
      <c r="U958" s="7"/>
    </row>
    <row r="959" spans="12:21" ht="12.75">
      <c r="L959" s="7"/>
      <c r="Q959" s="7"/>
      <c r="U959" s="7"/>
    </row>
    <row r="960" spans="12:21" ht="12.75">
      <c r="L960" s="7"/>
      <c r="Q960" s="7"/>
      <c r="U960" s="7"/>
    </row>
    <row r="961" spans="12:21" ht="12.75">
      <c r="L961" s="7"/>
      <c r="Q961" s="7"/>
      <c r="U961" s="7"/>
    </row>
    <row r="962" spans="12:21" ht="12.75">
      <c r="L962" s="7"/>
      <c r="Q962" s="7"/>
      <c r="U962" s="7"/>
    </row>
    <row r="963" spans="12:21" ht="12.75">
      <c r="L963" s="7"/>
      <c r="Q963" s="7"/>
      <c r="U963" s="7"/>
    </row>
    <row r="964" spans="12:21" ht="12.75">
      <c r="L964" s="7"/>
      <c r="Q964" s="7"/>
      <c r="U964" s="7"/>
    </row>
    <row r="965" spans="10:21" ht="12.75">
      <c r="J965" s="4"/>
      <c r="L965" s="4"/>
      <c r="N965" s="83"/>
      <c r="O965" s="83"/>
      <c r="Q965" s="4"/>
      <c r="S965" s="4"/>
      <c r="U965" s="4"/>
    </row>
    <row r="966" spans="10:12" ht="12.75">
      <c r="J966" s="5"/>
      <c r="L966" s="5"/>
    </row>
    <row r="967" spans="10:21" ht="12.75">
      <c r="J967" s="7"/>
      <c r="L967" s="7"/>
      <c r="N967" s="86"/>
      <c r="O967" s="86"/>
      <c r="Q967" s="7"/>
      <c r="S967" s="7"/>
      <c r="U967" s="7"/>
    </row>
    <row r="968" spans="9:21" ht="12.75">
      <c r="I968" s="5"/>
      <c r="J968" s="7"/>
      <c r="L968" s="7"/>
      <c r="N968" s="86"/>
      <c r="O968" s="86"/>
      <c r="Q968" s="7"/>
      <c r="S968" s="7"/>
      <c r="U968" s="7"/>
    </row>
    <row r="969" spans="10:21" ht="12.75">
      <c r="J969" s="7"/>
      <c r="L969" s="7"/>
      <c r="N969" s="86"/>
      <c r="O969" s="86"/>
      <c r="Q969" s="7"/>
      <c r="S969" s="7"/>
      <c r="U969" s="7"/>
    </row>
    <row r="970" spans="10:21" ht="12.75">
      <c r="J970" s="7"/>
      <c r="L970" s="7"/>
      <c r="N970" s="86"/>
      <c r="O970" s="86"/>
      <c r="Q970" s="7"/>
      <c r="S970" s="7"/>
      <c r="U970" s="7"/>
    </row>
    <row r="971" spans="10:21" ht="12.75">
      <c r="J971" s="7"/>
      <c r="L971" s="7"/>
      <c r="N971" s="86"/>
      <c r="O971" s="86"/>
      <c r="Q971" s="7"/>
      <c r="S971" s="7"/>
      <c r="U971" s="7"/>
    </row>
    <row r="972" spans="10:21" ht="12.75">
      <c r="J972" s="7"/>
      <c r="L972" s="7"/>
      <c r="N972" s="86"/>
      <c r="O972" s="86"/>
      <c r="Q972" s="7"/>
      <c r="S972" s="7"/>
      <c r="U972" s="7"/>
    </row>
    <row r="973" spans="12:21" ht="12.75">
      <c r="L973" s="7"/>
      <c r="Q973" s="7"/>
      <c r="U973" s="7"/>
    </row>
    <row r="974" spans="12:21" ht="12.75">
      <c r="L974" s="7"/>
      <c r="Q974" s="7"/>
      <c r="U974" s="7"/>
    </row>
    <row r="975" spans="12:21" ht="12.75">
      <c r="L975" s="7"/>
      <c r="Q975" s="7"/>
      <c r="U975" s="7"/>
    </row>
    <row r="976" spans="12:21" ht="12.75">
      <c r="L976" s="7"/>
      <c r="Q976" s="7"/>
      <c r="U976" s="7"/>
    </row>
    <row r="977" spans="12:21" ht="12.75">
      <c r="L977" s="7"/>
      <c r="Q977" s="7"/>
      <c r="U977" s="7"/>
    </row>
    <row r="978" spans="12:21" ht="12.75">
      <c r="L978" s="7"/>
      <c r="Q978" s="7"/>
      <c r="U978" s="7"/>
    </row>
    <row r="979" spans="12:21" ht="12.75">
      <c r="L979" s="7"/>
      <c r="Q979" s="7"/>
      <c r="U979" s="7"/>
    </row>
    <row r="980" spans="12:21" ht="12.75">
      <c r="L980" s="7"/>
      <c r="Q980" s="7"/>
      <c r="U980" s="7"/>
    </row>
    <row r="981" spans="12:21" ht="12.75">
      <c r="L981" s="7"/>
      <c r="Q981" s="7"/>
      <c r="U981" s="7"/>
    </row>
    <row r="982" spans="12:21" ht="12.75">
      <c r="L982" s="7"/>
      <c r="Q982" s="7"/>
      <c r="U982" s="7"/>
    </row>
    <row r="983" spans="10:12" ht="12.75">
      <c r="J983" s="5"/>
      <c r="L983" s="5"/>
    </row>
    <row r="984" spans="10:21" ht="12.75">
      <c r="J984" s="7"/>
      <c r="L984" s="7"/>
      <c r="N984" s="86"/>
      <c r="O984" s="86"/>
      <c r="Q984" s="7"/>
      <c r="S984" s="7"/>
      <c r="U984" s="7"/>
    </row>
    <row r="985" spans="10:21" ht="12.75">
      <c r="J985" s="7"/>
      <c r="L985" s="7"/>
      <c r="N985" s="86"/>
      <c r="O985" s="86"/>
      <c r="Q985" s="7"/>
      <c r="S985" s="7"/>
      <c r="U985" s="7"/>
    </row>
    <row r="986" spans="10:21" ht="12.75">
      <c r="J986" s="7"/>
      <c r="L986" s="7"/>
      <c r="N986" s="86"/>
      <c r="O986" s="86"/>
      <c r="Q986" s="7"/>
      <c r="S986" s="7"/>
      <c r="U986" s="7"/>
    </row>
    <row r="987" spans="10:21" ht="12.75">
      <c r="J987" s="7"/>
      <c r="L987" s="7"/>
      <c r="N987" s="86"/>
      <c r="O987" s="86"/>
      <c r="Q987" s="7"/>
      <c r="S987" s="7"/>
      <c r="U987" s="7"/>
    </row>
    <row r="988" spans="10:21" ht="12.75">
      <c r="J988" s="7"/>
      <c r="L988" s="7"/>
      <c r="N988" s="86"/>
      <c r="O988" s="86"/>
      <c r="Q988" s="7"/>
      <c r="S988" s="7"/>
      <c r="U988" s="7"/>
    </row>
    <row r="989" spans="10:21" ht="12.75">
      <c r="J989" s="7"/>
      <c r="L989" s="7"/>
      <c r="N989" s="86"/>
      <c r="O989" s="86"/>
      <c r="Q989" s="7"/>
      <c r="S989" s="7"/>
      <c r="U989" s="7"/>
    </row>
    <row r="990" spans="10:21" ht="12.75">
      <c r="J990" s="7"/>
      <c r="L990" s="7"/>
      <c r="N990" s="86"/>
      <c r="O990" s="86"/>
      <c r="Q990" s="7"/>
      <c r="S990" s="7"/>
      <c r="U990" s="7"/>
    </row>
    <row r="991" spans="12:21" ht="12.75">
      <c r="L991" s="7"/>
      <c r="Q991" s="7"/>
      <c r="U991" s="7"/>
    </row>
    <row r="992" spans="12:21" ht="12.75">
      <c r="L992" s="7"/>
      <c r="Q992" s="7"/>
      <c r="U992" s="7"/>
    </row>
    <row r="993" spans="9:21" ht="12.75">
      <c r="I993" s="5"/>
      <c r="L993" s="7"/>
      <c r="Q993" s="7"/>
      <c r="U993" s="7"/>
    </row>
    <row r="994" spans="12:21" ht="12.75">
      <c r="L994" s="7"/>
      <c r="Q994" s="7"/>
      <c r="U994" s="7"/>
    </row>
    <row r="995" spans="12:21" ht="12.75">
      <c r="L995" s="7"/>
      <c r="Q995" s="7"/>
      <c r="U995" s="7"/>
    </row>
    <row r="996" spans="12:21" ht="12.75">
      <c r="L996" s="7"/>
      <c r="Q996" s="7"/>
      <c r="U996" s="7"/>
    </row>
    <row r="997" spans="12:21" ht="12.75">
      <c r="L997" s="7"/>
      <c r="Q997" s="7"/>
      <c r="U997" s="7"/>
    </row>
    <row r="998" spans="12:21" ht="12.75">
      <c r="L998" s="7"/>
      <c r="Q998" s="7"/>
      <c r="U998" s="7"/>
    </row>
    <row r="999" spans="12:21" ht="12.75">
      <c r="L999" s="7"/>
      <c r="Q999" s="7"/>
      <c r="U999" s="7"/>
    </row>
    <row r="1000" spans="10:12" ht="12.75">
      <c r="J1000" s="5"/>
      <c r="L1000" s="5"/>
    </row>
    <row r="1001" spans="10:21" ht="12.75">
      <c r="J1001" s="7"/>
      <c r="L1001" s="7"/>
      <c r="N1001" s="86"/>
      <c r="O1001" s="86"/>
      <c r="Q1001" s="7"/>
      <c r="S1001" s="7"/>
      <c r="U1001" s="7"/>
    </row>
    <row r="1002" spans="10:21" ht="12.75">
      <c r="J1002" s="7"/>
      <c r="L1002" s="7"/>
      <c r="N1002" s="86"/>
      <c r="O1002" s="86"/>
      <c r="Q1002" s="7"/>
      <c r="S1002" s="7"/>
      <c r="U1002" s="7"/>
    </row>
    <row r="1003" spans="10:21" ht="12.75">
      <c r="J1003" s="7"/>
      <c r="L1003" s="7"/>
      <c r="N1003" s="86"/>
      <c r="O1003" s="86"/>
      <c r="Q1003" s="7"/>
      <c r="S1003" s="7"/>
      <c r="U1003" s="7"/>
    </row>
    <row r="1004" spans="10:21" ht="12.75">
      <c r="J1004" s="7"/>
      <c r="L1004" s="7"/>
      <c r="N1004" s="86"/>
      <c r="O1004" s="86"/>
      <c r="Q1004" s="7"/>
      <c r="S1004" s="7"/>
      <c r="U1004" s="7"/>
    </row>
    <row r="1005" spans="10:21" ht="12.75">
      <c r="J1005" s="7"/>
      <c r="L1005" s="7"/>
      <c r="N1005" s="86"/>
      <c r="O1005" s="86"/>
      <c r="Q1005" s="7"/>
      <c r="S1005" s="7"/>
      <c r="U1005" s="7"/>
    </row>
    <row r="1006" spans="9:21" ht="12.75">
      <c r="I1006" s="5"/>
      <c r="L1006" s="7"/>
      <c r="Q1006" s="7"/>
      <c r="U1006" s="7"/>
    </row>
    <row r="1007" spans="12:21" ht="12.75">
      <c r="L1007" s="7"/>
      <c r="Q1007" s="7"/>
      <c r="U1007" s="7"/>
    </row>
    <row r="1008" spans="12:21" ht="12.75">
      <c r="L1008" s="7"/>
      <c r="Q1008" s="7"/>
      <c r="U1008" s="7"/>
    </row>
    <row r="1009" spans="12:21" ht="12.75">
      <c r="L1009" s="7"/>
      <c r="Q1009" s="7"/>
      <c r="U1009" s="7"/>
    </row>
    <row r="1010" spans="12:21" ht="12.75">
      <c r="L1010" s="7"/>
      <c r="Q1010" s="7"/>
      <c r="U1010" s="7"/>
    </row>
    <row r="1011" spans="12:21" ht="12.75">
      <c r="L1011" s="7"/>
      <c r="Q1011" s="7"/>
      <c r="U1011" s="7"/>
    </row>
    <row r="1012" spans="12:21" ht="12.75">
      <c r="L1012" s="7"/>
      <c r="Q1012" s="7"/>
      <c r="U1012" s="7"/>
    </row>
    <row r="1013" spans="12:21" ht="12.75">
      <c r="L1013" s="7"/>
      <c r="Q1013" s="7"/>
      <c r="U1013" s="7"/>
    </row>
    <row r="1014" spans="12:21" ht="12.75">
      <c r="L1014" s="7"/>
      <c r="Q1014" s="7"/>
      <c r="U1014" s="7"/>
    </row>
    <row r="1015" spans="12:21" ht="12.75">
      <c r="L1015" s="7"/>
      <c r="Q1015" s="7"/>
      <c r="U1015" s="7"/>
    </row>
    <row r="1024" spans="10:21" ht="12.75">
      <c r="J1024" s="4"/>
      <c r="L1024" s="4"/>
      <c r="N1024" s="83"/>
      <c r="O1024" s="83"/>
      <c r="Q1024" s="4"/>
      <c r="S1024" s="4"/>
      <c r="U1024" s="4"/>
    </row>
    <row r="1025" spans="10:12" ht="12.75">
      <c r="J1025" s="5"/>
      <c r="L1025" s="5"/>
    </row>
    <row r="1026" spans="9:21" ht="12.75">
      <c r="I1026" s="5"/>
      <c r="J1026" s="7"/>
      <c r="L1026" s="7"/>
      <c r="N1026" s="86"/>
      <c r="O1026" s="86"/>
      <c r="Q1026" s="7"/>
      <c r="S1026" s="7"/>
      <c r="U1026" s="7"/>
    </row>
    <row r="1027" spans="10:21" ht="12.75">
      <c r="J1027" s="7"/>
      <c r="L1027" s="7"/>
      <c r="N1027" s="86"/>
      <c r="O1027" s="86"/>
      <c r="Q1027" s="7"/>
      <c r="S1027" s="7"/>
      <c r="U1027" s="7"/>
    </row>
    <row r="1028" spans="10:21" ht="12.75">
      <c r="J1028" s="7"/>
      <c r="L1028" s="7"/>
      <c r="N1028" s="86"/>
      <c r="O1028" s="86"/>
      <c r="Q1028" s="7"/>
      <c r="S1028" s="7"/>
      <c r="U1028" s="7"/>
    </row>
    <row r="1029" spans="12:21" ht="12.75">
      <c r="L1029" s="7"/>
      <c r="Q1029" s="7"/>
      <c r="U1029" s="7"/>
    </row>
    <row r="1030" spans="12:21" ht="12.75">
      <c r="L1030" s="7"/>
      <c r="Q1030" s="7"/>
      <c r="U1030" s="7"/>
    </row>
    <row r="1031" spans="12:21" ht="12.75">
      <c r="L1031" s="7"/>
      <c r="Q1031" s="7"/>
      <c r="U1031" s="7"/>
    </row>
    <row r="1032" spans="12:21" ht="12.75">
      <c r="L1032" s="7"/>
      <c r="Q1032" s="7"/>
      <c r="U1032" s="7"/>
    </row>
    <row r="1033" spans="12:21" ht="12.75">
      <c r="L1033" s="7"/>
      <c r="Q1033" s="7"/>
      <c r="U1033" s="7"/>
    </row>
    <row r="1034" spans="12:21" ht="12.75">
      <c r="L1034" s="7"/>
      <c r="Q1034" s="7"/>
      <c r="U1034" s="7"/>
    </row>
    <row r="1035" spans="12:21" ht="12.75">
      <c r="L1035" s="7"/>
      <c r="Q1035" s="7"/>
      <c r="U1035" s="7"/>
    </row>
    <row r="1036" spans="12:21" ht="12.75">
      <c r="L1036" s="7"/>
      <c r="Q1036" s="7"/>
      <c r="U1036" s="7"/>
    </row>
    <row r="1037" spans="12:21" ht="12.75">
      <c r="L1037" s="7"/>
      <c r="Q1037" s="7"/>
      <c r="U1037" s="7"/>
    </row>
    <row r="1038" spans="10:12" ht="12.75">
      <c r="J1038" s="5"/>
      <c r="L1038" s="5"/>
    </row>
    <row r="1039" spans="10:21" ht="12.75">
      <c r="J1039" s="7"/>
      <c r="L1039" s="7"/>
      <c r="N1039" s="86"/>
      <c r="O1039" s="86"/>
      <c r="Q1039" s="7"/>
      <c r="S1039" s="7"/>
      <c r="U1039" s="7"/>
    </row>
    <row r="1040" spans="10:21" ht="12.75">
      <c r="J1040" s="7"/>
      <c r="L1040" s="7"/>
      <c r="N1040" s="86"/>
      <c r="O1040" s="86"/>
      <c r="Q1040" s="7"/>
      <c r="S1040" s="7"/>
      <c r="U1040" s="7"/>
    </row>
    <row r="1041" spans="10:21" ht="12.75">
      <c r="J1041" s="7"/>
      <c r="L1041" s="7"/>
      <c r="N1041" s="86"/>
      <c r="O1041" s="86"/>
      <c r="Q1041" s="7"/>
      <c r="S1041" s="7"/>
      <c r="U1041" s="7"/>
    </row>
    <row r="1042" spans="9:21" ht="12.75">
      <c r="I1042" s="5"/>
      <c r="J1042" s="7"/>
      <c r="L1042" s="7"/>
      <c r="N1042" s="86"/>
      <c r="O1042" s="86"/>
      <c r="Q1042" s="7"/>
      <c r="S1042" s="7"/>
      <c r="U1042" s="7"/>
    </row>
    <row r="1043" spans="12:21" ht="12.75">
      <c r="L1043" s="7"/>
      <c r="Q1043" s="7"/>
      <c r="U1043" s="7"/>
    </row>
    <row r="1044" spans="12:21" ht="12.75">
      <c r="L1044" s="7"/>
      <c r="Q1044" s="7"/>
      <c r="U1044" s="7"/>
    </row>
    <row r="1045" spans="12:21" ht="12.75">
      <c r="L1045" s="7"/>
      <c r="Q1045" s="7"/>
      <c r="U1045" s="7"/>
    </row>
    <row r="1046" spans="12:21" ht="12.75">
      <c r="L1046" s="7"/>
      <c r="Q1046" s="7"/>
      <c r="U1046" s="7"/>
    </row>
    <row r="1047" spans="12:21" ht="12.75">
      <c r="L1047" s="7"/>
      <c r="Q1047" s="7"/>
      <c r="U1047" s="7"/>
    </row>
    <row r="1048" spans="12:21" ht="12.75">
      <c r="L1048" s="7"/>
      <c r="Q1048" s="7"/>
      <c r="U1048" s="7"/>
    </row>
    <row r="1049" spans="12:21" ht="12.75">
      <c r="L1049" s="7"/>
      <c r="Q1049" s="7"/>
      <c r="U1049" s="7"/>
    </row>
    <row r="1050" spans="12:21" ht="12.75">
      <c r="L1050" s="7"/>
      <c r="Q1050" s="7"/>
      <c r="U1050" s="7"/>
    </row>
    <row r="1051" spans="12:21" ht="12.75">
      <c r="L1051" s="7"/>
      <c r="Q1051" s="7"/>
      <c r="U1051" s="7"/>
    </row>
    <row r="1052" spans="12:21" ht="12.75">
      <c r="L1052" s="7"/>
      <c r="Q1052" s="7"/>
      <c r="U1052" s="7"/>
    </row>
    <row r="1053" spans="12:21" ht="12.75">
      <c r="L1053" s="7"/>
      <c r="Q1053" s="7"/>
      <c r="U1053" s="7"/>
    </row>
    <row r="1057" spans="10:21" ht="12.75">
      <c r="J1057" s="4"/>
      <c r="L1057" s="4"/>
      <c r="N1057" s="83"/>
      <c r="O1057" s="83"/>
      <c r="Q1057" s="4"/>
      <c r="S1057" s="4"/>
      <c r="U1057" s="4"/>
    </row>
    <row r="1058" spans="10:12" ht="12.75">
      <c r="J1058" s="5"/>
      <c r="L1058" s="5"/>
    </row>
    <row r="1059" spans="10:21" ht="12.75">
      <c r="J1059" s="7"/>
      <c r="L1059" s="7"/>
      <c r="N1059" s="86"/>
      <c r="O1059" s="86"/>
      <c r="Q1059" s="7"/>
      <c r="S1059" s="7"/>
      <c r="U1059" s="7"/>
    </row>
    <row r="1060" spans="10:21" ht="12.75">
      <c r="J1060" s="7"/>
      <c r="L1060" s="7"/>
      <c r="N1060" s="86"/>
      <c r="O1060" s="86"/>
      <c r="Q1060" s="7"/>
      <c r="S1060" s="7"/>
      <c r="U1060" s="7"/>
    </row>
    <row r="1061" spans="10:21" ht="12.75">
      <c r="J1061" s="7"/>
      <c r="L1061" s="7"/>
      <c r="N1061" s="86"/>
      <c r="O1061" s="86"/>
      <c r="Q1061" s="7"/>
      <c r="S1061" s="7"/>
      <c r="U1061" s="7"/>
    </row>
    <row r="1062" spans="9:21" ht="12.75">
      <c r="I1062" s="5"/>
      <c r="J1062" s="7"/>
      <c r="L1062" s="7"/>
      <c r="N1062" s="86"/>
      <c r="O1062" s="86"/>
      <c r="Q1062" s="7"/>
      <c r="S1062" s="7"/>
      <c r="U1062" s="7"/>
    </row>
    <row r="1063" spans="10:21" ht="12.75">
      <c r="J1063" s="7"/>
      <c r="L1063" s="7"/>
      <c r="N1063" s="86"/>
      <c r="O1063" s="86"/>
      <c r="Q1063" s="7"/>
      <c r="S1063" s="7"/>
      <c r="U1063" s="7"/>
    </row>
    <row r="1064" spans="12:21" ht="12.75">
      <c r="L1064" s="7"/>
      <c r="Q1064" s="7"/>
      <c r="U1064" s="7"/>
    </row>
    <row r="1065" spans="12:21" ht="12.75">
      <c r="L1065" s="7"/>
      <c r="Q1065" s="7"/>
      <c r="U1065" s="7"/>
    </row>
    <row r="1066" spans="12:21" ht="12.75">
      <c r="L1066" s="7"/>
      <c r="Q1066" s="7"/>
      <c r="U1066" s="7"/>
    </row>
    <row r="1067" spans="12:21" ht="12.75">
      <c r="L1067" s="7"/>
      <c r="Q1067" s="7"/>
      <c r="U1067" s="7"/>
    </row>
    <row r="1068" spans="12:21" ht="12.75">
      <c r="L1068" s="7"/>
      <c r="Q1068" s="7"/>
      <c r="U1068" s="7"/>
    </row>
    <row r="1069" spans="12:21" ht="12.75">
      <c r="L1069" s="7"/>
      <c r="Q1069" s="7"/>
      <c r="U1069" s="7"/>
    </row>
    <row r="1070" spans="12:21" ht="12.75">
      <c r="L1070" s="7"/>
      <c r="Q1070" s="7"/>
      <c r="U1070" s="7"/>
    </row>
    <row r="1071" spans="12:21" ht="12.75">
      <c r="L1071" s="7"/>
      <c r="Q1071" s="7"/>
      <c r="U1071" s="7"/>
    </row>
    <row r="1072" spans="12:21" ht="12.75">
      <c r="L1072" s="7"/>
      <c r="Q1072" s="7"/>
      <c r="U1072" s="7"/>
    </row>
    <row r="1073" spans="12:21" ht="12.75">
      <c r="L1073" s="7"/>
      <c r="Q1073" s="7"/>
      <c r="U1073" s="7"/>
    </row>
    <row r="1074" spans="10:12" ht="12.75">
      <c r="J1074" s="5"/>
      <c r="L1074" s="5"/>
    </row>
    <row r="1075" spans="10:21" ht="12.75">
      <c r="J1075" s="7"/>
      <c r="L1075" s="7"/>
      <c r="N1075" s="86"/>
      <c r="O1075" s="86"/>
      <c r="Q1075" s="7"/>
      <c r="S1075" s="7"/>
      <c r="U1075" s="7"/>
    </row>
    <row r="1076" spans="10:21" ht="12.75">
      <c r="J1076" s="7"/>
      <c r="L1076" s="7"/>
      <c r="N1076" s="86"/>
      <c r="O1076" s="86"/>
      <c r="Q1076" s="7"/>
      <c r="S1076" s="7"/>
      <c r="U1076" s="7"/>
    </row>
    <row r="1077" spans="10:21" ht="12.75">
      <c r="J1077" s="7"/>
      <c r="L1077" s="7"/>
      <c r="N1077" s="86"/>
      <c r="O1077" s="86"/>
      <c r="Q1077" s="7"/>
      <c r="S1077" s="7"/>
      <c r="U1077" s="7"/>
    </row>
    <row r="1078" spans="9:21" ht="12.75">
      <c r="I1078" s="5"/>
      <c r="J1078" s="7"/>
      <c r="L1078" s="7"/>
      <c r="N1078" s="86"/>
      <c r="O1078" s="86"/>
      <c r="Q1078" s="7"/>
      <c r="S1078" s="7"/>
      <c r="U1078" s="7"/>
    </row>
    <row r="1079" spans="10:21" ht="12.75">
      <c r="J1079" s="7"/>
      <c r="L1079" s="7"/>
      <c r="N1079" s="86"/>
      <c r="O1079" s="86"/>
      <c r="Q1079" s="7"/>
      <c r="S1079" s="7"/>
      <c r="U1079" s="7"/>
    </row>
    <row r="1080" spans="12:21" ht="12.75">
      <c r="L1080" s="7"/>
      <c r="Q1080" s="7"/>
      <c r="U1080" s="7"/>
    </row>
    <row r="1081" spans="12:21" ht="12.75">
      <c r="L1081" s="7"/>
      <c r="Q1081" s="7"/>
      <c r="U1081" s="7"/>
    </row>
    <row r="1082" spans="12:21" ht="12.75">
      <c r="L1082" s="7"/>
      <c r="Q1082" s="7"/>
      <c r="U1082" s="7"/>
    </row>
    <row r="1083" spans="12:21" ht="12.75">
      <c r="L1083" s="7"/>
      <c r="Q1083" s="7"/>
      <c r="U1083" s="7"/>
    </row>
    <row r="1084" spans="12:21" ht="12.75">
      <c r="L1084" s="7"/>
      <c r="Q1084" s="7"/>
      <c r="U1084" s="7"/>
    </row>
    <row r="1085" spans="12:21" ht="12.75">
      <c r="L1085" s="7"/>
      <c r="Q1085" s="7"/>
      <c r="U1085" s="7"/>
    </row>
    <row r="1086" spans="12:21" ht="12.75">
      <c r="L1086" s="7"/>
      <c r="Q1086" s="7"/>
      <c r="U1086" s="7"/>
    </row>
    <row r="1087" spans="12:21" ht="12.75">
      <c r="L1087" s="7"/>
      <c r="Q1087" s="7"/>
      <c r="U1087" s="7"/>
    </row>
    <row r="1088" spans="12:21" ht="12.75">
      <c r="L1088" s="7"/>
      <c r="Q1088" s="7"/>
      <c r="U1088" s="7"/>
    </row>
    <row r="1091" ht="12.75">
      <c r="I1091" s="5"/>
    </row>
    <row r="1094" spans="10:12" ht="12.75">
      <c r="J1094" s="5"/>
      <c r="L1094" s="5"/>
    </row>
    <row r="1095" spans="10:21" ht="12.75">
      <c r="J1095" s="7"/>
      <c r="L1095" s="7"/>
      <c r="N1095" s="86"/>
      <c r="O1095" s="86"/>
      <c r="Q1095" s="7"/>
      <c r="S1095" s="7"/>
      <c r="U1095" s="7"/>
    </row>
    <row r="1096" spans="10:21" ht="12.75">
      <c r="J1096" s="7"/>
      <c r="L1096" s="7"/>
      <c r="N1096" s="86"/>
      <c r="O1096" s="86"/>
      <c r="Q1096" s="7"/>
      <c r="S1096" s="7"/>
      <c r="U1096" s="7"/>
    </row>
    <row r="1097" spans="10:21" ht="12.75">
      <c r="J1097" s="7"/>
      <c r="L1097" s="7"/>
      <c r="N1097" s="86"/>
      <c r="O1097" s="86"/>
      <c r="Q1097" s="7"/>
      <c r="S1097" s="7"/>
      <c r="U1097" s="7"/>
    </row>
    <row r="1098" spans="10:21" ht="12.75">
      <c r="J1098" s="7"/>
      <c r="L1098" s="7"/>
      <c r="N1098" s="86"/>
      <c r="O1098" s="86"/>
      <c r="Q1098" s="7"/>
      <c r="S1098" s="7"/>
      <c r="U1098" s="7"/>
    </row>
    <row r="1099" spans="10:21" ht="12.75">
      <c r="J1099" s="7"/>
      <c r="L1099" s="7"/>
      <c r="N1099" s="86"/>
      <c r="O1099" s="86"/>
      <c r="Q1099" s="7"/>
      <c r="S1099" s="7"/>
      <c r="U1099" s="7"/>
    </row>
    <row r="1100" spans="10:21" ht="12.75">
      <c r="J1100" s="7"/>
      <c r="L1100" s="7"/>
      <c r="N1100" s="86"/>
      <c r="O1100" s="86"/>
      <c r="Q1100" s="7"/>
      <c r="S1100" s="7"/>
      <c r="U1100" s="7"/>
    </row>
    <row r="1101" spans="12:21" ht="12.75">
      <c r="L1101" s="7"/>
      <c r="Q1101" s="7"/>
      <c r="U1101" s="7"/>
    </row>
    <row r="1102" spans="12:21" ht="12.75">
      <c r="L1102" s="7"/>
      <c r="Q1102" s="7"/>
      <c r="U1102" s="7"/>
    </row>
    <row r="1103" spans="12:21" ht="12.75">
      <c r="L1103" s="7"/>
      <c r="Q1103" s="7"/>
      <c r="U1103" s="7"/>
    </row>
    <row r="1104" spans="12:21" ht="12.75">
      <c r="L1104" s="7"/>
      <c r="Q1104" s="7"/>
      <c r="U1104" s="7"/>
    </row>
    <row r="1105" spans="12:21" ht="12.75">
      <c r="L1105" s="7"/>
      <c r="Q1105" s="7"/>
      <c r="U1105" s="7"/>
    </row>
    <row r="1106" spans="12:21" ht="12.75">
      <c r="L1106" s="7"/>
      <c r="Q1106" s="7"/>
      <c r="U1106" s="7"/>
    </row>
    <row r="1107" spans="12:21" ht="12.75">
      <c r="L1107" s="7"/>
      <c r="Q1107" s="7"/>
      <c r="U1107" s="7"/>
    </row>
    <row r="1108" spans="12:21" ht="12.75">
      <c r="L1108" s="7"/>
      <c r="Q1108" s="7"/>
      <c r="U1108" s="7"/>
    </row>
    <row r="1109" spans="10:21" ht="12.75">
      <c r="J1109" s="4"/>
      <c r="L1109" s="4"/>
      <c r="N1109" s="83"/>
      <c r="O1109" s="83"/>
      <c r="Q1109" s="4"/>
      <c r="S1109" s="4"/>
      <c r="U1109" s="4"/>
    </row>
    <row r="1110" spans="9:12" ht="12.75">
      <c r="I1110" s="5"/>
      <c r="J1110" s="5"/>
      <c r="L1110" s="5"/>
    </row>
    <row r="1111" spans="10:21" ht="12.75">
      <c r="J1111" s="7"/>
      <c r="L1111" s="7"/>
      <c r="N1111" s="86"/>
      <c r="O1111" s="86"/>
      <c r="Q1111" s="7"/>
      <c r="S1111" s="7"/>
      <c r="U1111" s="7"/>
    </row>
    <row r="1112" spans="10:21" ht="12.75">
      <c r="J1112" s="7" t="s">
        <v>59</v>
      </c>
      <c r="L1112" s="7"/>
      <c r="N1112" s="86"/>
      <c r="O1112" s="86"/>
      <c r="Q1112" s="7"/>
      <c r="S1112" s="7"/>
      <c r="U1112" s="7"/>
    </row>
    <row r="1113" spans="10:21" ht="12.75">
      <c r="J1113" s="7" t="s">
        <v>23</v>
      </c>
      <c r="L1113" s="7"/>
      <c r="N1113" s="86"/>
      <c r="O1113" s="86"/>
      <c r="Q1113" s="7"/>
      <c r="S1113" s="7"/>
      <c r="U1113" s="7"/>
    </row>
    <row r="1114" spans="10:21" ht="12.75">
      <c r="J1114" s="7" t="s">
        <v>68</v>
      </c>
      <c r="L1114" s="7"/>
      <c r="N1114" s="86"/>
      <c r="O1114" s="86"/>
      <c r="Q1114" s="7"/>
      <c r="S1114" s="7"/>
      <c r="U1114" s="7"/>
    </row>
    <row r="1115" spans="12:21" ht="12.75">
      <c r="L1115" s="7"/>
      <c r="Q1115" s="7"/>
      <c r="U1115" s="7"/>
    </row>
    <row r="1116" spans="12:21" ht="12.75">
      <c r="L1116" s="7"/>
      <c r="Q1116" s="7"/>
      <c r="U1116" s="7"/>
    </row>
    <row r="1117" spans="12:21" ht="12.75">
      <c r="L1117" s="7"/>
      <c r="Q1117" s="7"/>
      <c r="U1117" s="7"/>
    </row>
    <row r="1118" spans="12:21" ht="12.75">
      <c r="L1118" s="7"/>
      <c r="Q1118" s="7"/>
      <c r="U1118" s="7"/>
    </row>
    <row r="1119" spans="12:21" ht="12.75">
      <c r="L1119" s="7"/>
      <c r="Q1119" s="7"/>
      <c r="U1119" s="7"/>
    </row>
    <row r="1120" spans="12:21" ht="12.75">
      <c r="L1120" s="7"/>
      <c r="Q1120" s="7"/>
      <c r="U1120" s="7"/>
    </row>
    <row r="1121" spans="12:21" ht="12.75">
      <c r="L1121" s="7"/>
      <c r="Q1121" s="7"/>
      <c r="U1121" s="7"/>
    </row>
    <row r="1122" spans="12:21" ht="12.75">
      <c r="L1122" s="7"/>
      <c r="Q1122" s="7"/>
      <c r="U1122" s="7"/>
    </row>
    <row r="1123" spans="10:12" ht="12.75">
      <c r="J1123" s="5"/>
      <c r="L1123" s="5"/>
    </row>
    <row r="1124" spans="10:21" ht="12.75">
      <c r="J1124" s="7"/>
      <c r="L1124" s="7"/>
      <c r="N1124" s="86"/>
      <c r="O1124" s="86"/>
      <c r="Q1124" s="7"/>
      <c r="S1124" s="7"/>
      <c r="U1124" s="7"/>
    </row>
    <row r="1125" spans="10:21" ht="12.75">
      <c r="J1125" s="7"/>
      <c r="L1125" s="7"/>
      <c r="N1125" s="86"/>
      <c r="O1125" s="86"/>
      <c r="Q1125" s="7"/>
      <c r="S1125" s="7"/>
      <c r="U1125" s="7"/>
    </row>
    <row r="1126" spans="10:21" ht="12.75">
      <c r="J1126" s="7"/>
      <c r="L1126" s="7"/>
      <c r="N1126" s="86"/>
      <c r="O1126" s="86"/>
      <c r="Q1126" s="7"/>
      <c r="S1126" s="7"/>
      <c r="U1126" s="7"/>
    </row>
    <row r="1127" spans="9:21" ht="12.75">
      <c r="I1127" s="5"/>
      <c r="J1127" s="7"/>
      <c r="L1127" s="7"/>
      <c r="N1127" s="86"/>
      <c r="O1127" s="86"/>
      <c r="Q1127" s="7"/>
      <c r="S1127" s="7"/>
      <c r="U1127" s="7"/>
    </row>
    <row r="1128" spans="10:21" ht="12.75">
      <c r="J1128" s="7"/>
      <c r="L1128" s="7"/>
      <c r="N1128" s="86"/>
      <c r="O1128" s="86"/>
      <c r="Q1128" s="7"/>
      <c r="S1128" s="7"/>
      <c r="U1128" s="7"/>
    </row>
    <row r="1129" spans="10:21" ht="12.75">
      <c r="J1129" s="7"/>
      <c r="L1129" s="7"/>
      <c r="N1129" s="86"/>
      <c r="O1129" s="86"/>
      <c r="Q1129" s="7"/>
      <c r="S1129" s="7"/>
      <c r="U1129" s="7"/>
    </row>
    <row r="1130" spans="10:21" ht="12.75">
      <c r="J1130" s="7"/>
      <c r="L1130" s="7"/>
      <c r="N1130" s="86"/>
      <c r="O1130" s="86"/>
      <c r="Q1130" s="7"/>
      <c r="S1130" s="7"/>
      <c r="U1130" s="7"/>
    </row>
    <row r="1131" spans="12:21" ht="12.75">
      <c r="L1131" s="7"/>
      <c r="Q1131" s="7"/>
      <c r="U1131" s="7"/>
    </row>
    <row r="1132" spans="12:21" ht="12.75">
      <c r="L1132" s="7"/>
      <c r="Q1132" s="7"/>
      <c r="U1132" s="7"/>
    </row>
    <row r="1133" spans="12:21" ht="12.75">
      <c r="L1133" s="7"/>
      <c r="Q1133" s="7"/>
      <c r="U1133" s="7"/>
    </row>
    <row r="1134" spans="12:21" ht="12.75">
      <c r="L1134" s="7"/>
      <c r="Q1134" s="7"/>
      <c r="U1134" s="7"/>
    </row>
    <row r="1135" spans="12:21" ht="12.75">
      <c r="L1135" s="7"/>
      <c r="Q1135" s="7"/>
      <c r="U1135" s="7"/>
    </row>
    <row r="1136" spans="12:21" ht="12.75">
      <c r="L1136" s="7"/>
      <c r="Q1136" s="7"/>
      <c r="U1136" s="7"/>
    </row>
    <row r="1137" spans="12:21" ht="12.75">
      <c r="L1137" s="7"/>
      <c r="Q1137" s="7"/>
      <c r="U1137" s="7"/>
    </row>
    <row r="1138" spans="12:21" ht="12.75">
      <c r="L1138" s="7"/>
      <c r="Q1138" s="7"/>
      <c r="U1138" s="7"/>
    </row>
    <row r="1139" spans="12:21" ht="12.75">
      <c r="L1139" s="7"/>
      <c r="Q1139" s="7"/>
      <c r="U1139" s="7"/>
    </row>
    <row r="1140" spans="12:21" ht="12.75">
      <c r="L1140" s="7"/>
      <c r="Q1140" s="7"/>
      <c r="U1140" s="7"/>
    </row>
    <row r="1141" spans="10:21" ht="12.75">
      <c r="J1141" s="4"/>
      <c r="L1141" s="4"/>
      <c r="N1141" s="83"/>
      <c r="O1141" s="83"/>
      <c r="Q1141" s="4"/>
      <c r="S1141" s="4"/>
      <c r="U1141" s="4"/>
    </row>
    <row r="1142" spans="10:12" ht="12.75">
      <c r="J1142" s="5"/>
      <c r="L1142" s="5"/>
    </row>
    <row r="1143" spans="10:21" ht="12.75">
      <c r="J1143" s="7"/>
      <c r="L1143" s="7"/>
      <c r="N1143" s="86"/>
      <c r="O1143" s="86"/>
      <c r="Q1143" s="7"/>
      <c r="S1143" s="7"/>
      <c r="U1143" s="7"/>
    </row>
    <row r="1144" spans="10:21" ht="12.75">
      <c r="J1144" s="7"/>
      <c r="L1144" s="7"/>
      <c r="N1144" s="86"/>
      <c r="O1144" s="86"/>
      <c r="Q1144" s="7"/>
      <c r="S1144" s="7"/>
      <c r="U1144" s="7"/>
    </row>
    <row r="1145" spans="10:21" ht="12.75">
      <c r="J1145" s="7"/>
      <c r="L1145" s="7"/>
      <c r="N1145" s="86"/>
      <c r="O1145" s="86"/>
      <c r="Q1145" s="7"/>
      <c r="S1145" s="7"/>
      <c r="U1145" s="7"/>
    </row>
    <row r="1146" spans="10:21" ht="12.75">
      <c r="J1146" s="7"/>
      <c r="L1146" s="7"/>
      <c r="N1146" s="86"/>
      <c r="O1146" s="86"/>
      <c r="Q1146" s="7"/>
      <c r="S1146" s="7"/>
      <c r="U1146" s="7"/>
    </row>
    <row r="1147" spans="10:21" ht="12.75">
      <c r="J1147" s="7"/>
      <c r="L1147" s="7"/>
      <c r="N1147" s="86"/>
      <c r="O1147" s="86"/>
      <c r="Q1147" s="7"/>
      <c r="S1147" s="7"/>
      <c r="U1147" s="7"/>
    </row>
    <row r="1148" spans="12:21" ht="12.75">
      <c r="L1148" s="7"/>
      <c r="Q1148" s="7"/>
      <c r="U1148" s="7"/>
    </row>
    <row r="1149" spans="12:21" ht="12.75">
      <c r="L1149" s="7"/>
      <c r="Q1149" s="7"/>
      <c r="U1149" s="7"/>
    </row>
    <row r="1150" spans="12:21" ht="12.75">
      <c r="L1150" s="7"/>
      <c r="Q1150" s="7"/>
      <c r="U1150" s="7"/>
    </row>
    <row r="1151" spans="9:21" ht="13.5">
      <c r="I1151" s="2"/>
      <c r="L1151" s="7"/>
      <c r="Q1151" s="7"/>
      <c r="U1151" s="7"/>
    </row>
    <row r="1152" spans="9:21" ht="13.5">
      <c r="I1152" s="2"/>
      <c r="L1152" s="7"/>
      <c r="Q1152" s="7"/>
      <c r="U1152" s="7"/>
    </row>
    <row r="1153" spans="9:21" ht="12.75">
      <c r="I1153" s="3"/>
      <c r="L1153" s="7"/>
      <c r="Q1153" s="7"/>
      <c r="U1153" s="7"/>
    </row>
    <row r="1154" spans="12:21" ht="12.75">
      <c r="L1154" s="7"/>
      <c r="Q1154" s="7"/>
      <c r="U1154" s="7"/>
    </row>
    <row r="1155" spans="12:21" ht="12.75">
      <c r="L1155" s="7"/>
      <c r="Q1155" s="7"/>
      <c r="U1155" s="7"/>
    </row>
    <row r="1156" spans="12:21" ht="12.75">
      <c r="L1156" s="7"/>
      <c r="Q1156" s="7"/>
      <c r="U1156" s="7"/>
    </row>
    <row r="1157" spans="12:21" ht="12.75">
      <c r="L1157" s="7"/>
      <c r="Q1157" s="7"/>
      <c r="U1157" s="7"/>
    </row>
    <row r="1158" spans="12:21" ht="12.75">
      <c r="L1158" s="7"/>
      <c r="Q1158" s="7"/>
      <c r="U1158" s="7"/>
    </row>
    <row r="1159" spans="10:12" ht="12.75">
      <c r="J1159" s="5"/>
      <c r="L1159" s="5"/>
    </row>
    <row r="1160" spans="10:21" ht="12.75">
      <c r="J1160" s="7"/>
      <c r="L1160" s="7"/>
      <c r="N1160" s="86"/>
      <c r="O1160" s="86"/>
      <c r="Q1160" s="7"/>
      <c r="S1160" s="7"/>
      <c r="U1160" s="7"/>
    </row>
    <row r="1161" spans="10:21" ht="12.75">
      <c r="J1161" s="7"/>
      <c r="L1161" s="7"/>
      <c r="N1161" s="86"/>
      <c r="O1161" s="86"/>
      <c r="Q1161" s="7"/>
      <c r="S1161" s="7"/>
      <c r="U1161" s="7"/>
    </row>
    <row r="1162" spans="10:21" ht="12.75">
      <c r="J1162" s="7"/>
      <c r="L1162" s="7"/>
      <c r="N1162" s="86"/>
      <c r="O1162" s="86"/>
      <c r="Q1162" s="7"/>
      <c r="S1162" s="7"/>
      <c r="U1162" s="7"/>
    </row>
    <row r="1163" spans="10:21" ht="12.75">
      <c r="J1163" s="7"/>
      <c r="L1163" s="7"/>
      <c r="N1163" s="86"/>
      <c r="O1163" s="86"/>
      <c r="Q1163" s="7"/>
      <c r="S1163" s="7"/>
      <c r="U1163" s="7"/>
    </row>
    <row r="1164" spans="10:21" ht="12.75">
      <c r="J1164" s="7"/>
      <c r="L1164" s="7"/>
      <c r="N1164" s="86"/>
      <c r="O1164" s="86"/>
      <c r="Q1164" s="7"/>
      <c r="S1164" s="7"/>
      <c r="U1164" s="7"/>
    </row>
    <row r="1165" spans="10:21" ht="12.75">
      <c r="J1165" s="7"/>
      <c r="L1165" s="7"/>
      <c r="N1165" s="86"/>
      <c r="O1165" s="86"/>
      <c r="Q1165" s="7"/>
      <c r="S1165" s="7"/>
      <c r="U1165" s="7"/>
    </row>
    <row r="1166" spans="12:21" ht="12.75">
      <c r="L1166" s="7"/>
      <c r="Q1166" s="7"/>
      <c r="U1166" s="7"/>
    </row>
    <row r="1167" spans="12:21" ht="12.75">
      <c r="L1167" s="7"/>
      <c r="Q1167" s="7"/>
      <c r="U1167" s="7"/>
    </row>
    <row r="1168" spans="12:21" ht="12.75">
      <c r="L1168" s="7"/>
      <c r="Q1168" s="7"/>
      <c r="U1168" s="7"/>
    </row>
    <row r="1169" spans="12:21" ht="12.75">
      <c r="L1169" s="7"/>
      <c r="Q1169" s="7"/>
      <c r="U1169" s="7"/>
    </row>
    <row r="1170" spans="12:21" ht="12.75">
      <c r="L1170" s="7"/>
      <c r="Q1170" s="7"/>
      <c r="U1170" s="7"/>
    </row>
    <row r="1171" spans="12:21" ht="12.75">
      <c r="L1171" s="7"/>
      <c r="Q1171" s="7"/>
      <c r="U1171" s="7"/>
    </row>
    <row r="1172" spans="12:21" ht="12.75">
      <c r="L1172" s="7"/>
      <c r="Q1172" s="7"/>
      <c r="U1172" s="7"/>
    </row>
    <row r="1173" spans="12:21" ht="12.75">
      <c r="L1173" s="7"/>
      <c r="Q1173" s="7"/>
      <c r="U1173" s="7"/>
    </row>
    <row r="1174" spans="12:21" ht="12.75">
      <c r="L1174" s="7"/>
      <c r="Q1174" s="7"/>
      <c r="U1174" s="7"/>
    </row>
    <row r="1175" spans="12:21" ht="12.75">
      <c r="L1175" s="7"/>
      <c r="Q1175" s="7"/>
      <c r="U1175" s="7"/>
    </row>
    <row r="1180" spans="15:21" ht="12.75">
      <c r="O1180" s="89"/>
      <c r="P1180" s="89"/>
      <c r="Q1180" s="89"/>
      <c r="R1180" s="89"/>
      <c r="S1180" s="89"/>
      <c r="T1180" s="89"/>
      <c r="U1180" s="89"/>
    </row>
    <row r="1183" spans="10:21" ht="13.5"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</row>
    <row r="1184" spans="10:21" ht="13.5"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</row>
    <row r="1185" spans="10:21" ht="12.75"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</row>
    <row r="1186" spans="10:21" ht="12.75">
      <c r="J1186" s="81"/>
      <c r="K1186" s="81"/>
      <c r="L1186" s="81"/>
      <c r="N1186" s="81"/>
      <c r="O1186" s="81"/>
      <c r="P1186" s="81"/>
      <c r="Q1186" s="81"/>
      <c r="S1186" s="81"/>
      <c r="T1186" s="81"/>
      <c r="U1186" s="81"/>
    </row>
    <row r="1187" spans="10:21" ht="12.75">
      <c r="J1187" s="4"/>
      <c r="L1187" s="4"/>
      <c r="N1187" s="83"/>
      <c r="O1187" s="83"/>
      <c r="Q1187" s="4"/>
      <c r="S1187" s="4"/>
      <c r="U1187" s="4"/>
    </row>
    <row r="1189" spans="10:21" ht="12.75">
      <c r="J1189" s="7"/>
      <c r="L1189" s="7"/>
      <c r="N1189" s="86"/>
      <c r="O1189" s="86"/>
      <c r="Q1189" s="7"/>
      <c r="S1189" s="7"/>
      <c r="U1189" s="7"/>
    </row>
    <row r="1190" spans="10:21" ht="12.75">
      <c r="J1190" s="7"/>
      <c r="L1190" s="7"/>
      <c r="N1190" s="86"/>
      <c r="O1190" s="86"/>
      <c r="Q1190" s="7"/>
      <c r="S1190" s="7"/>
      <c r="U1190" s="7"/>
    </row>
    <row r="1191" spans="10:21" ht="12.75">
      <c r="J1191" s="7"/>
      <c r="L1191" s="7"/>
      <c r="N1191" s="86"/>
      <c r="O1191" s="86"/>
      <c r="Q1191" s="7"/>
      <c r="S1191" s="7"/>
      <c r="U1191" s="7"/>
    </row>
    <row r="1192" spans="10:21" ht="12.75">
      <c r="J1192" s="7"/>
      <c r="L1192" s="7"/>
      <c r="N1192" s="86"/>
      <c r="O1192" s="86"/>
      <c r="Q1192" s="7"/>
      <c r="S1192" s="7"/>
      <c r="U1192" s="7"/>
    </row>
    <row r="1193" spans="10:21" ht="12.75">
      <c r="J1193" s="7"/>
      <c r="L1193" s="7"/>
      <c r="N1193" s="86"/>
      <c r="O1193" s="86"/>
      <c r="Q1193" s="7"/>
      <c r="S1193" s="7"/>
      <c r="U1193" s="7"/>
    </row>
    <row r="1194" spans="10:21" ht="12.75">
      <c r="J1194" s="7"/>
      <c r="L1194" s="7"/>
      <c r="N1194" s="86"/>
      <c r="O1194" s="86"/>
      <c r="Q1194" s="7"/>
      <c r="S1194" s="7"/>
      <c r="U1194" s="7"/>
    </row>
    <row r="1195" spans="10:21" ht="12.75">
      <c r="J1195" s="7"/>
      <c r="L1195" s="7"/>
      <c r="N1195" s="86"/>
      <c r="O1195" s="86"/>
      <c r="Q1195" s="7"/>
      <c r="S1195" s="7"/>
      <c r="U1195" s="7"/>
    </row>
    <row r="1196" spans="10:21" ht="12.75">
      <c r="J1196" s="7"/>
      <c r="L1196" s="7"/>
      <c r="N1196" s="86"/>
      <c r="O1196" s="86"/>
      <c r="Q1196" s="7"/>
      <c r="S1196" s="7"/>
      <c r="U1196" s="7"/>
    </row>
    <row r="1197" spans="10:21" ht="12.75">
      <c r="J1197" s="7"/>
      <c r="L1197" s="7"/>
      <c r="N1197" s="86"/>
      <c r="O1197" s="86"/>
      <c r="Q1197" s="7"/>
      <c r="S1197" s="7"/>
      <c r="U1197" s="7"/>
    </row>
    <row r="1198" spans="10:21" ht="12.75">
      <c r="J1198" s="7"/>
      <c r="L1198" s="7"/>
      <c r="N1198" s="86"/>
      <c r="O1198" s="86"/>
      <c r="Q1198" s="7"/>
      <c r="S1198" s="7"/>
      <c r="U1198" s="7"/>
    </row>
    <row r="1199" spans="10:21" ht="12.75">
      <c r="J1199" s="7"/>
      <c r="L1199" s="7"/>
      <c r="N1199" s="86"/>
      <c r="O1199" s="86"/>
      <c r="Q1199" s="7"/>
      <c r="S1199" s="7"/>
      <c r="U1199" s="7"/>
    </row>
    <row r="1200" spans="10:21" ht="12.75">
      <c r="J1200" s="7"/>
      <c r="L1200" s="7"/>
      <c r="N1200" s="86"/>
      <c r="O1200" s="86"/>
      <c r="Q1200" s="7"/>
      <c r="S1200" s="7"/>
      <c r="U1200" s="7"/>
    </row>
    <row r="1201" spans="12:21" ht="12.75">
      <c r="L1201" s="7"/>
      <c r="Q1201" s="7"/>
      <c r="U1201" s="7"/>
    </row>
    <row r="1202" spans="12:21" ht="12.75">
      <c r="L1202" s="7"/>
      <c r="Q1202" s="7"/>
      <c r="U1202" s="7"/>
    </row>
    <row r="1203" spans="12:21" ht="12.75">
      <c r="L1203" s="7"/>
      <c r="Q1203" s="7"/>
      <c r="U1203" s="7"/>
    </row>
    <row r="1204" spans="12:21" ht="12.75">
      <c r="L1204" s="7"/>
      <c r="Q1204" s="7"/>
      <c r="U1204" s="7"/>
    </row>
    <row r="1205" spans="12:21" ht="12.75">
      <c r="L1205" s="7"/>
      <c r="Q1205" s="7"/>
      <c r="U1205" s="7"/>
    </row>
    <row r="1206" spans="12:21" ht="12.75">
      <c r="L1206" s="7"/>
      <c r="Q1206" s="7"/>
      <c r="U1206" s="7"/>
    </row>
    <row r="1207" spans="12:21" ht="12.75">
      <c r="L1207" s="7"/>
      <c r="Q1207" s="7"/>
      <c r="U1207" s="7"/>
    </row>
    <row r="1208" spans="12:21" ht="12.75">
      <c r="L1208" s="7"/>
      <c r="Q1208" s="7"/>
      <c r="U1208" s="7"/>
    </row>
    <row r="1209" spans="12:21" ht="12.75">
      <c r="L1209" s="7"/>
      <c r="Q1209" s="7"/>
      <c r="U1209" s="7"/>
    </row>
    <row r="1210" spans="12:21" ht="12.75">
      <c r="L1210" s="7"/>
      <c r="Q1210" s="7"/>
      <c r="U1210" s="7"/>
    </row>
    <row r="1211" spans="12:21" ht="12.75">
      <c r="L1211" s="7"/>
      <c r="Q1211" s="7"/>
      <c r="U1211" s="7"/>
    </row>
    <row r="1212" spans="12:21" ht="12.75">
      <c r="L1212" s="7"/>
      <c r="Q1212" s="7"/>
      <c r="U1212" s="7"/>
    </row>
    <row r="1213" spans="12:21" ht="12.75">
      <c r="L1213" s="7"/>
      <c r="Q1213" s="7"/>
      <c r="U1213" s="7"/>
    </row>
  </sheetData>
  <sheetProtection/>
  <mergeCells count="1850">
    <mergeCell ref="N1200:O1200"/>
    <mergeCell ref="A744:C744"/>
    <mergeCell ref="F744:H744"/>
    <mergeCell ref="A745:C745"/>
    <mergeCell ref="F745:H745"/>
    <mergeCell ref="A746:C746"/>
    <mergeCell ref="F746:H746"/>
    <mergeCell ref="A747:C747"/>
    <mergeCell ref="F747:H747"/>
    <mergeCell ref="A748:C748"/>
    <mergeCell ref="N1198:O1198"/>
    <mergeCell ref="A742:C742"/>
    <mergeCell ref="F742:H742"/>
    <mergeCell ref="N1199:O1199"/>
    <mergeCell ref="A743:B743"/>
    <mergeCell ref="F743:H743"/>
    <mergeCell ref="F748:H748"/>
    <mergeCell ref="A749:C749"/>
    <mergeCell ref="F749:H749"/>
    <mergeCell ref="A750:C750"/>
    <mergeCell ref="N1196:O1196"/>
    <mergeCell ref="A740:C740"/>
    <mergeCell ref="F740:H740"/>
    <mergeCell ref="N1197:O1197"/>
    <mergeCell ref="A741:C741"/>
    <mergeCell ref="F741:H741"/>
    <mergeCell ref="F750:H750"/>
    <mergeCell ref="A751:C751"/>
    <mergeCell ref="F751:H751"/>
    <mergeCell ref="A755:C755"/>
    <mergeCell ref="N1194:O1194"/>
    <mergeCell ref="A738:C738"/>
    <mergeCell ref="F738:H738"/>
    <mergeCell ref="N1195:O1195"/>
    <mergeCell ref="A739:C739"/>
    <mergeCell ref="F739:H739"/>
    <mergeCell ref="F755:H755"/>
    <mergeCell ref="A756:B756"/>
    <mergeCell ref="F756:H756"/>
    <mergeCell ref="A752:C752"/>
    <mergeCell ref="N1192:O1192"/>
    <mergeCell ref="A736:C736"/>
    <mergeCell ref="F736:H736"/>
    <mergeCell ref="N1193:O1193"/>
    <mergeCell ref="A737:C737"/>
    <mergeCell ref="F737:H737"/>
    <mergeCell ref="F752:H752"/>
    <mergeCell ref="A753:C753"/>
    <mergeCell ref="F753:H753"/>
    <mergeCell ref="A754:C754"/>
    <mergeCell ref="N1191:O1191"/>
    <mergeCell ref="N1189:O1189"/>
    <mergeCell ref="A735:C735"/>
    <mergeCell ref="F735:H735"/>
    <mergeCell ref="F754:H754"/>
    <mergeCell ref="N1187:O1187"/>
    <mergeCell ref="N1186:Q1186"/>
    <mergeCell ref="N1141:O1141"/>
    <mergeCell ref="N1144:O1144"/>
    <mergeCell ref="N1143:O1143"/>
    <mergeCell ref="N1190:O1190"/>
    <mergeCell ref="A734:C734"/>
    <mergeCell ref="F734:H734"/>
    <mergeCell ref="N1165:O1165"/>
    <mergeCell ref="N1162:O1162"/>
    <mergeCell ref="N1145:O1145"/>
    <mergeCell ref="N1147:O1147"/>
    <mergeCell ref="N1130:O1130"/>
    <mergeCell ref="N1128:O1128"/>
    <mergeCell ref="N967:O967"/>
    <mergeCell ref="A733:C733"/>
    <mergeCell ref="F733:H733"/>
    <mergeCell ref="N1163:O1163"/>
    <mergeCell ref="N1160:O1160"/>
    <mergeCell ref="N1161:O1161"/>
    <mergeCell ref="J1186:L1186"/>
    <mergeCell ref="N1129:O1129"/>
    <mergeCell ref="N1125:O1125"/>
    <mergeCell ref="N1127:O1127"/>
    <mergeCell ref="N970:O970"/>
    <mergeCell ref="S1186:U1186"/>
    <mergeCell ref="A718:B718"/>
    <mergeCell ref="F718:H718"/>
    <mergeCell ref="A720:F720"/>
    <mergeCell ref="A723:G723"/>
    <mergeCell ref="O1180:U1180"/>
    <mergeCell ref="A730:B730"/>
    <mergeCell ref="F730:H730"/>
    <mergeCell ref="N1164:O1164"/>
    <mergeCell ref="N1146:O1146"/>
    <mergeCell ref="A713:C713"/>
    <mergeCell ref="F713:H713"/>
    <mergeCell ref="A709:C709"/>
    <mergeCell ref="F709:H709"/>
    <mergeCell ref="A708:B708"/>
    <mergeCell ref="F708:H708"/>
    <mergeCell ref="A710:C710"/>
    <mergeCell ref="F710:H710"/>
    <mergeCell ref="A711:C711"/>
    <mergeCell ref="F711:H711"/>
    <mergeCell ref="A714:C714"/>
    <mergeCell ref="F714:H714"/>
    <mergeCell ref="A715:C715"/>
    <mergeCell ref="F715:H715"/>
    <mergeCell ref="A706:C706"/>
    <mergeCell ref="F706:H706"/>
    <mergeCell ref="A707:C707"/>
    <mergeCell ref="F707:H707"/>
    <mergeCell ref="A712:C712"/>
    <mergeCell ref="F712:H712"/>
    <mergeCell ref="A704:C704"/>
    <mergeCell ref="F704:H704"/>
    <mergeCell ref="A705:C705"/>
    <mergeCell ref="F705:H705"/>
    <mergeCell ref="A703:C703"/>
    <mergeCell ref="F703:H703"/>
    <mergeCell ref="A698:B698"/>
    <mergeCell ref="F698:H698"/>
    <mergeCell ref="A702:B702"/>
    <mergeCell ref="A699:C699"/>
    <mergeCell ref="F699:H699"/>
    <mergeCell ref="A700:C700"/>
    <mergeCell ref="F700:H700"/>
    <mergeCell ref="A701:C701"/>
    <mergeCell ref="F701:H701"/>
    <mergeCell ref="A694:C694"/>
    <mergeCell ref="A717:C717"/>
    <mergeCell ref="A716:C716"/>
    <mergeCell ref="N1100:O1100"/>
    <mergeCell ref="N1076:O1076"/>
    <mergeCell ref="A731:B731"/>
    <mergeCell ref="A732:C732"/>
    <mergeCell ref="F716:H716"/>
    <mergeCell ref="F732:H732"/>
    <mergeCell ref="N1099:O1099"/>
    <mergeCell ref="A696:C696"/>
    <mergeCell ref="F696:H696"/>
    <mergeCell ref="N1109:O1109"/>
    <mergeCell ref="F717:H717"/>
    <mergeCell ref="D729:H729"/>
    <mergeCell ref="A695:C695"/>
    <mergeCell ref="F695:H695"/>
    <mergeCell ref="N1077:O1077"/>
    <mergeCell ref="A697:C697"/>
    <mergeCell ref="F697:H697"/>
    <mergeCell ref="F694:H694"/>
    <mergeCell ref="N1124:O1124"/>
    <mergeCell ref="A691:C691"/>
    <mergeCell ref="F691:H691"/>
    <mergeCell ref="A688:B688"/>
    <mergeCell ref="N1113:O1113"/>
    <mergeCell ref="A689:C689"/>
    <mergeCell ref="F689:H689"/>
    <mergeCell ref="A690:C690"/>
    <mergeCell ref="N1111:O1111"/>
    <mergeCell ref="N1126:O1126"/>
    <mergeCell ref="A685:C685"/>
    <mergeCell ref="F685:H685"/>
    <mergeCell ref="N1114:O1114"/>
    <mergeCell ref="N1112:O1112"/>
    <mergeCell ref="A686:C686"/>
    <mergeCell ref="F686:H686"/>
    <mergeCell ref="F688:H688"/>
    <mergeCell ref="A687:C687"/>
    <mergeCell ref="F687:H687"/>
    <mergeCell ref="F683:H683"/>
    <mergeCell ref="A680:C680"/>
    <mergeCell ref="F680:H680"/>
    <mergeCell ref="A684:C684"/>
    <mergeCell ref="F684:H684"/>
    <mergeCell ref="A693:B693"/>
    <mergeCell ref="F690:H690"/>
    <mergeCell ref="A692:B692"/>
    <mergeCell ref="F692:H692"/>
    <mergeCell ref="A678:C678"/>
    <mergeCell ref="F678:H678"/>
    <mergeCell ref="N1098:O1098"/>
    <mergeCell ref="N1096:O1096"/>
    <mergeCell ref="N1097:O1097"/>
    <mergeCell ref="N1062:O1062"/>
    <mergeCell ref="A679:C679"/>
    <mergeCell ref="F679:H679"/>
    <mergeCell ref="N1095:O1095"/>
    <mergeCell ref="N1079:O1079"/>
    <mergeCell ref="F667:H667"/>
    <mergeCell ref="A668:C668"/>
    <mergeCell ref="F668:H668"/>
    <mergeCell ref="A676:C676"/>
    <mergeCell ref="F676:H676"/>
    <mergeCell ref="F670:H670"/>
    <mergeCell ref="A669:C669"/>
    <mergeCell ref="F669:H669"/>
    <mergeCell ref="A671:C671"/>
    <mergeCell ref="A674:C674"/>
    <mergeCell ref="A677:B677"/>
    <mergeCell ref="F677:H677"/>
    <mergeCell ref="A681:B681"/>
    <mergeCell ref="A682:C682"/>
    <mergeCell ref="N1078:O1078"/>
    <mergeCell ref="N1024:O1024"/>
    <mergeCell ref="N1063:O1063"/>
    <mergeCell ref="N1060:O1060"/>
    <mergeCell ref="N1027:O1027"/>
    <mergeCell ref="N1004:O1004"/>
    <mergeCell ref="F674:H674"/>
    <mergeCell ref="A673:B673"/>
    <mergeCell ref="A670:C670"/>
    <mergeCell ref="F672:H672"/>
    <mergeCell ref="N1075:O1075"/>
    <mergeCell ref="F682:H682"/>
    <mergeCell ref="A683:C683"/>
    <mergeCell ref="A675:C675"/>
    <mergeCell ref="F675:H675"/>
    <mergeCell ref="N1061:O1061"/>
    <mergeCell ref="A661:C661"/>
    <mergeCell ref="F671:H671"/>
    <mergeCell ref="A672:B672"/>
    <mergeCell ref="A664:C664"/>
    <mergeCell ref="F664:H664"/>
    <mergeCell ref="A665:C665"/>
    <mergeCell ref="F665:H665"/>
    <mergeCell ref="A666:B666"/>
    <mergeCell ref="F666:H666"/>
    <mergeCell ref="A667:C667"/>
    <mergeCell ref="F657:H657"/>
    <mergeCell ref="A658:C658"/>
    <mergeCell ref="F658:H658"/>
    <mergeCell ref="A659:C659"/>
    <mergeCell ref="F659:H659"/>
    <mergeCell ref="A660:B660"/>
    <mergeCell ref="N1059:O1059"/>
    <mergeCell ref="A644:C644"/>
    <mergeCell ref="F644:H644"/>
    <mergeCell ref="A651:B651"/>
    <mergeCell ref="A652:C652"/>
    <mergeCell ref="F652:H652"/>
    <mergeCell ref="N1057:O1057"/>
    <mergeCell ref="A646:C646"/>
    <mergeCell ref="F646:H646"/>
    <mergeCell ref="N1042:O1042"/>
    <mergeCell ref="N1039:O1039"/>
    <mergeCell ref="A636:C636"/>
    <mergeCell ref="F636:H636"/>
    <mergeCell ref="A662:C662"/>
    <mergeCell ref="F662:H662"/>
    <mergeCell ref="N1028:O1028"/>
    <mergeCell ref="A648:C648"/>
    <mergeCell ref="F648:H648"/>
    <mergeCell ref="F661:H661"/>
    <mergeCell ref="A657:C657"/>
    <mergeCell ref="N1040:O1040"/>
    <mergeCell ref="A632:C632"/>
    <mergeCell ref="F632:H632"/>
    <mergeCell ref="N1041:O1041"/>
    <mergeCell ref="A633:B633"/>
    <mergeCell ref="F633:H633"/>
    <mergeCell ref="A638:C638"/>
    <mergeCell ref="F638:H638"/>
    <mergeCell ref="A656:B656"/>
    <mergeCell ref="F656:H656"/>
    <mergeCell ref="A627:C627"/>
    <mergeCell ref="F627:H627"/>
    <mergeCell ref="A628:C628"/>
    <mergeCell ref="F628:H628"/>
    <mergeCell ref="A631:C631"/>
    <mergeCell ref="F631:H631"/>
    <mergeCell ref="A629:B629"/>
    <mergeCell ref="A630:C630"/>
    <mergeCell ref="F630:H630"/>
    <mergeCell ref="F639:H639"/>
    <mergeCell ref="F641:H641"/>
    <mergeCell ref="A642:C642"/>
    <mergeCell ref="A637:C637"/>
    <mergeCell ref="A634:C634"/>
    <mergeCell ref="F634:H634"/>
    <mergeCell ref="A635:C635"/>
    <mergeCell ref="F637:H637"/>
    <mergeCell ref="F635:H635"/>
    <mergeCell ref="N1005:O1005"/>
    <mergeCell ref="N1001:O1001"/>
    <mergeCell ref="N985:O985"/>
    <mergeCell ref="N951:O951"/>
    <mergeCell ref="A650:C650"/>
    <mergeCell ref="A645:B645"/>
    <mergeCell ref="F645:H645"/>
    <mergeCell ref="A663:C663"/>
    <mergeCell ref="F663:H663"/>
    <mergeCell ref="N988:O988"/>
    <mergeCell ref="F655:H655"/>
    <mergeCell ref="A640:B640"/>
    <mergeCell ref="A641:C641"/>
    <mergeCell ref="A647:C647"/>
    <mergeCell ref="F647:H647"/>
    <mergeCell ref="F643:H643"/>
    <mergeCell ref="A653:C653"/>
    <mergeCell ref="A654:C654"/>
    <mergeCell ref="F654:H654"/>
    <mergeCell ref="F620:H620"/>
    <mergeCell ref="A621:C621"/>
    <mergeCell ref="F621:H621"/>
    <mergeCell ref="F653:H653"/>
    <mergeCell ref="N1026:O1026"/>
    <mergeCell ref="A625:C625"/>
    <mergeCell ref="F625:H625"/>
    <mergeCell ref="F642:H642"/>
    <mergeCell ref="A649:C649"/>
    <mergeCell ref="F649:H649"/>
    <mergeCell ref="N986:O986"/>
    <mergeCell ref="A626:B626"/>
    <mergeCell ref="F626:H626"/>
    <mergeCell ref="A639:B639"/>
    <mergeCell ref="F650:H650"/>
    <mergeCell ref="A655:C655"/>
    <mergeCell ref="N965:O965"/>
    <mergeCell ref="N934:O934"/>
    <mergeCell ref="N912:O912"/>
    <mergeCell ref="N858:O858"/>
    <mergeCell ref="A619:C619"/>
    <mergeCell ref="F619:H619"/>
    <mergeCell ref="A620:C620"/>
    <mergeCell ref="N987:O987"/>
    <mergeCell ref="N984:O984"/>
    <mergeCell ref="A622:B622"/>
    <mergeCell ref="F622:H622"/>
    <mergeCell ref="N972:O972"/>
    <mergeCell ref="A623:B623"/>
    <mergeCell ref="A643:C643"/>
    <mergeCell ref="N1003:O1003"/>
    <mergeCell ref="N990:O990"/>
    <mergeCell ref="N989:O989"/>
    <mergeCell ref="A617:C617"/>
    <mergeCell ref="F617:H617"/>
    <mergeCell ref="A624:C624"/>
    <mergeCell ref="F624:H624"/>
    <mergeCell ref="N1002:O1002"/>
    <mergeCell ref="A618:B618"/>
    <mergeCell ref="F618:H618"/>
    <mergeCell ref="A613:B613"/>
    <mergeCell ref="N971:O971"/>
    <mergeCell ref="F611:H611"/>
    <mergeCell ref="A607:C607"/>
    <mergeCell ref="F607:H607"/>
    <mergeCell ref="A610:C610"/>
    <mergeCell ref="N968:O968"/>
    <mergeCell ref="N969:O969"/>
    <mergeCell ref="A616:C616"/>
    <mergeCell ref="F616:H616"/>
    <mergeCell ref="A600:C600"/>
    <mergeCell ref="N953:O953"/>
    <mergeCell ref="A605:C605"/>
    <mergeCell ref="F605:H605"/>
    <mergeCell ref="A615:C615"/>
    <mergeCell ref="F615:H615"/>
    <mergeCell ref="F610:H610"/>
    <mergeCell ref="N935:O935"/>
    <mergeCell ref="A606:C606"/>
    <mergeCell ref="F606:H606"/>
    <mergeCell ref="A597:C597"/>
    <mergeCell ref="N952:O952"/>
    <mergeCell ref="N950:O950"/>
    <mergeCell ref="A602:B602"/>
    <mergeCell ref="A601:C601"/>
    <mergeCell ref="N949:O949"/>
    <mergeCell ref="N932:O932"/>
    <mergeCell ref="A599:C599"/>
    <mergeCell ref="F599:H599"/>
    <mergeCell ref="N933:O933"/>
    <mergeCell ref="A589:C589"/>
    <mergeCell ref="F589:H589"/>
    <mergeCell ref="N948:O948"/>
    <mergeCell ref="A595:C595"/>
    <mergeCell ref="F595:H595"/>
    <mergeCell ref="F601:H601"/>
    <mergeCell ref="A598:B598"/>
    <mergeCell ref="N947:O947"/>
    <mergeCell ref="A596:C596"/>
    <mergeCell ref="F596:H596"/>
    <mergeCell ref="A586:C586"/>
    <mergeCell ref="F586:H586"/>
    <mergeCell ref="A591:B591"/>
    <mergeCell ref="F591:H591"/>
    <mergeCell ref="A592:B592"/>
    <mergeCell ref="A593:C593"/>
    <mergeCell ref="A590:C590"/>
    <mergeCell ref="F590:H590"/>
    <mergeCell ref="A588:C588"/>
    <mergeCell ref="F588:H588"/>
    <mergeCell ref="A584:C584"/>
    <mergeCell ref="F584:H584"/>
    <mergeCell ref="F593:H593"/>
    <mergeCell ref="A594:C594"/>
    <mergeCell ref="F594:H594"/>
    <mergeCell ref="N911:O911"/>
    <mergeCell ref="A614:C614"/>
    <mergeCell ref="F612:H612"/>
    <mergeCell ref="N877:O877"/>
    <mergeCell ref="A585:C585"/>
    <mergeCell ref="F585:H585"/>
    <mergeCell ref="N931:O931"/>
    <mergeCell ref="A578:C578"/>
    <mergeCell ref="F578:H578"/>
    <mergeCell ref="A579:C579"/>
    <mergeCell ref="F579:H579"/>
    <mergeCell ref="A581:C581"/>
    <mergeCell ref="N908:O908"/>
    <mergeCell ref="A583:C583"/>
    <mergeCell ref="F583:H583"/>
    <mergeCell ref="A587:B587"/>
    <mergeCell ref="N929:O929"/>
    <mergeCell ref="A576:C576"/>
    <mergeCell ref="F576:H576"/>
    <mergeCell ref="F581:H581"/>
    <mergeCell ref="A582:C582"/>
    <mergeCell ref="F582:H582"/>
    <mergeCell ref="F597:H597"/>
    <mergeCell ref="A580:B580"/>
    <mergeCell ref="A577:B577"/>
    <mergeCell ref="A571:B571"/>
    <mergeCell ref="F571:H571"/>
    <mergeCell ref="N909:O909"/>
    <mergeCell ref="A572:B572"/>
    <mergeCell ref="N834:O834"/>
    <mergeCell ref="N811:O811"/>
    <mergeCell ref="N685:O685"/>
    <mergeCell ref="N875:O875"/>
    <mergeCell ref="N876:O876"/>
    <mergeCell ref="N860:O860"/>
    <mergeCell ref="A568:C568"/>
    <mergeCell ref="F568:H568"/>
    <mergeCell ref="N910:O910"/>
    <mergeCell ref="F577:H577"/>
    <mergeCell ref="F587:H587"/>
    <mergeCell ref="F570:H570"/>
    <mergeCell ref="N897:O897"/>
    <mergeCell ref="A575:C575"/>
    <mergeCell ref="F575:H575"/>
    <mergeCell ref="N894:O894"/>
    <mergeCell ref="A567:B567"/>
    <mergeCell ref="F567:H567"/>
    <mergeCell ref="F598:H598"/>
    <mergeCell ref="A611:C611"/>
    <mergeCell ref="A608:C608"/>
    <mergeCell ref="F608:H608"/>
    <mergeCell ref="A603:C603"/>
    <mergeCell ref="F604:H604"/>
    <mergeCell ref="A609:B609"/>
    <mergeCell ref="F609:H609"/>
    <mergeCell ref="A566:C566"/>
    <mergeCell ref="F566:H566"/>
    <mergeCell ref="N907:O907"/>
    <mergeCell ref="A573:C573"/>
    <mergeCell ref="F573:H573"/>
    <mergeCell ref="A569:C569"/>
    <mergeCell ref="F569:H569"/>
    <mergeCell ref="A570:C570"/>
    <mergeCell ref="N895:O895"/>
    <mergeCell ref="N893:O893"/>
    <mergeCell ref="A560:C560"/>
    <mergeCell ref="A564:C564"/>
    <mergeCell ref="F564:H564"/>
    <mergeCell ref="F563:H563"/>
    <mergeCell ref="N896:O896"/>
    <mergeCell ref="A565:C565"/>
    <mergeCell ref="F565:H565"/>
    <mergeCell ref="A574:C574"/>
    <mergeCell ref="F574:H574"/>
    <mergeCell ref="F600:H600"/>
    <mergeCell ref="A556:C556"/>
    <mergeCell ref="F556:H556"/>
    <mergeCell ref="F560:H560"/>
    <mergeCell ref="A562:C562"/>
    <mergeCell ref="F562:H562"/>
    <mergeCell ref="N892:O892"/>
    <mergeCell ref="A557:B557"/>
    <mergeCell ref="A561:B561"/>
    <mergeCell ref="F603:H603"/>
    <mergeCell ref="N891:O891"/>
    <mergeCell ref="A554:C554"/>
    <mergeCell ref="F554:H554"/>
    <mergeCell ref="N889:O889"/>
    <mergeCell ref="A555:C555"/>
    <mergeCell ref="F555:H555"/>
    <mergeCell ref="A604:C604"/>
    <mergeCell ref="A563:C563"/>
    <mergeCell ref="N833:O833"/>
    <mergeCell ref="F614:H614"/>
    <mergeCell ref="A612:C612"/>
    <mergeCell ref="A551:C551"/>
    <mergeCell ref="F551:H551"/>
    <mergeCell ref="A552:C552"/>
    <mergeCell ref="F552:H552"/>
    <mergeCell ref="F557:H557"/>
    <mergeCell ref="N810:O810"/>
    <mergeCell ref="A558:C558"/>
    <mergeCell ref="F558:H558"/>
    <mergeCell ref="A559:C559"/>
    <mergeCell ref="F559:H559"/>
    <mergeCell ref="A546:C546"/>
    <mergeCell ref="F546:H546"/>
    <mergeCell ref="A547:C547"/>
    <mergeCell ref="F547:H547"/>
    <mergeCell ref="A548:C548"/>
    <mergeCell ref="N874:O874"/>
    <mergeCell ref="A550:B550"/>
    <mergeCell ref="N835:O835"/>
    <mergeCell ref="N832:O832"/>
    <mergeCell ref="N859:O859"/>
    <mergeCell ref="A544:C544"/>
    <mergeCell ref="F544:H544"/>
    <mergeCell ref="F548:H548"/>
    <mergeCell ref="A549:B549"/>
    <mergeCell ref="F549:H549"/>
    <mergeCell ref="N857:O857"/>
    <mergeCell ref="A545:B545"/>
    <mergeCell ref="F545:H545"/>
    <mergeCell ref="N856:O856"/>
    <mergeCell ref="N734:O734"/>
    <mergeCell ref="A539:C539"/>
    <mergeCell ref="F539:H539"/>
    <mergeCell ref="A540:C540"/>
    <mergeCell ref="F540:H540"/>
    <mergeCell ref="N854:O854"/>
    <mergeCell ref="A543:C543"/>
    <mergeCell ref="F543:H543"/>
    <mergeCell ref="N831:O831"/>
    <mergeCell ref="A541:B541"/>
    <mergeCell ref="N829:O829"/>
    <mergeCell ref="F526:H526"/>
    <mergeCell ref="A527:C527"/>
    <mergeCell ref="F527:H527"/>
    <mergeCell ref="A532:B532"/>
    <mergeCell ref="F532:H532"/>
    <mergeCell ref="A528:B528"/>
    <mergeCell ref="F528:H528"/>
    <mergeCell ref="A529:C529"/>
    <mergeCell ref="F531:H531"/>
    <mergeCell ref="A525:C525"/>
    <mergeCell ref="F525:H525"/>
    <mergeCell ref="N828:O828"/>
    <mergeCell ref="A531:C531"/>
    <mergeCell ref="A533:B533"/>
    <mergeCell ref="F529:H529"/>
    <mergeCell ref="A530:C530"/>
    <mergeCell ref="F530:H530"/>
    <mergeCell ref="F536:H536"/>
    <mergeCell ref="F535:H535"/>
    <mergeCell ref="A538:B538"/>
    <mergeCell ref="F538:H538"/>
    <mergeCell ref="N830:O830"/>
    <mergeCell ref="A524:C524"/>
    <mergeCell ref="F524:H524"/>
    <mergeCell ref="A537:C537"/>
    <mergeCell ref="A553:C553"/>
    <mergeCell ref="F553:H553"/>
    <mergeCell ref="A526:C526"/>
    <mergeCell ref="F534:H534"/>
    <mergeCell ref="A523:C523"/>
    <mergeCell ref="F523:H523"/>
    <mergeCell ref="N826:O826"/>
    <mergeCell ref="A542:C542"/>
    <mergeCell ref="F542:H542"/>
    <mergeCell ref="N720:O720"/>
    <mergeCell ref="A535:C535"/>
    <mergeCell ref="N699:O699"/>
    <mergeCell ref="F537:H537"/>
    <mergeCell ref="A536:C536"/>
    <mergeCell ref="A516:C516"/>
    <mergeCell ref="A517:C517"/>
    <mergeCell ref="F517:H517"/>
    <mergeCell ref="A518:C518"/>
    <mergeCell ref="F518:H518"/>
    <mergeCell ref="A522:C522"/>
    <mergeCell ref="F522:H522"/>
    <mergeCell ref="F521:H521"/>
    <mergeCell ref="N736:O736"/>
    <mergeCell ref="A534:C534"/>
    <mergeCell ref="A515:B515"/>
    <mergeCell ref="N773:O773"/>
    <mergeCell ref="F515:H515"/>
    <mergeCell ref="N812:O812"/>
    <mergeCell ref="A519:B519"/>
    <mergeCell ref="F519:H519"/>
    <mergeCell ref="N809:O809"/>
    <mergeCell ref="A520:B520"/>
    <mergeCell ref="A513:C513"/>
    <mergeCell ref="F516:H516"/>
    <mergeCell ref="F513:H513"/>
    <mergeCell ref="A514:C514"/>
    <mergeCell ref="F514:H514"/>
    <mergeCell ref="N807:O807"/>
    <mergeCell ref="N702:O702"/>
    <mergeCell ref="N700:O700"/>
    <mergeCell ref="N701:O701"/>
    <mergeCell ref="A521:C521"/>
    <mergeCell ref="A511:C511"/>
    <mergeCell ref="F511:H511"/>
    <mergeCell ref="N808:O808"/>
    <mergeCell ref="N795:O795"/>
    <mergeCell ref="N794:O794"/>
    <mergeCell ref="A512:C512"/>
    <mergeCell ref="F512:H512"/>
    <mergeCell ref="N792:O792"/>
    <mergeCell ref="N788:O788"/>
    <mergeCell ref="N772:O772"/>
    <mergeCell ref="F506:H506"/>
    <mergeCell ref="A502:C502"/>
    <mergeCell ref="F502:H502"/>
    <mergeCell ref="N793:O793"/>
    <mergeCell ref="A503:C503"/>
    <mergeCell ref="F503:H503"/>
    <mergeCell ref="A509:B509"/>
    <mergeCell ref="A507:C507"/>
    <mergeCell ref="N790:O790"/>
    <mergeCell ref="N770:O770"/>
    <mergeCell ref="F492:H492"/>
    <mergeCell ref="A493:C493"/>
    <mergeCell ref="F493:H493"/>
    <mergeCell ref="A500:C500"/>
    <mergeCell ref="F500:H500"/>
    <mergeCell ref="N791:O791"/>
    <mergeCell ref="A501:C501"/>
    <mergeCell ref="F501:H501"/>
    <mergeCell ref="F507:H507"/>
    <mergeCell ref="A508:C508"/>
    <mergeCell ref="A497:B497"/>
    <mergeCell ref="F497:H497"/>
    <mergeCell ref="N771:O771"/>
    <mergeCell ref="A489:C489"/>
    <mergeCell ref="F489:H489"/>
    <mergeCell ref="A494:C494"/>
    <mergeCell ref="F494:H494"/>
    <mergeCell ref="A495:C495"/>
    <mergeCell ref="F495:H495"/>
    <mergeCell ref="N756:O756"/>
    <mergeCell ref="A490:B490"/>
    <mergeCell ref="F490:H490"/>
    <mergeCell ref="N757:O757"/>
    <mergeCell ref="A486:B486"/>
    <mergeCell ref="A483:C483"/>
    <mergeCell ref="F483:H483"/>
    <mergeCell ref="A484:C484"/>
    <mergeCell ref="F484:H484"/>
    <mergeCell ref="A485:C485"/>
    <mergeCell ref="N754:O754"/>
    <mergeCell ref="A488:C488"/>
    <mergeCell ref="F488:H488"/>
    <mergeCell ref="N755:O755"/>
    <mergeCell ref="N753:O753"/>
    <mergeCell ref="A481:C481"/>
    <mergeCell ref="F481:H481"/>
    <mergeCell ref="F485:H485"/>
    <mergeCell ref="A487:C487"/>
    <mergeCell ref="F487:H487"/>
    <mergeCell ref="N751:O751"/>
    <mergeCell ref="A482:B482"/>
    <mergeCell ref="F482:H482"/>
    <mergeCell ref="F478:H478"/>
    <mergeCell ref="N746:O746"/>
    <mergeCell ref="N747:O747"/>
    <mergeCell ref="A479:C479"/>
    <mergeCell ref="F479:H479"/>
    <mergeCell ref="A496:C496"/>
    <mergeCell ref="F496:H496"/>
    <mergeCell ref="N737:O737"/>
    <mergeCell ref="A480:C480"/>
    <mergeCell ref="F480:H480"/>
    <mergeCell ref="N735:O735"/>
    <mergeCell ref="A472:C472"/>
    <mergeCell ref="F472:H472"/>
    <mergeCell ref="A473:B473"/>
    <mergeCell ref="F473:H473"/>
    <mergeCell ref="F508:H508"/>
    <mergeCell ref="A504:B504"/>
    <mergeCell ref="N733:O733"/>
    <mergeCell ref="A475:C475"/>
    <mergeCell ref="F470:H470"/>
    <mergeCell ref="N684:O684"/>
    <mergeCell ref="N680:O680"/>
    <mergeCell ref="N646:O646"/>
    <mergeCell ref="N644:O644"/>
    <mergeCell ref="A491:C491"/>
    <mergeCell ref="F491:H491"/>
    <mergeCell ref="A492:C492"/>
    <mergeCell ref="N665:O665"/>
    <mergeCell ref="N732:O732"/>
    <mergeCell ref="N722:O722"/>
    <mergeCell ref="N721:O721"/>
    <mergeCell ref="F469:H469"/>
    <mergeCell ref="F504:H504"/>
    <mergeCell ref="A505:C505"/>
    <mergeCell ref="F499:H499"/>
    <mergeCell ref="F475:H475"/>
    <mergeCell ref="A476:B476"/>
    <mergeCell ref="A474:C474"/>
    <mergeCell ref="N731:O731"/>
    <mergeCell ref="A468:C468"/>
    <mergeCell ref="F468:H468"/>
    <mergeCell ref="F476:H476"/>
    <mergeCell ref="A477:B477"/>
    <mergeCell ref="A478:C478"/>
    <mergeCell ref="A471:C471"/>
    <mergeCell ref="F471:H471"/>
    <mergeCell ref="F505:H505"/>
    <mergeCell ref="A506:C506"/>
    <mergeCell ref="N719:O719"/>
    <mergeCell ref="A466:B466"/>
    <mergeCell ref="A464:C464"/>
    <mergeCell ref="F464:H464"/>
    <mergeCell ref="A465:C465"/>
    <mergeCell ref="F465:H465"/>
    <mergeCell ref="A470:C470"/>
    <mergeCell ref="N718:O718"/>
    <mergeCell ref="A510:C510"/>
    <mergeCell ref="F510:H510"/>
    <mergeCell ref="N683:O683"/>
    <mergeCell ref="A447:C447"/>
    <mergeCell ref="F447:H447"/>
    <mergeCell ref="A444:C444"/>
    <mergeCell ref="A450:C450"/>
    <mergeCell ref="F450:H450"/>
    <mergeCell ref="A451:C451"/>
    <mergeCell ref="N682:O682"/>
    <mergeCell ref="A469:C469"/>
    <mergeCell ref="A452:B452"/>
    <mergeCell ref="O679:U679"/>
    <mergeCell ref="S608:U608"/>
    <mergeCell ref="S549:U549"/>
    <mergeCell ref="A442:C442"/>
    <mergeCell ref="F442:H442"/>
    <mergeCell ref="F457:H457"/>
    <mergeCell ref="A453:C453"/>
    <mergeCell ref="N666:O666"/>
    <mergeCell ref="A461:B461"/>
    <mergeCell ref="F443:H443"/>
    <mergeCell ref="A438:B438"/>
    <mergeCell ref="F438:H438"/>
    <mergeCell ref="F446:H446"/>
    <mergeCell ref="F451:H451"/>
    <mergeCell ref="F441:H441"/>
    <mergeCell ref="F445:H445"/>
    <mergeCell ref="N664:O664"/>
    <mergeCell ref="N660:O660"/>
    <mergeCell ref="N662:O662"/>
    <mergeCell ref="N663:O663"/>
    <mergeCell ref="N639:O639"/>
    <mergeCell ref="A443:B443"/>
    <mergeCell ref="F452:H452"/>
    <mergeCell ref="F460:H460"/>
    <mergeCell ref="A498:B498"/>
    <mergeCell ref="A499:C499"/>
    <mergeCell ref="N661:O661"/>
    <mergeCell ref="F440:H440"/>
    <mergeCell ref="A457:C457"/>
    <mergeCell ref="A439:B439"/>
    <mergeCell ref="F444:H444"/>
    <mergeCell ref="F453:H453"/>
    <mergeCell ref="N641:O641"/>
    <mergeCell ref="A448:B448"/>
    <mergeCell ref="A441:C441"/>
    <mergeCell ref="F474:H474"/>
    <mergeCell ref="A467:C467"/>
    <mergeCell ref="A432:C432"/>
    <mergeCell ref="A433:C433"/>
    <mergeCell ref="F433:H433"/>
    <mergeCell ref="F467:H467"/>
    <mergeCell ref="A435:C435"/>
    <mergeCell ref="F435:H435"/>
    <mergeCell ref="A436:C436"/>
    <mergeCell ref="A434:B434"/>
    <mergeCell ref="F434:H434"/>
    <mergeCell ref="N648:O648"/>
    <mergeCell ref="N645:O645"/>
    <mergeCell ref="F458:H458"/>
    <mergeCell ref="A440:C440"/>
    <mergeCell ref="A445:C445"/>
    <mergeCell ref="N642:O642"/>
    <mergeCell ref="N643:O643"/>
    <mergeCell ref="N647:O647"/>
    <mergeCell ref="F449:H449"/>
    <mergeCell ref="N628:O628"/>
    <mergeCell ref="N631:O631"/>
    <mergeCell ref="N632:O632"/>
    <mergeCell ref="N603:O603"/>
    <mergeCell ref="A449:C449"/>
    <mergeCell ref="A454:C454"/>
    <mergeCell ref="F454:H454"/>
    <mergeCell ref="A455:C455"/>
    <mergeCell ref="F455:H455"/>
    <mergeCell ref="N629:O629"/>
    <mergeCell ref="N630:O630"/>
    <mergeCell ref="A430:C430"/>
    <mergeCell ref="F430:H430"/>
    <mergeCell ref="F463:H463"/>
    <mergeCell ref="A446:C446"/>
    <mergeCell ref="A456:B456"/>
    <mergeCell ref="F436:H436"/>
    <mergeCell ref="A437:C437"/>
    <mergeCell ref="A458:C458"/>
    <mergeCell ref="F432:H432"/>
    <mergeCell ref="A431:C431"/>
    <mergeCell ref="A429:C429"/>
    <mergeCell ref="A423:B423"/>
    <mergeCell ref="F423:H423"/>
    <mergeCell ref="A424:C424"/>
    <mergeCell ref="F424:H424"/>
    <mergeCell ref="A425:C425"/>
    <mergeCell ref="A427:B427"/>
    <mergeCell ref="A428:C428"/>
    <mergeCell ref="F428:H428"/>
    <mergeCell ref="A421:C421"/>
    <mergeCell ref="N612:O612"/>
    <mergeCell ref="N608:Q608"/>
    <mergeCell ref="N602:O602"/>
    <mergeCell ref="A463:C463"/>
    <mergeCell ref="A460:C460"/>
    <mergeCell ref="A422:C422"/>
    <mergeCell ref="F422:H422"/>
    <mergeCell ref="F425:H425"/>
    <mergeCell ref="N591:O591"/>
    <mergeCell ref="A419:C419"/>
    <mergeCell ref="F419:H419"/>
    <mergeCell ref="A459:C459"/>
    <mergeCell ref="N634:O634"/>
    <mergeCell ref="N633:O633"/>
    <mergeCell ref="A462:C462"/>
    <mergeCell ref="F462:H462"/>
    <mergeCell ref="A420:C420"/>
    <mergeCell ref="F420:H420"/>
    <mergeCell ref="N614:O614"/>
    <mergeCell ref="A417:C417"/>
    <mergeCell ref="F417:H417"/>
    <mergeCell ref="N613:O613"/>
    <mergeCell ref="N611:O611"/>
    <mergeCell ref="N609:O609"/>
    <mergeCell ref="N604:O604"/>
    <mergeCell ref="N605:O605"/>
    <mergeCell ref="A418:C418"/>
    <mergeCell ref="F418:H418"/>
    <mergeCell ref="N601:O601"/>
    <mergeCell ref="A410:C410"/>
    <mergeCell ref="F410:H410"/>
    <mergeCell ref="J608:L608"/>
    <mergeCell ref="A411:C411"/>
    <mergeCell ref="F411:H411"/>
    <mergeCell ref="A416:C416"/>
    <mergeCell ref="F416:H416"/>
    <mergeCell ref="F429:H429"/>
    <mergeCell ref="A426:C426"/>
    <mergeCell ref="F426:H426"/>
    <mergeCell ref="A406:C406"/>
    <mergeCell ref="F406:H406"/>
    <mergeCell ref="A407:C407"/>
    <mergeCell ref="A414:B414"/>
    <mergeCell ref="F407:H407"/>
    <mergeCell ref="A408:C408"/>
    <mergeCell ref="F408:H408"/>
    <mergeCell ref="A412:C412"/>
    <mergeCell ref="F412:H412"/>
    <mergeCell ref="A409:B409"/>
    <mergeCell ref="F414:H414"/>
    <mergeCell ref="N590:O590"/>
    <mergeCell ref="N572:O572"/>
    <mergeCell ref="F404:H404"/>
    <mergeCell ref="F413:H413"/>
    <mergeCell ref="F459:H459"/>
    <mergeCell ref="N569:O569"/>
    <mergeCell ref="F437:H437"/>
    <mergeCell ref="N589:O589"/>
    <mergeCell ref="F431:H431"/>
    <mergeCell ref="F400:H400"/>
    <mergeCell ref="A404:B404"/>
    <mergeCell ref="A413:C413"/>
    <mergeCell ref="A415:B415"/>
    <mergeCell ref="N587:O587"/>
    <mergeCell ref="D403:H403"/>
    <mergeCell ref="A405:B405"/>
    <mergeCell ref="N575:O575"/>
    <mergeCell ref="N571:O571"/>
    <mergeCell ref="F409:H409"/>
    <mergeCell ref="F393:H393"/>
    <mergeCell ref="N574:O574"/>
    <mergeCell ref="F396:H396"/>
    <mergeCell ref="A397:C397"/>
    <mergeCell ref="F397:H397"/>
    <mergeCell ref="A398:C398"/>
    <mergeCell ref="N573:O573"/>
    <mergeCell ref="A399:C399"/>
    <mergeCell ref="F399:H399"/>
    <mergeCell ref="A400:B400"/>
    <mergeCell ref="A394:C394"/>
    <mergeCell ref="F394:H394"/>
    <mergeCell ref="A391:B391"/>
    <mergeCell ref="F391:H391"/>
    <mergeCell ref="F398:H398"/>
    <mergeCell ref="F461:H461"/>
    <mergeCell ref="F421:H421"/>
    <mergeCell ref="A392:C392"/>
    <mergeCell ref="F392:H392"/>
    <mergeCell ref="A393:C393"/>
    <mergeCell ref="A383:C383"/>
    <mergeCell ref="F383:H383"/>
    <mergeCell ref="A388:C388"/>
    <mergeCell ref="F388:H388"/>
    <mergeCell ref="N588:O588"/>
    <mergeCell ref="N586:O586"/>
    <mergeCell ref="A389:C389"/>
    <mergeCell ref="F389:H389"/>
    <mergeCell ref="N584:O584"/>
    <mergeCell ref="A390:C390"/>
    <mergeCell ref="A379:C379"/>
    <mergeCell ref="F379:H379"/>
    <mergeCell ref="A384:B384"/>
    <mergeCell ref="F384:H384"/>
    <mergeCell ref="N570:O570"/>
    <mergeCell ref="A380:B380"/>
    <mergeCell ref="A381:C381"/>
    <mergeCell ref="F381:H381"/>
    <mergeCell ref="N557:O557"/>
    <mergeCell ref="N550:O550"/>
    <mergeCell ref="A377:C377"/>
    <mergeCell ref="F377:H377"/>
    <mergeCell ref="N558:O558"/>
    <mergeCell ref="N556:O556"/>
    <mergeCell ref="A378:C378"/>
    <mergeCell ref="F378:H378"/>
    <mergeCell ref="A387:C387"/>
    <mergeCell ref="A385:B385"/>
    <mergeCell ref="A386:C386"/>
    <mergeCell ref="N528:O528"/>
    <mergeCell ref="F374:H374"/>
    <mergeCell ref="N555:O555"/>
    <mergeCell ref="N464:O464"/>
    <mergeCell ref="N404:O404"/>
    <mergeCell ref="N389:O389"/>
    <mergeCell ref="F380:H380"/>
    <mergeCell ref="F386:H386"/>
    <mergeCell ref="N554:O554"/>
    <mergeCell ref="F382:H382"/>
    <mergeCell ref="F390:H390"/>
    <mergeCell ref="A372:C372"/>
    <mergeCell ref="N553:O553"/>
    <mergeCell ref="N479:O479"/>
    <mergeCell ref="N478:O478"/>
    <mergeCell ref="N477:O477"/>
    <mergeCell ref="F387:H387"/>
    <mergeCell ref="A395:B395"/>
    <mergeCell ref="N552:O552"/>
    <mergeCell ref="A373:B373"/>
    <mergeCell ref="A374:C374"/>
    <mergeCell ref="F372:H372"/>
    <mergeCell ref="A375:C375"/>
    <mergeCell ref="J549:L549"/>
    <mergeCell ref="N549:Q549"/>
    <mergeCell ref="A370:B370"/>
    <mergeCell ref="F370:H370"/>
    <mergeCell ref="O543:U543"/>
    <mergeCell ref="N525:O525"/>
    <mergeCell ref="A371:C371"/>
    <mergeCell ref="F371:H371"/>
    <mergeCell ref="F375:H375"/>
    <mergeCell ref="A376:C376"/>
    <mergeCell ref="F376:H376"/>
    <mergeCell ref="N527:O527"/>
    <mergeCell ref="N523:O523"/>
    <mergeCell ref="A368:C368"/>
    <mergeCell ref="F368:H368"/>
    <mergeCell ref="N524:O524"/>
    <mergeCell ref="A369:C369"/>
    <mergeCell ref="F369:H369"/>
    <mergeCell ref="N526:O526"/>
    <mergeCell ref="A365:C365"/>
    <mergeCell ref="F365:H365"/>
    <mergeCell ref="A396:C396"/>
    <mergeCell ref="A366:C366"/>
    <mergeCell ref="F366:H366"/>
    <mergeCell ref="A382:C382"/>
    <mergeCell ref="A367:C367"/>
    <mergeCell ref="F367:H367"/>
    <mergeCell ref="N509:O509"/>
    <mergeCell ref="A360:C360"/>
    <mergeCell ref="F360:H360"/>
    <mergeCell ref="A362:B362"/>
    <mergeCell ref="N506:O506"/>
    <mergeCell ref="N495:O495"/>
    <mergeCell ref="A361:C361"/>
    <mergeCell ref="F361:H361"/>
    <mergeCell ref="N494:O494"/>
    <mergeCell ref="A364:C364"/>
    <mergeCell ref="F364:H364"/>
    <mergeCell ref="N508:O508"/>
    <mergeCell ref="A357:C357"/>
    <mergeCell ref="F357:H357"/>
    <mergeCell ref="F362:H362"/>
    <mergeCell ref="A358:B358"/>
    <mergeCell ref="F358:H358"/>
    <mergeCell ref="N496:O496"/>
    <mergeCell ref="A359:C359"/>
    <mergeCell ref="F359:H359"/>
    <mergeCell ref="N507:O507"/>
    <mergeCell ref="A348:C348"/>
    <mergeCell ref="F348:H348"/>
    <mergeCell ref="N503:O503"/>
    <mergeCell ref="A350:C350"/>
    <mergeCell ref="F350:H350"/>
    <mergeCell ref="A351:C351"/>
    <mergeCell ref="A363:B363"/>
    <mergeCell ref="N468:O468"/>
    <mergeCell ref="N469:O469"/>
    <mergeCell ref="N476:O476"/>
    <mergeCell ref="N505:O505"/>
    <mergeCell ref="A355:C355"/>
    <mergeCell ref="A356:C356"/>
    <mergeCell ref="N434:O434"/>
    <mergeCell ref="A349:B349"/>
    <mergeCell ref="F349:H349"/>
    <mergeCell ref="F351:H351"/>
    <mergeCell ref="A354:C354"/>
    <mergeCell ref="N493:O493"/>
    <mergeCell ref="F355:H355"/>
    <mergeCell ref="A344:B344"/>
    <mergeCell ref="A345:C345"/>
    <mergeCell ref="F345:H345"/>
    <mergeCell ref="F354:H354"/>
    <mergeCell ref="N406:O406"/>
    <mergeCell ref="A346:C346"/>
    <mergeCell ref="F346:H346"/>
    <mergeCell ref="A347:C347"/>
    <mergeCell ref="F347:H347"/>
    <mergeCell ref="F356:H356"/>
    <mergeCell ref="A337:C337"/>
    <mergeCell ref="F337:H337"/>
    <mergeCell ref="N475:O475"/>
    <mergeCell ref="N473:O473"/>
    <mergeCell ref="A343:B343"/>
    <mergeCell ref="A339:C339"/>
    <mergeCell ref="F339:H339"/>
    <mergeCell ref="A340:C340"/>
    <mergeCell ref="F340:H340"/>
    <mergeCell ref="N474:O474"/>
    <mergeCell ref="A335:C335"/>
    <mergeCell ref="F335:H335"/>
    <mergeCell ref="A338:C338"/>
    <mergeCell ref="N471:O471"/>
    <mergeCell ref="A336:B336"/>
    <mergeCell ref="F336:H336"/>
    <mergeCell ref="A341:C341"/>
    <mergeCell ref="F341:H341"/>
    <mergeCell ref="N436:O436"/>
    <mergeCell ref="F338:H338"/>
    <mergeCell ref="A326:C326"/>
    <mergeCell ref="A327:C327"/>
    <mergeCell ref="F327:H327"/>
    <mergeCell ref="A332:B332"/>
    <mergeCell ref="A333:C333"/>
    <mergeCell ref="F333:H333"/>
    <mergeCell ref="F324:H324"/>
    <mergeCell ref="F326:H326"/>
    <mergeCell ref="A334:C334"/>
    <mergeCell ref="A325:C325"/>
    <mergeCell ref="F325:H325"/>
    <mergeCell ref="A331:C331"/>
    <mergeCell ref="F331:H331"/>
    <mergeCell ref="A328:B328"/>
    <mergeCell ref="F328:H328"/>
    <mergeCell ref="F330:H330"/>
    <mergeCell ref="A352:B352"/>
    <mergeCell ref="A353:C353"/>
    <mergeCell ref="F353:H353"/>
    <mergeCell ref="F342:H342"/>
    <mergeCell ref="A323:C323"/>
    <mergeCell ref="F323:H323"/>
    <mergeCell ref="A329:C329"/>
    <mergeCell ref="F329:H329"/>
    <mergeCell ref="A330:C330"/>
    <mergeCell ref="A324:C324"/>
    <mergeCell ref="A319:C319"/>
    <mergeCell ref="F319:H319"/>
    <mergeCell ref="A320:B320"/>
    <mergeCell ref="F320:H320"/>
    <mergeCell ref="F343:H343"/>
    <mergeCell ref="N447:O447"/>
    <mergeCell ref="N445:O445"/>
    <mergeCell ref="F334:H334"/>
    <mergeCell ref="F322:H322"/>
    <mergeCell ref="N415:O415"/>
    <mergeCell ref="N466:O466"/>
    <mergeCell ref="N467:O467"/>
    <mergeCell ref="N463:O463"/>
    <mergeCell ref="A317:C317"/>
    <mergeCell ref="F317:H317"/>
    <mergeCell ref="A342:C342"/>
    <mergeCell ref="N446:O446"/>
    <mergeCell ref="N443:O443"/>
    <mergeCell ref="N412:O412"/>
    <mergeCell ref="A318:B318"/>
    <mergeCell ref="F318:H318"/>
    <mergeCell ref="N465:O465"/>
    <mergeCell ref="N449:O449"/>
    <mergeCell ref="N448:O448"/>
    <mergeCell ref="A315:C315"/>
    <mergeCell ref="F315:H315"/>
    <mergeCell ref="A316:C316"/>
    <mergeCell ref="F316:H316"/>
    <mergeCell ref="A321:B321"/>
    <mergeCell ref="A322:C322"/>
    <mergeCell ref="A314:C314"/>
    <mergeCell ref="F314:H314"/>
    <mergeCell ref="A312:C312"/>
    <mergeCell ref="F312:H312"/>
    <mergeCell ref="A310:C310"/>
    <mergeCell ref="F309:H309"/>
    <mergeCell ref="F308:H308"/>
    <mergeCell ref="A309:C309"/>
    <mergeCell ref="A306:C306"/>
    <mergeCell ref="F306:H306"/>
    <mergeCell ref="F310:H310"/>
    <mergeCell ref="A307:B307"/>
    <mergeCell ref="F307:H307"/>
    <mergeCell ref="A303:C303"/>
    <mergeCell ref="F303:H303"/>
    <mergeCell ref="A313:C313"/>
    <mergeCell ref="F313:H313"/>
    <mergeCell ref="A304:C304"/>
    <mergeCell ref="F304:H304"/>
    <mergeCell ref="A311:B311"/>
    <mergeCell ref="A305:C305"/>
    <mergeCell ref="F305:H305"/>
    <mergeCell ref="A308:C308"/>
    <mergeCell ref="F298:H298"/>
    <mergeCell ref="A299:C299"/>
    <mergeCell ref="F299:H299"/>
    <mergeCell ref="A301:B301"/>
    <mergeCell ref="F301:H301"/>
    <mergeCell ref="A302:B302"/>
    <mergeCell ref="A300:C300"/>
    <mergeCell ref="F300:H300"/>
    <mergeCell ref="N407:O407"/>
    <mergeCell ref="A296:C296"/>
    <mergeCell ref="F296:H296"/>
    <mergeCell ref="N435:O435"/>
    <mergeCell ref="N431:O431"/>
    <mergeCell ref="A297:B297"/>
    <mergeCell ref="F297:H297"/>
    <mergeCell ref="N432:O432"/>
    <mergeCell ref="N414:O414"/>
    <mergeCell ref="A298:C298"/>
    <mergeCell ref="A287:B287"/>
    <mergeCell ref="F287:H287"/>
    <mergeCell ref="A294:C294"/>
    <mergeCell ref="F294:H294"/>
    <mergeCell ref="N433:O433"/>
    <mergeCell ref="N417:O417"/>
    <mergeCell ref="N416:O416"/>
    <mergeCell ref="A295:C295"/>
    <mergeCell ref="F295:H295"/>
    <mergeCell ref="N413:O413"/>
    <mergeCell ref="N410:O410"/>
    <mergeCell ref="F289:H289"/>
    <mergeCell ref="A285:C285"/>
    <mergeCell ref="F285:H285"/>
    <mergeCell ref="A288:C288"/>
    <mergeCell ref="F288:H288"/>
    <mergeCell ref="A286:C286"/>
    <mergeCell ref="F286:H286"/>
    <mergeCell ref="A291:B291"/>
    <mergeCell ref="N405:O405"/>
    <mergeCell ref="F278:H278"/>
    <mergeCell ref="A279:C279"/>
    <mergeCell ref="F293:H293"/>
    <mergeCell ref="F280:H280"/>
    <mergeCell ref="A284:C284"/>
    <mergeCell ref="F284:H284"/>
    <mergeCell ref="A292:C292"/>
    <mergeCell ref="F292:H292"/>
    <mergeCell ref="A290:C290"/>
    <mergeCell ref="F290:H290"/>
    <mergeCell ref="F276:H276"/>
    <mergeCell ref="N392:O392"/>
    <mergeCell ref="N390:O390"/>
    <mergeCell ref="A283:C283"/>
    <mergeCell ref="F283:H283"/>
    <mergeCell ref="N391:O391"/>
    <mergeCell ref="A277:B277"/>
    <mergeCell ref="F277:H277"/>
    <mergeCell ref="N388:O388"/>
    <mergeCell ref="A278:C278"/>
    <mergeCell ref="F265:H265"/>
    <mergeCell ref="A266:C266"/>
    <mergeCell ref="N386:O386"/>
    <mergeCell ref="A275:C275"/>
    <mergeCell ref="F275:H275"/>
    <mergeCell ref="A281:B281"/>
    <mergeCell ref="A282:C282"/>
    <mergeCell ref="F282:H282"/>
    <mergeCell ref="N381:O381"/>
    <mergeCell ref="A276:C276"/>
    <mergeCell ref="A289:C289"/>
    <mergeCell ref="N377:O377"/>
    <mergeCell ref="A263:C263"/>
    <mergeCell ref="F263:H263"/>
    <mergeCell ref="F266:H266"/>
    <mergeCell ref="A274:C274"/>
    <mergeCell ref="F274:H274"/>
    <mergeCell ref="F279:H279"/>
    <mergeCell ref="A280:B280"/>
    <mergeCell ref="A265:C265"/>
    <mergeCell ref="A256:C256"/>
    <mergeCell ref="F256:H256"/>
    <mergeCell ref="A257:C257"/>
    <mergeCell ref="F258:H258"/>
    <mergeCell ref="A262:C262"/>
    <mergeCell ref="F262:H262"/>
    <mergeCell ref="A254:B254"/>
    <mergeCell ref="F254:H254"/>
    <mergeCell ref="F257:H257"/>
    <mergeCell ref="A260:C260"/>
    <mergeCell ref="F260:H260"/>
    <mergeCell ref="N376:O376"/>
    <mergeCell ref="A258:B258"/>
    <mergeCell ref="A259:B259"/>
    <mergeCell ref="A255:C255"/>
    <mergeCell ref="F255:H255"/>
    <mergeCell ref="N380:O380"/>
    <mergeCell ref="F272:H272"/>
    <mergeCell ref="A264:B264"/>
    <mergeCell ref="F264:H264"/>
    <mergeCell ref="A293:C293"/>
    <mergeCell ref="N365:O365"/>
    <mergeCell ref="N357:O357"/>
    <mergeCell ref="N379:O379"/>
    <mergeCell ref="A273:B273"/>
    <mergeCell ref="A272:C272"/>
    <mergeCell ref="N378:O378"/>
    <mergeCell ref="A252:C252"/>
    <mergeCell ref="F252:H252"/>
    <mergeCell ref="N367:O367"/>
    <mergeCell ref="N362:Q362"/>
    <mergeCell ref="A253:C253"/>
    <mergeCell ref="F253:H253"/>
    <mergeCell ref="J362:L362"/>
    <mergeCell ref="A261:C261"/>
    <mergeCell ref="F261:H261"/>
    <mergeCell ref="N368:O368"/>
    <mergeCell ref="N366:O366"/>
    <mergeCell ref="A245:C245"/>
    <mergeCell ref="F245:H245"/>
    <mergeCell ref="A246:C246"/>
    <mergeCell ref="F246:H246"/>
    <mergeCell ref="A247:C247"/>
    <mergeCell ref="N356:O356"/>
    <mergeCell ref="A250:C250"/>
    <mergeCell ref="F250:H250"/>
    <mergeCell ref="N363:O363"/>
    <mergeCell ref="A243:C243"/>
    <mergeCell ref="F243:H243"/>
    <mergeCell ref="F247:H247"/>
    <mergeCell ref="A248:B248"/>
    <mergeCell ref="A249:C249"/>
    <mergeCell ref="F249:H249"/>
    <mergeCell ref="N342:O342"/>
    <mergeCell ref="N340:O340"/>
    <mergeCell ref="A244:B244"/>
    <mergeCell ref="S362:U362"/>
    <mergeCell ref="A239:B239"/>
    <mergeCell ref="F239:H239"/>
    <mergeCell ref="A240:B240"/>
    <mergeCell ref="A241:C241"/>
    <mergeCell ref="F241:H241"/>
    <mergeCell ref="N358:O358"/>
    <mergeCell ref="N327:O327"/>
    <mergeCell ref="S334:U334"/>
    <mergeCell ref="F244:H244"/>
    <mergeCell ref="F228:H228"/>
    <mergeCell ref="N355:O355"/>
    <mergeCell ref="A232:C232"/>
    <mergeCell ref="F232:H232"/>
    <mergeCell ref="A233:C233"/>
    <mergeCell ref="F233:H233"/>
    <mergeCell ref="A234:B234"/>
    <mergeCell ref="F234:H234"/>
    <mergeCell ref="A235:C235"/>
    <mergeCell ref="F236:H236"/>
    <mergeCell ref="A231:C231"/>
    <mergeCell ref="N341:O341"/>
    <mergeCell ref="A229:C229"/>
    <mergeCell ref="F229:H229"/>
    <mergeCell ref="A226:B226"/>
    <mergeCell ref="F226:H226"/>
    <mergeCell ref="N338:O338"/>
    <mergeCell ref="A227:C227"/>
    <mergeCell ref="F227:H227"/>
    <mergeCell ref="A228:C228"/>
    <mergeCell ref="F231:H231"/>
    <mergeCell ref="N339:O339"/>
    <mergeCell ref="N337:O337"/>
    <mergeCell ref="A224:C224"/>
    <mergeCell ref="F224:H224"/>
    <mergeCell ref="J334:L334"/>
    <mergeCell ref="N334:Q334"/>
    <mergeCell ref="A225:C225"/>
    <mergeCell ref="F225:H225"/>
    <mergeCell ref="A230:B230"/>
    <mergeCell ref="N335:O335"/>
    <mergeCell ref="A220:B220"/>
    <mergeCell ref="A221:C221"/>
    <mergeCell ref="F221:H221"/>
    <mergeCell ref="A222:C222"/>
    <mergeCell ref="N329:O329"/>
    <mergeCell ref="N325:O325"/>
    <mergeCell ref="A236:C236"/>
    <mergeCell ref="A223:C223"/>
    <mergeCell ref="F223:H223"/>
    <mergeCell ref="F235:H235"/>
    <mergeCell ref="N330:O330"/>
    <mergeCell ref="A215:C215"/>
    <mergeCell ref="F215:H215"/>
    <mergeCell ref="A216:C216"/>
    <mergeCell ref="F216:H216"/>
    <mergeCell ref="A217:C217"/>
    <mergeCell ref="F217:H217"/>
    <mergeCell ref="A219:B219"/>
    <mergeCell ref="F219:H219"/>
    <mergeCell ref="N328:O328"/>
    <mergeCell ref="A213:C213"/>
    <mergeCell ref="F213:H213"/>
    <mergeCell ref="D218:H218"/>
    <mergeCell ref="F222:H222"/>
    <mergeCell ref="N324:O324"/>
    <mergeCell ref="A214:B214"/>
    <mergeCell ref="F237:H237"/>
    <mergeCell ref="A242:C242"/>
    <mergeCell ref="F214:H214"/>
    <mergeCell ref="S260:U260"/>
    <mergeCell ref="N326:O326"/>
    <mergeCell ref="A211:C211"/>
    <mergeCell ref="F211:H211"/>
    <mergeCell ref="J322:L322"/>
    <mergeCell ref="N322:Q322"/>
    <mergeCell ref="A212:C212"/>
    <mergeCell ref="F212:H212"/>
    <mergeCell ref="A237:C237"/>
    <mergeCell ref="D238:H238"/>
    <mergeCell ref="F210:H210"/>
    <mergeCell ref="S322:U322"/>
    <mergeCell ref="A201:B201"/>
    <mergeCell ref="F201:H201"/>
    <mergeCell ref="N317:O317"/>
    <mergeCell ref="A202:C202"/>
    <mergeCell ref="F202:H202"/>
    <mergeCell ref="S248:U248"/>
    <mergeCell ref="A207:B207"/>
    <mergeCell ref="N315:O315"/>
    <mergeCell ref="N316:O316"/>
    <mergeCell ref="N314:O314"/>
    <mergeCell ref="D206:H206"/>
    <mergeCell ref="A208:C208"/>
    <mergeCell ref="F208:H208"/>
    <mergeCell ref="N313:O313"/>
    <mergeCell ref="A209:C209"/>
    <mergeCell ref="N295:O295"/>
    <mergeCell ref="F251:H251"/>
    <mergeCell ref="F209:H209"/>
    <mergeCell ref="N300:O300"/>
    <mergeCell ref="A199:C199"/>
    <mergeCell ref="F199:H199"/>
    <mergeCell ref="N299:O299"/>
    <mergeCell ref="N297:O297"/>
    <mergeCell ref="A200:C200"/>
    <mergeCell ref="F200:H200"/>
    <mergeCell ref="N260:Q260"/>
    <mergeCell ref="F242:H242"/>
    <mergeCell ref="A210:C210"/>
    <mergeCell ref="F191:H191"/>
    <mergeCell ref="N298:O298"/>
    <mergeCell ref="A190:C190"/>
    <mergeCell ref="F190:H190"/>
    <mergeCell ref="F193:H193"/>
    <mergeCell ref="A196:B196"/>
    <mergeCell ref="A197:C197"/>
    <mergeCell ref="F197:H197"/>
    <mergeCell ref="A195:B195"/>
    <mergeCell ref="F195:H195"/>
    <mergeCell ref="A193:C193"/>
    <mergeCell ref="N296:O296"/>
    <mergeCell ref="A188:C188"/>
    <mergeCell ref="F188:H188"/>
    <mergeCell ref="N292:O292"/>
    <mergeCell ref="A189:C189"/>
    <mergeCell ref="F189:H189"/>
    <mergeCell ref="A194:C194"/>
    <mergeCell ref="F194:H194"/>
    <mergeCell ref="A191:B191"/>
    <mergeCell ref="F198:H198"/>
    <mergeCell ref="N294:O294"/>
    <mergeCell ref="A186:C186"/>
    <mergeCell ref="F186:H186"/>
    <mergeCell ref="N288:O288"/>
    <mergeCell ref="N286:O286"/>
    <mergeCell ref="A187:C187"/>
    <mergeCell ref="F187:H187"/>
    <mergeCell ref="A192:C192"/>
    <mergeCell ref="F192:H192"/>
    <mergeCell ref="N285:O285"/>
    <mergeCell ref="A182:C182"/>
    <mergeCell ref="F182:H182"/>
    <mergeCell ref="A183:B183"/>
    <mergeCell ref="F183:H183"/>
    <mergeCell ref="A184:B184"/>
    <mergeCell ref="A185:C185"/>
    <mergeCell ref="N249:O249"/>
    <mergeCell ref="F185:H185"/>
    <mergeCell ref="A198:C198"/>
    <mergeCell ref="A181:C181"/>
    <mergeCell ref="N287:O287"/>
    <mergeCell ref="N266:O266"/>
    <mergeCell ref="N265:O265"/>
    <mergeCell ref="A179:B179"/>
    <mergeCell ref="F179:H179"/>
    <mergeCell ref="N264:O264"/>
    <mergeCell ref="J260:L260"/>
    <mergeCell ref="A180:C180"/>
    <mergeCell ref="F180:H180"/>
    <mergeCell ref="F181:H181"/>
    <mergeCell ref="N263:O263"/>
    <mergeCell ref="A175:B175"/>
    <mergeCell ref="A176:C176"/>
    <mergeCell ref="F176:H176"/>
    <mergeCell ref="A174:C174"/>
    <mergeCell ref="F174:H174"/>
    <mergeCell ref="N261:O261"/>
    <mergeCell ref="A178:C178"/>
    <mergeCell ref="F178:H178"/>
    <mergeCell ref="A251:C251"/>
    <mergeCell ref="N254:O254"/>
    <mergeCell ref="F173:H173"/>
    <mergeCell ref="A169:C169"/>
    <mergeCell ref="F169:H169"/>
    <mergeCell ref="F171:H171"/>
    <mergeCell ref="A172:C172"/>
    <mergeCell ref="A170:C170"/>
    <mergeCell ref="F170:H170"/>
    <mergeCell ref="A171:B171"/>
    <mergeCell ref="N253:O253"/>
    <mergeCell ref="A162:B162"/>
    <mergeCell ref="F162:H162"/>
    <mergeCell ref="A166:B166"/>
    <mergeCell ref="F166:H166"/>
    <mergeCell ref="N251:O251"/>
    <mergeCell ref="A167:B167"/>
    <mergeCell ref="N244:O244"/>
    <mergeCell ref="N226:O226"/>
    <mergeCell ref="A168:C168"/>
    <mergeCell ref="A161:C161"/>
    <mergeCell ref="N228:O228"/>
    <mergeCell ref="N252:O252"/>
    <mergeCell ref="J248:L248"/>
    <mergeCell ref="N248:Q248"/>
    <mergeCell ref="N243:O243"/>
    <mergeCell ref="A163:C163"/>
    <mergeCell ref="N229:O229"/>
    <mergeCell ref="N246:O246"/>
    <mergeCell ref="F168:H168"/>
    <mergeCell ref="N231:O231"/>
    <mergeCell ref="A155:C155"/>
    <mergeCell ref="F155:H155"/>
    <mergeCell ref="D156:H156"/>
    <mergeCell ref="A159:C159"/>
    <mergeCell ref="F159:H159"/>
    <mergeCell ref="F163:H163"/>
    <mergeCell ref="F172:H172"/>
    <mergeCell ref="A160:C160"/>
    <mergeCell ref="F160:H160"/>
    <mergeCell ref="A148:C148"/>
    <mergeCell ref="N245:O245"/>
    <mergeCell ref="A157:B157"/>
    <mergeCell ref="F157:H157"/>
    <mergeCell ref="A173:C173"/>
    <mergeCell ref="A177:C177"/>
    <mergeCell ref="F177:H177"/>
    <mergeCell ref="N230:O230"/>
    <mergeCell ref="A158:B158"/>
    <mergeCell ref="F161:H161"/>
    <mergeCell ref="A145:C145"/>
    <mergeCell ref="F145:H145"/>
    <mergeCell ref="F148:H148"/>
    <mergeCell ref="A149:C149"/>
    <mergeCell ref="F149:H149"/>
    <mergeCell ref="A152:C152"/>
    <mergeCell ref="A150:B150"/>
    <mergeCell ref="A151:C151"/>
    <mergeCell ref="A147:C147"/>
    <mergeCell ref="F147:H147"/>
    <mergeCell ref="N227:O227"/>
    <mergeCell ref="A143:C143"/>
    <mergeCell ref="F143:H143"/>
    <mergeCell ref="F152:H152"/>
    <mergeCell ref="N224:O224"/>
    <mergeCell ref="A144:C144"/>
    <mergeCell ref="F144:H144"/>
    <mergeCell ref="A154:B154"/>
    <mergeCell ref="A153:C153"/>
    <mergeCell ref="F153:H153"/>
    <mergeCell ref="N225:O225"/>
    <mergeCell ref="A141:C141"/>
    <mergeCell ref="F141:H141"/>
    <mergeCell ref="N222:O222"/>
    <mergeCell ref="A142:C142"/>
    <mergeCell ref="F142:H142"/>
    <mergeCell ref="N210:O210"/>
    <mergeCell ref="N207:O207"/>
    <mergeCell ref="A146:B146"/>
    <mergeCell ref="F146:H146"/>
    <mergeCell ref="N211:O211"/>
    <mergeCell ref="A137:B137"/>
    <mergeCell ref="F137:H137"/>
    <mergeCell ref="N208:O208"/>
    <mergeCell ref="A138:B138"/>
    <mergeCell ref="A134:C134"/>
    <mergeCell ref="F134:H134"/>
    <mergeCell ref="N209:O209"/>
    <mergeCell ref="F154:H154"/>
    <mergeCell ref="F151:H151"/>
    <mergeCell ref="F132:H132"/>
    <mergeCell ref="N206:O206"/>
    <mergeCell ref="A139:C139"/>
    <mergeCell ref="F139:H139"/>
    <mergeCell ref="A135:C135"/>
    <mergeCell ref="F135:H135"/>
    <mergeCell ref="A136:C136"/>
    <mergeCell ref="F136:H136"/>
    <mergeCell ref="A133:B133"/>
    <mergeCell ref="F133:H133"/>
    <mergeCell ref="A130:C130"/>
    <mergeCell ref="F130:H130"/>
    <mergeCell ref="N204:O204"/>
    <mergeCell ref="A131:C131"/>
    <mergeCell ref="F131:H131"/>
    <mergeCell ref="A140:C140"/>
    <mergeCell ref="F140:H140"/>
    <mergeCell ref="J200:L200"/>
    <mergeCell ref="N191:O191"/>
    <mergeCell ref="A132:C132"/>
    <mergeCell ref="A127:C127"/>
    <mergeCell ref="F127:H127"/>
    <mergeCell ref="N205:O205"/>
    <mergeCell ref="N203:O203"/>
    <mergeCell ref="A128:C128"/>
    <mergeCell ref="F128:H128"/>
    <mergeCell ref="N201:O201"/>
    <mergeCell ref="N200:Q200"/>
    <mergeCell ref="A129:C129"/>
    <mergeCell ref="N193:O193"/>
    <mergeCell ref="S200:U200"/>
    <mergeCell ref="A116:B116"/>
    <mergeCell ref="F116:H116"/>
    <mergeCell ref="N194:O194"/>
    <mergeCell ref="A117:C117"/>
    <mergeCell ref="F117:H117"/>
    <mergeCell ref="S187:U187"/>
    <mergeCell ref="A123:B123"/>
    <mergeCell ref="N192:O192"/>
    <mergeCell ref="A124:B124"/>
    <mergeCell ref="A126:C126"/>
    <mergeCell ref="D122:H122"/>
    <mergeCell ref="F123:H123"/>
    <mergeCell ref="N190:O190"/>
    <mergeCell ref="N188:O188"/>
    <mergeCell ref="F125:H125"/>
    <mergeCell ref="F126:H126"/>
    <mergeCell ref="F129:H129"/>
    <mergeCell ref="N163:O163"/>
    <mergeCell ref="N161:O161"/>
    <mergeCell ref="N145:O145"/>
    <mergeCell ref="F113:H113"/>
    <mergeCell ref="J187:L187"/>
    <mergeCell ref="N187:Q187"/>
    <mergeCell ref="A114:C114"/>
    <mergeCell ref="F114:H114"/>
    <mergeCell ref="O181:U181"/>
    <mergeCell ref="A115:C115"/>
    <mergeCell ref="F115:H115"/>
    <mergeCell ref="A125:C125"/>
    <mergeCell ref="N148:O148"/>
    <mergeCell ref="A103:C103"/>
    <mergeCell ref="F103:H103"/>
    <mergeCell ref="A104:C104"/>
    <mergeCell ref="F104:H104"/>
    <mergeCell ref="N160:O160"/>
    <mergeCell ref="A110:B110"/>
    <mergeCell ref="F110:H110"/>
    <mergeCell ref="A105:C105"/>
    <mergeCell ref="F105:H105"/>
    <mergeCell ref="A96:C96"/>
    <mergeCell ref="A101:C101"/>
    <mergeCell ref="F101:H101"/>
    <mergeCell ref="N162:O162"/>
    <mergeCell ref="A102:B102"/>
    <mergeCell ref="F102:H102"/>
    <mergeCell ref="N147:O147"/>
    <mergeCell ref="A111:B111"/>
    <mergeCell ref="A112:C112"/>
    <mergeCell ref="A106:C106"/>
    <mergeCell ref="N146:O146"/>
    <mergeCell ref="N144:O144"/>
    <mergeCell ref="A93:C93"/>
    <mergeCell ref="F93:H93"/>
    <mergeCell ref="F96:H96"/>
    <mergeCell ref="A97:C97"/>
    <mergeCell ref="F97:H97"/>
    <mergeCell ref="N142:O142"/>
    <mergeCell ref="A98:B98"/>
    <mergeCell ref="A99:C99"/>
    <mergeCell ref="J141:L141"/>
    <mergeCell ref="N141:Q141"/>
    <mergeCell ref="A91:C91"/>
    <mergeCell ref="F91:H91"/>
    <mergeCell ref="A100:C100"/>
    <mergeCell ref="F100:H100"/>
    <mergeCell ref="N120:O120"/>
    <mergeCell ref="A92:C92"/>
    <mergeCell ref="F112:H112"/>
    <mergeCell ref="F106:H106"/>
    <mergeCell ref="N121:O121"/>
    <mergeCell ref="S141:U141"/>
    <mergeCell ref="O135:U135"/>
    <mergeCell ref="A85:C85"/>
    <mergeCell ref="F85:H85"/>
    <mergeCell ref="A86:C86"/>
    <mergeCell ref="F86:H86"/>
    <mergeCell ref="N118:O118"/>
    <mergeCell ref="A94:B94"/>
    <mergeCell ref="F94:H94"/>
    <mergeCell ref="N119:O119"/>
    <mergeCell ref="N115:O115"/>
    <mergeCell ref="A83:C83"/>
    <mergeCell ref="F83:H83"/>
    <mergeCell ref="A87:C87"/>
    <mergeCell ref="F87:H87"/>
    <mergeCell ref="A88:B88"/>
    <mergeCell ref="N116:O116"/>
    <mergeCell ref="F92:H92"/>
    <mergeCell ref="A107:C107"/>
    <mergeCell ref="N117:O117"/>
    <mergeCell ref="A81:C81"/>
    <mergeCell ref="F81:H81"/>
    <mergeCell ref="F88:H88"/>
    <mergeCell ref="N100:O100"/>
    <mergeCell ref="A82:C82"/>
    <mergeCell ref="F82:H82"/>
    <mergeCell ref="F90:H90"/>
    <mergeCell ref="A89:B89"/>
    <mergeCell ref="A90:C90"/>
    <mergeCell ref="F107:H107"/>
    <mergeCell ref="A113:C113"/>
    <mergeCell ref="N101:O101"/>
    <mergeCell ref="A77:B77"/>
    <mergeCell ref="A78:C78"/>
    <mergeCell ref="F78:H78"/>
    <mergeCell ref="N99:O99"/>
    <mergeCell ref="A84:B84"/>
    <mergeCell ref="F84:H84"/>
    <mergeCell ref="F99:H99"/>
    <mergeCell ref="A75:C75"/>
    <mergeCell ref="N98:O98"/>
    <mergeCell ref="A80:C80"/>
    <mergeCell ref="F80:H80"/>
    <mergeCell ref="N96:O96"/>
    <mergeCell ref="J92:L92"/>
    <mergeCell ref="N92:Q92"/>
    <mergeCell ref="O86:U86"/>
    <mergeCell ref="A95:C95"/>
    <mergeCell ref="F95:H95"/>
    <mergeCell ref="A72:C72"/>
    <mergeCell ref="F72:H72"/>
    <mergeCell ref="F75:H75"/>
    <mergeCell ref="A76:C76"/>
    <mergeCell ref="F76:H76"/>
    <mergeCell ref="A79:C79"/>
    <mergeCell ref="A73:B73"/>
    <mergeCell ref="F73:H73"/>
    <mergeCell ref="A74:C74"/>
    <mergeCell ref="F74:H74"/>
    <mergeCell ref="N67:O67"/>
    <mergeCell ref="A69:C69"/>
    <mergeCell ref="F69:H69"/>
    <mergeCell ref="N97:O97"/>
    <mergeCell ref="N95:O95"/>
    <mergeCell ref="A70:C70"/>
    <mergeCell ref="F70:H70"/>
    <mergeCell ref="F79:H79"/>
    <mergeCell ref="N93:O93"/>
    <mergeCell ref="A71:C71"/>
    <mergeCell ref="A68:C68"/>
    <mergeCell ref="F68:H68"/>
    <mergeCell ref="S92:U92"/>
    <mergeCell ref="F71:H71"/>
    <mergeCell ref="F63:H63"/>
    <mergeCell ref="A65:B65"/>
    <mergeCell ref="F65:H65"/>
    <mergeCell ref="A66:B66"/>
    <mergeCell ref="A67:C67"/>
    <mergeCell ref="F67:H67"/>
    <mergeCell ref="N65:O65"/>
    <mergeCell ref="A60:C60"/>
    <mergeCell ref="F60:H60"/>
    <mergeCell ref="N66:O66"/>
    <mergeCell ref="N64:O64"/>
    <mergeCell ref="A64:C64"/>
    <mergeCell ref="F64:H64"/>
    <mergeCell ref="A61:B61"/>
    <mergeCell ref="F61:H61"/>
    <mergeCell ref="A62:C62"/>
    <mergeCell ref="A56:B56"/>
    <mergeCell ref="A57:C57"/>
    <mergeCell ref="F57:H57"/>
    <mergeCell ref="N63:O63"/>
    <mergeCell ref="A58:C58"/>
    <mergeCell ref="F58:H58"/>
    <mergeCell ref="A59:C59"/>
    <mergeCell ref="F59:H59"/>
    <mergeCell ref="F62:H62"/>
    <mergeCell ref="A63:C63"/>
    <mergeCell ref="A52:C52"/>
    <mergeCell ref="F52:H52"/>
    <mergeCell ref="A53:C53"/>
    <mergeCell ref="F53:H53"/>
    <mergeCell ref="A55:C55"/>
    <mergeCell ref="F55:H55"/>
    <mergeCell ref="A50:C50"/>
    <mergeCell ref="F50:H50"/>
    <mergeCell ref="N50:O50"/>
    <mergeCell ref="A51:B51"/>
    <mergeCell ref="F51:H51"/>
    <mergeCell ref="N51:O51"/>
    <mergeCell ref="A48:C48"/>
    <mergeCell ref="F48:H48"/>
    <mergeCell ref="N48:O48"/>
    <mergeCell ref="A49:C49"/>
    <mergeCell ref="F49:H49"/>
    <mergeCell ref="N49:O49"/>
    <mergeCell ref="A45:B45"/>
    <mergeCell ref="F45:H45"/>
    <mergeCell ref="N45:O45"/>
    <mergeCell ref="A46:B46"/>
    <mergeCell ref="D46:J46"/>
    <mergeCell ref="A47:C47"/>
    <mergeCell ref="F47:H47"/>
    <mergeCell ref="N47:O47"/>
    <mergeCell ref="A41:B41"/>
    <mergeCell ref="F41:H41"/>
    <mergeCell ref="N41:O41"/>
    <mergeCell ref="A42:U42"/>
    <mergeCell ref="A43:U43"/>
    <mergeCell ref="D44:H44"/>
    <mergeCell ref="J44:L44"/>
    <mergeCell ref="N44:Q44"/>
    <mergeCell ref="S44:U44"/>
    <mergeCell ref="A39:C39"/>
    <mergeCell ref="F39:H39"/>
    <mergeCell ref="N39:O39"/>
    <mergeCell ref="A40:C40"/>
    <mergeCell ref="F40:H40"/>
    <mergeCell ref="N40:O40"/>
    <mergeCell ref="A37:C37"/>
    <mergeCell ref="F37:H37"/>
    <mergeCell ref="N37:O37"/>
    <mergeCell ref="A38:C38"/>
    <mergeCell ref="F38:H38"/>
    <mergeCell ref="N38:O38"/>
    <mergeCell ref="N34:O34"/>
    <mergeCell ref="A35:C35"/>
    <mergeCell ref="F35:H35"/>
    <mergeCell ref="N35:O35"/>
    <mergeCell ref="A36:C36"/>
    <mergeCell ref="F36:H36"/>
    <mergeCell ref="N36:O36"/>
    <mergeCell ref="A32:C32"/>
    <mergeCell ref="F32:H32"/>
    <mergeCell ref="A33:B33"/>
    <mergeCell ref="D33:J33"/>
    <mergeCell ref="A34:C34"/>
    <mergeCell ref="F34:H34"/>
    <mergeCell ref="A29:B29"/>
    <mergeCell ref="F29:H29"/>
    <mergeCell ref="N29:O29"/>
    <mergeCell ref="A30:C30"/>
    <mergeCell ref="F30:H30"/>
    <mergeCell ref="A31:C31"/>
    <mergeCell ref="F31:H31"/>
    <mergeCell ref="A27:C27"/>
    <mergeCell ref="F27:H27"/>
    <mergeCell ref="N27:O27"/>
    <mergeCell ref="A28:C28"/>
    <mergeCell ref="F28:H28"/>
    <mergeCell ref="N28:O28"/>
    <mergeCell ref="A25:C25"/>
    <mergeCell ref="F25:H25"/>
    <mergeCell ref="N25:O25"/>
    <mergeCell ref="A26:C26"/>
    <mergeCell ref="F26:H26"/>
    <mergeCell ref="N26:O26"/>
    <mergeCell ref="A22:B22"/>
    <mergeCell ref="D22:J22"/>
    <mergeCell ref="A23:C23"/>
    <mergeCell ref="F23:H23"/>
    <mergeCell ref="N23:O23"/>
    <mergeCell ref="A24:C24"/>
    <mergeCell ref="F24:H24"/>
    <mergeCell ref="N24:O24"/>
    <mergeCell ref="D20:H20"/>
    <mergeCell ref="J20:L20"/>
    <mergeCell ref="N20:Q20"/>
    <mergeCell ref="S20:U20"/>
    <mergeCell ref="A21:B21"/>
    <mergeCell ref="F21:H21"/>
    <mergeCell ref="N21:O21"/>
    <mergeCell ref="A17:B17"/>
    <mergeCell ref="F17:H17"/>
    <mergeCell ref="N17:O17"/>
    <mergeCell ref="A18:C18"/>
    <mergeCell ref="F18:H18"/>
    <mergeCell ref="A19:C19"/>
    <mergeCell ref="F19:H19"/>
    <mergeCell ref="A15:C15"/>
    <mergeCell ref="F15:H15"/>
    <mergeCell ref="N15:O15"/>
    <mergeCell ref="A16:C16"/>
    <mergeCell ref="F16:H16"/>
    <mergeCell ref="N16:O16"/>
    <mergeCell ref="A13:C13"/>
    <mergeCell ref="F13:H13"/>
    <mergeCell ref="N13:O13"/>
    <mergeCell ref="A14:C14"/>
    <mergeCell ref="F14:H14"/>
    <mergeCell ref="N14:O14"/>
    <mergeCell ref="A10:B10"/>
    <mergeCell ref="D10:J10"/>
    <mergeCell ref="A11:C11"/>
    <mergeCell ref="F11:H11"/>
    <mergeCell ref="N11:O11"/>
    <mergeCell ref="A12:C12"/>
    <mergeCell ref="F12:H12"/>
    <mergeCell ref="N12:O12"/>
    <mergeCell ref="D8:H8"/>
    <mergeCell ref="J8:L8"/>
    <mergeCell ref="N8:Q8"/>
    <mergeCell ref="S8:U8"/>
    <mergeCell ref="A9:B9"/>
    <mergeCell ref="F9:H9"/>
    <mergeCell ref="N9:O9"/>
  </mergeCells>
  <printOptions/>
  <pageMargins left="0.7" right="0.7" top="0.75" bottom="0.75" header="0.3" footer="0.3"/>
  <pageSetup horizontalDpi="600" verticalDpi="600" orientation="portrait" paperSize="5"/>
  <headerFooter>
    <oddHeader>&amp;C&amp;"Arial Black,Regular"&amp;12EMPLOYEE EARNINGS
JULY 2021-DEC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83"/>
  <sheetViews>
    <sheetView zoomScale="200" zoomScaleNormal="200" zoomScalePageLayoutView="0" workbookViewId="0" topLeftCell="A75">
      <selection activeCell="C214" sqref="C214"/>
    </sheetView>
  </sheetViews>
  <sheetFormatPr defaultColWidth="8.8515625" defaultRowHeight="12.75"/>
  <cols>
    <col min="1" max="1" width="15.140625" style="0" customWidth="1"/>
    <col min="2" max="2" width="7.7109375" style="0" customWidth="1"/>
    <col min="3" max="3" width="2.421875" style="0" customWidth="1"/>
    <col min="4" max="4" width="11.7109375" style="0" customWidth="1"/>
    <col min="5" max="5" width="2.00390625" style="0" customWidth="1"/>
    <col min="6" max="6" width="1.421875" style="0" customWidth="1"/>
    <col min="7" max="7" width="6.8515625" style="0" customWidth="1"/>
    <col min="8" max="8" width="5.421875" style="0" customWidth="1"/>
    <col min="9" max="9" width="2.421875" style="0" customWidth="1"/>
    <col min="10" max="10" width="11.7109375" style="0" customWidth="1"/>
    <col min="11" max="11" width="2.00390625" style="0" customWidth="1"/>
    <col min="12" max="12" width="13.8515625" style="17" customWidth="1"/>
    <col min="13" max="13" width="2.421875" style="0" customWidth="1"/>
    <col min="14" max="14" width="10.28125" style="0" customWidth="1"/>
    <col min="15" max="15" width="1.421875" style="0" customWidth="1"/>
    <col min="16" max="16" width="2.00390625" style="0" customWidth="1"/>
    <col min="17" max="17" width="13.8515625" style="0" customWidth="1"/>
    <col min="18" max="18" width="2.421875" style="0" customWidth="1"/>
    <col min="19" max="19" width="11.7109375" style="0" customWidth="1"/>
    <col min="20" max="20" width="2.00390625" style="0" customWidth="1"/>
    <col min="21" max="21" width="14.421875" style="0" customWidth="1"/>
    <col min="22" max="22" width="3.00390625" style="0" customWidth="1"/>
  </cols>
  <sheetData>
    <row r="1" ht="12.75">
      <c r="A1" s="1"/>
    </row>
    <row r="2" spans="1:21" ht="13.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3.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4:21" ht="12.75">
      <c r="D5" s="99"/>
      <c r="E5" s="99"/>
      <c r="F5" s="99"/>
      <c r="G5" s="99"/>
      <c r="H5" s="99"/>
      <c r="J5" s="99"/>
      <c r="K5" s="99"/>
      <c r="L5" s="99"/>
      <c r="N5" s="99"/>
      <c r="O5" s="99"/>
      <c r="P5" s="99"/>
      <c r="Q5" s="99"/>
      <c r="S5" s="99"/>
      <c r="T5" s="99"/>
      <c r="U5" s="99"/>
    </row>
    <row r="6" spans="1:21" ht="12.75">
      <c r="A6" s="97"/>
      <c r="B6" s="97"/>
      <c r="D6" s="11" t="s">
        <v>0</v>
      </c>
      <c r="F6" s="100" t="s">
        <v>1</v>
      </c>
      <c r="G6" s="100"/>
      <c r="H6" s="100"/>
      <c r="J6" s="11"/>
      <c r="L6" s="18"/>
      <c r="N6" s="100"/>
      <c r="O6" s="100"/>
      <c r="Q6" s="11"/>
      <c r="S6" s="11"/>
      <c r="U6" s="11"/>
    </row>
    <row r="7" spans="1:12" ht="12.75">
      <c r="A7" s="94"/>
      <c r="B7" s="94"/>
      <c r="D7" s="94" t="s">
        <v>2</v>
      </c>
      <c r="E7" s="94"/>
      <c r="F7" s="94"/>
      <c r="G7" s="94"/>
      <c r="H7" s="94"/>
      <c r="I7" s="94"/>
      <c r="J7" s="94"/>
      <c r="L7" s="19"/>
    </row>
    <row r="8" spans="1:21" ht="12.75">
      <c r="A8" s="91" t="s">
        <v>3</v>
      </c>
      <c r="B8" s="91"/>
      <c r="C8" s="91"/>
      <c r="D8" s="15" t="s">
        <v>35</v>
      </c>
      <c r="F8" s="101" t="s">
        <v>524</v>
      </c>
      <c r="G8" s="101"/>
      <c r="H8" s="101"/>
      <c r="J8" s="14"/>
      <c r="L8" s="16">
        <f>588/28</f>
        <v>21</v>
      </c>
      <c r="N8" s="98"/>
      <c r="O8" s="98"/>
      <c r="Q8" s="27" t="s">
        <v>900</v>
      </c>
      <c r="S8" s="14"/>
      <c r="U8" s="14"/>
    </row>
    <row r="9" spans="1:21" ht="12.75">
      <c r="A9" s="91" t="s">
        <v>6</v>
      </c>
      <c r="B9" s="91"/>
      <c r="C9" s="91"/>
      <c r="D9" s="14" t="s">
        <v>140</v>
      </c>
      <c r="F9" s="98" t="s">
        <v>525</v>
      </c>
      <c r="G9" s="98"/>
      <c r="H9" s="98"/>
      <c r="J9" s="14"/>
      <c r="L9" s="16">
        <f>552/40</f>
        <v>13.8</v>
      </c>
      <c r="N9" s="98"/>
      <c r="O9" s="98"/>
      <c r="Q9" s="14"/>
      <c r="S9" s="14"/>
      <c r="U9" s="14"/>
    </row>
    <row r="10" spans="1:21" ht="12.75">
      <c r="A10" s="91" t="s">
        <v>11</v>
      </c>
      <c r="B10" s="91"/>
      <c r="C10" s="91"/>
      <c r="D10" s="14" t="s">
        <v>37</v>
      </c>
      <c r="F10" s="98" t="s">
        <v>526</v>
      </c>
      <c r="G10" s="98"/>
      <c r="H10" s="98"/>
      <c r="J10" s="14"/>
      <c r="L10" s="16">
        <f>568.25/41</f>
        <v>13.859756097560975</v>
      </c>
      <c r="N10" s="98"/>
      <c r="O10" s="98"/>
      <c r="Q10" s="14"/>
      <c r="S10" s="14"/>
      <c r="U10" s="14"/>
    </row>
    <row r="11" spans="1:21" ht="12.75">
      <c r="A11" s="91" t="s">
        <v>15</v>
      </c>
      <c r="B11" s="91"/>
      <c r="C11" s="91"/>
      <c r="D11" s="14" t="s">
        <v>168</v>
      </c>
      <c r="F11" s="98" t="s">
        <v>124</v>
      </c>
      <c r="G11" s="98"/>
      <c r="H11" s="98"/>
      <c r="J11" s="14"/>
      <c r="L11" s="16">
        <f>336/16</f>
        <v>21</v>
      </c>
      <c r="N11" s="98"/>
      <c r="O11" s="98"/>
      <c r="Q11" s="14"/>
      <c r="S11" s="14"/>
      <c r="U11" s="14"/>
    </row>
    <row r="12" spans="1:21" ht="12.75">
      <c r="A12" s="91" t="s">
        <v>19</v>
      </c>
      <c r="B12" s="91"/>
      <c r="C12" s="91"/>
      <c r="D12" s="14" t="s">
        <v>527</v>
      </c>
      <c r="F12" s="98" t="s">
        <v>528</v>
      </c>
      <c r="G12" s="98"/>
      <c r="H12" s="98"/>
      <c r="J12" s="14"/>
      <c r="L12" s="16">
        <f>12941/929.5</f>
        <v>13.922538999462077</v>
      </c>
      <c r="N12" s="98"/>
      <c r="O12" s="98"/>
      <c r="Q12" s="14"/>
      <c r="S12" s="14"/>
      <c r="U12" s="14"/>
    </row>
    <row r="13" spans="1:21" ht="12.75">
      <c r="A13" s="91" t="s">
        <v>25</v>
      </c>
      <c r="B13" s="91"/>
      <c r="D13" s="14" t="s">
        <v>529</v>
      </c>
      <c r="F13" s="98" t="s">
        <v>530</v>
      </c>
      <c r="G13" s="98"/>
      <c r="H13" s="98"/>
      <c r="J13" s="14"/>
      <c r="L13" s="16"/>
      <c r="N13" s="98"/>
      <c r="O13" s="98"/>
      <c r="Q13" s="14"/>
      <c r="S13" s="14"/>
      <c r="U13" s="14"/>
    </row>
    <row r="14" spans="1:21" ht="12.75">
      <c r="A14" s="91"/>
      <c r="B14" s="91"/>
      <c r="C14" s="91"/>
      <c r="F14" s="98"/>
      <c r="G14" s="98"/>
      <c r="H14" s="98"/>
      <c r="L14" s="16"/>
      <c r="Q14" s="14"/>
      <c r="U14" s="14"/>
    </row>
    <row r="15" spans="1:21" ht="12.75">
      <c r="A15" s="13"/>
      <c r="B15" s="13"/>
      <c r="C15" s="13"/>
      <c r="F15" s="14"/>
      <c r="G15" s="14"/>
      <c r="H15" s="14"/>
      <c r="L15" s="16"/>
      <c r="Q15" s="14"/>
      <c r="U15" s="14"/>
    </row>
    <row r="16" spans="1:21" ht="12.75">
      <c r="A16" s="94"/>
      <c r="B16" s="94"/>
      <c r="D16" s="11" t="s">
        <v>0</v>
      </c>
      <c r="F16" s="100" t="s">
        <v>1</v>
      </c>
      <c r="G16" s="100"/>
      <c r="H16" s="100"/>
      <c r="L16" s="16"/>
      <c r="Q16" s="14"/>
      <c r="U16" s="14"/>
    </row>
    <row r="17" spans="1:12" ht="12.75">
      <c r="A17" s="94"/>
      <c r="B17" s="94"/>
      <c r="D17" s="94" t="s">
        <v>28</v>
      </c>
      <c r="E17" s="94"/>
      <c r="F17" s="94"/>
      <c r="G17" s="94"/>
      <c r="H17" s="94"/>
      <c r="I17" s="94"/>
      <c r="J17" s="94"/>
      <c r="L17" s="19"/>
    </row>
    <row r="18" spans="1:21" ht="12.75">
      <c r="A18" s="91" t="s">
        <v>3</v>
      </c>
      <c r="B18" s="91"/>
      <c r="C18" s="91"/>
      <c r="D18" s="25">
        <v>69</v>
      </c>
      <c r="F18" s="98" t="s">
        <v>531</v>
      </c>
      <c r="G18" s="98"/>
      <c r="H18" s="98"/>
      <c r="J18" s="14"/>
      <c r="L18" s="16"/>
      <c r="N18" s="98"/>
      <c r="O18" s="98"/>
      <c r="Q18" s="14"/>
      <c r="S18" s="14"/>
      <c r="U18" s="14"/>
    </row>
    <row r="19" spans="1:21" ht="12.75">
      <c r="A19" s="91" t="s">
        <v>6</v>
      </c>
      <c r="B19" s="91"/>
      <c r="C19" s="91"/>
      <c r="D19" s="25">
        <v>40</v>
      </c>
      <c r="F19" s="98" t="s">
        <v>532</v>
      </c>
      <c r="G19" s="98"/>
      <c r="H19" s="98"/>
      <c r="J19" s="14"/>
      <c r="L19" s="16"/>
      <c r="N19" s="98"/>
      <c r="O19" s="98"/>
      <c r="Q19" s="14"/>
      <c r="S19" s="14"/>
      <c r="U19" s="14"/>
    </row>
    <row r="20" spans="1:21" ht="12.75">
      <c r="A20" s="91" t="s">
        <v>11</v>
      </c>
      <c r="B20" s="91"/>
      <c r="C20" s="91"/>
      <c r="D20" s="25">
        <v>23</v>
      </c>
      <c r="F20" s="98" t="s">
        <v>534</v>
      </c>
      <c r="G20" s="98"/>
      <c r="H20" s="98"/>
      <c r="J20" s="14"/>
      <c r="L20" s="16"/>
      <c r="N20" s="98"/>
      <c r="O20" s="98"/>
      <c r="Q20" s="14"/>
      <c r="S20" s="14"/>
      <c r="U20" s="14"/>
    </row>
    <row r="21" spans="1:21" ht="12.75">
      <c r="A21" s="91" t="s">
        <v>15</v>
      </c>
      <c r="B21" s="91"/>
      <c r="C21" s="91"/>
      <c r="D21" s="25">
        <v>40</v>
      </c>
      <c r="F21" s="98" t="s">
        <v>535</v>
      </c>
      <c r="G21" s="98"/>
      <c r="H21" s="98"/>
      <c r="J21" s="14"/>
      <c r="L21" s="16"/>
      <c r="N21" s="98"/>
      <c r="O21" s="98"/>
      <c r="Q21" s="14"/>
      <c r="S21" s="14"/>
      <c r="U21" s="14"/>
    </row>
    <row r="22" spans="1:21" ht="12.75">
      <c r="A22" s="91" t="s">
        <v>19</v>
      </c>
      <c r="B22" s="91"/>
      <c r="C22" s="91"/>
      <c r="D22" s="25">
        <v>937</v>
      </c>
      <c r="F22" s="98" t="s">
        <v>536</v>
      </c>
      <c r="G22" s="98"/>
      <c r="H22" s="98"/>
      <c r="J22" s="14"/>
      <c r="L22" s="16"/>
      <c r="N22" s="98"/>
      <c r="O22" s="98"/>
      <c r="Q22" s="14"/>
      <c r="S22" s="14"/>
      <c r="U22" s="14"/>
    </row>
    <row r="23" spans="1:21" ht="12.75">
      <c r="A23" s="91" t="s">
        <v>25</v>
      </c>
      <c r="B23" s="91"/>
      <c r="D23" s="26">
        <v>1109</v>
      </c>
      <c r="F23" s="98" t="s">
        <v>537</v>
      </c>
      <c r="G23" s="98"/>
      <c r="H23" s="98"/>
      <c r="J23" s="14"/>
      <c r="L23" s="16"/>
      <c r="N23" s="98"/>
      <c r="O23" s="98"/>
      <c r="Q23" s="14"/>
      <c r="S23" s="14"/>
      <c r="U23" s="14"/>
    </row>
    <row r="24" spans="1:21" ht="12.75">
      <c r="A24" s="91"/>
      <c r="B24" s="91"/>
      <c r="C24" s="91"/>
      <c r="F24" s="98"/>
      <c r="G24" s="98"/>
      <c r="H24" s="98"/>
      <c r="L24" s="16"/>
      <c r="Q24" s="14"/>
      <c r="U24" s="14"/>
    </row>
    <row r="25" spans="1:21" ht="12.75">
      <c r="A25" s="91"/>
      <c r="B25" s="91"/>
      <c r="C25" s="91"/>
      <c r="F25" s="98"/>
      <c r="G25" s="98"/>
      <c r="H25" s="98"/>
      <c r="L25" s="16"/>
      <c r="Q25" s="14"/>
      <c r="U25" s="14"/>
    </row>
    <row r="26" spans="1:21" ht="12.75">
      <c r="A26" s="97"/>
      <c r="B26" s="97"/>
      <c r="D26" s="11" t="s">
        <v>0</v>
      </c>
      <c r="F26" s="100" t="s">
        <v>1</v>
      </c>
      <c r="G26" s="100"/>
      <c r="H26" s="100"/>
      <c r="J26" s="11"/>
      <c r="L26" s="18"/>
      <c r="N26" s="100"/>
      <c r="O26" s="100"/>
      <c r="Q26" s="11"/>
      <c r="S26" s="11"/>
      <c r="U26" s="11"/>
    </row>
    <row r="27" spans="1:12" ht="12.75">
      <c r="A27" s="94" t="s">
        <v>538</v>
      </c>
      <c r="B27" s="94"/>
      <c r="D27" s="94" t="s">
        <v>45</v>
      </c>
      <c r="E27" s="94"/>
      <c r="F27" s="94"/>
      <c r="G27" s="94"/>
      <c r="H27" s="94"/>
      <c r="I27" s="94"/>
      <c r="J27" s="94"/>
      <c r="L27" s="19"/>
    </row>
    <row r="28" spans="1:21" ht="12.75">
      <c r="A28" s="91" t="s">
        <v>3</v>
      </c>
      <c r="B28" s="91"/>
      <c r="C28" s="91"/>
      <c r="D28" s="14" t="s">
        <v>340</v>
      </c>
      <c r="F28" s="98" t="s">
        <v>539</v>
      </c>
      <c r="G28" s="98"/>
      <c r="H28" s="98"/>
      <c r="J28" s="14"/>
      <c r="L28" s="16"/>
      <c r="N28" s="98"/>
      <c r="O28" s="98"/>
      <c r="Q28" s="14"/>
      <c r="S28" s="14"/>
      <c r="U28" s="14"/>
    </row>
    <row r="29" spans="1:21" ht="12.75">
      <c r="A29" s="91" t="s">
        <v>6</v>
      </c>
      <c r="B29" s="91"/>
      <c r="C29" s="91"/>
      <c r="D29" s="14" t="s">
        <v>140</v>
      </c>
      <c r="F29" s="98" t="s">
        <v>540</v>
      </c>
      <c r="G29" s="98"/>
      <c r="H29" s="98"/>
      <c r="J29" s="14"/>
      <c r="L29" s="16"/>
      <c r="N29" s="98"/>
      <c r="O29" s="98"/>
      <c r="Q29" s="14"/>
      <c r="S29" s="14"/>
      <c r="U29" s="14"/>
    </row>
    <row r="30" spans="1:21" ht="12.75">
      <c r="A30" s="91" t="s">
        <v>11</v>
      </c>
      <c r="B30" s="91"/>
      <c r="C30" s="91"/>
      <c r="D30" s="14" t="s">
        <v>541</v>
      </c>
      <c r="F30" s="98" t="s">
        <v>542</v>
      </c>
      <c r="G30" s="98"/>
      <c r="H30" s="98"/>
      <c r="J30" s="14"/>
      <c r="L30" s="16"/>
      <c r="N30" s="98"/>
      <c r="O30" s="98"/>
      <c r="Q30" s="14"/>
      <c r="S30" s="14"/>
      <c r="U30" s="14"/>
    </row>
    <row r="31" spans="1:21" ht="12.75">
      <c r="A31" s="91" t="s">
        <v>15</v>
      </c>
      <c r="B31" s="91"/>
      <c r="C31" s="91"/>
      <c r="D31" s="14" t="s">
        <v>543</v>
      </c>
      <c r="F31" s="98" t="s">
        <v>544</v>
      </c>
      <c r="G31" s="98"/>
      <c r="H31" s="98"/>
      <c r="J31" s="14"/>
      <c r="L31" s="16"/>
      <c r="N31" s="98"/>
      <c r="O31" s="98"/>
      <c r="Q31" s="14"/>
      <c r="S31" s="14"/>
      <c r="U31" s="14"/>
    </row>
    <row r="32" spans="1:21" ht="12.75">
      <c r="A32" s="91" t="s">
        <v>19</v>
      </c>
      <c r="B32" s="91"/>
      <c r="C32" s="91"/>
      <c r="D32" s="14" t="s">
        <v>545</v>
      </c>
      <c r="F32" s="98" t="s">
        <v>546</v>
      </c>
      <c r="G32" s="98"/>
      <c r="H32" s="98"/>
      <c r="J32" s="14"/>
      <c r="L32" s="16"/>
      <c r="N32" s="98"/>
      <c r="O32" s="98"/>
      <c r="Q32" s="14"/>
      <c r="S32" s="14"/>
      <c r="U32" s="14"/>
    </row>
    <row r="33" spans="1:21" ht="12.75">
      <c r="A33" s="91" t="s">
        <v>25</v>
      </c>
      <c r="B33" s="91"/>
      <c r="D33" s="14" t="s">
        <v>547</v>
      </c>
      <c r="F33" s="98" t="s">
        <v>548</v>
      </c>
      <c r="G33" s="98"/>
      <c r="H33" s="98"/>
      <c r="J33" s="14"/>
      <c r="L33" s="16"/>
      <c r="N33" s="98"/>
      <c r="O33" s="98"/>
      <c r="Q33" s="14"/>
      <c r="S33" s="14"/>
      <c r="U33" s="14"/>
    </row>
    <row r="34" spans="1:21" ht="12.75">
      <c r="A34" s="91"/>
      <c r="B34" s="91"/>
      <c r="C34" s="91"/>
      <c r="F34" s="98"/>
      <c r="G34" s="98"/>
      <c r="H34" s="98"/>
      <c r="L34" s="16"/>
      <c r="Q34" s="14"/>
      <c r="U34" s="14"/>
    </row>
    <row r="35" spans="1:21" ht="12.75">
      <c r="A35" s="91"/>
      <c r="B35" s="91"/>
      <c r="C35" s="91"/>
      <c r="F35" s="98"/>
      <c r="G35" s="98"/>
      <c r="H35" s="98"/>
      <c r="L35" s="16"/>
      <c r="Q35" s="14"/>
      <c r="U35" s="14"/>
    </row>
    <row r="36" spans="1:21" ht="12.75">
      <c r="A36" s="94"/>
      <c r="B36" s="94"/>
      <c r="D36" s="11" t="s">
        <v>0</v>
      </c>
      <c r="F36" s="100" t="s">
        <v>1</v>
      </c>
      <c r="G36" s="100"/>
      <c r="H36" s="100"/>
      <c r="L36" s="16"/>
      <c r="Q36" s="14"/>
      <c r="U36" s="14"/>
    </row>
    <row r="37" spans="1:12" ht="12.75">
      <c r="A37" s="94" t="s">
        <v>549</v>
      </c>
      <c r="B37" s="94"/>
      <c r="D37" s="94" t="s">
        <v>550</v>
      </c>
      <c r="E37" s="94"/>
      <c r="F37" s="94"/>
      <c r="G37" s="94"/>
      <c r="H37" s="94"/>
      <c r="I37" s="94"/>
      <c r="J37" s="94"/>
      <c r="L37" s="19"/>
    </row>
    <row r="38" spans="1:21" ht="12.75">
      <c r="A38" s="91" t="s">
        <v>6</v>
      </c>
      <c r="B38" s="91"/>
      <c r="C38" s="91"/>
      <c r="D38" s="14" t="s">
        <v>168</v>
      </c>
      <c r="F38" s="98" t="s">
        <v>551</v>
      </c>
      <c r="G38" s="98"/>
      <c r="H38" s="98"/>
      <c r="J38" s="14"/>
      <c r="L38" s="16"/>
      <c r="N38" s="98"/>
      <c r="O38" s="98"/>
      <c r="Q38" s="14"/>
      <c r="S38" s="14"/>
      <c r="U38" s="14"/>
    </row>
    <row r="39" spans="1:21" ht="12.75">
      <c r="A39" s="91" t="s">
        <v>15</v>
      </c>
      <c r="B39" s="91"/>
      <c r="C39" s="91"/>
      <c r="D39" s="14" t="s">
        <v>552</v>
      </c>
      <c r="F39" s="98" t="s">
        <v>553</v>
      </c>
      <c r="G39" s="98"/>
      <c r="H39" s="98"/>
      <c r="J39" s="14"/>
      <c r="L39" s="16"/>
      <c r="N39" s="98"/>
      <c r="O39" s="98"/>
      <c r="Q39" s="14"/>
      <c r="S39" s="14"/>
      <c r="U39" s="14"/>
    </row>
    <row r="40" spans="1:21" ht="12.75">
      <c r="A40" s="91" t="s">
        <v>19</v>
      </c>
      <c r="B40" s="91"/>
      <c r="C40" s="91"/>
      <c r="D40" s="14" t="s">
        <v>554</v>
      </c>
      <c r="F40" s="98" t="s">
        <v>555</v>
      </c>
      <c r="G40" s="98"/>
      <c r="H40" s="98"/>
      <c r="J40" s="14"/>
      <c r="L40" s="16"/>
      <c r="N40" s="98"/>
      <c r="O40" s="98"/>
      <c r="Q40" s="14"/>
      <c r="S40" s="14"/>
      <c r="U40" s="14"/>
    </row>
    <row r="41" spans="1:21" ht="12.75">
      <c r="A41" s="91" t="s">
        <v>25</v>
      </c>
      <c r="B41" s="91"/>
      <c r="D41" s="14" t="s">
        <v>556</v>
      </c>
      <c r="F41" s="98" t="s">
        <v>557</v>
      </c>
      <c r="G41" s="98"/>
      <c r="H41" s="98"/>
      <c r="J41" s="14"/>
      <c r="L41" s="16"/>
      <c r="N41" s="98"/>
      <c r="O41" s="98"/>
      <c r="Q41" s="14"/>
      <c r="S41" s="14"/>
      <c r="U41" s="14"/>
    </row>
    <row r="42" spans="1:21" ht="12.75">
      <c r="A42" s="91"/>
      <c r="B42" s="91"/>
      <c r="C42" s="91"/>
      <c r="F42" s="98"/>
      <c r="G42" s="98"/>
      <c r="H42" s="98"/>
      <c r="L42" s="16"/>
      <c r="Q42" s="14"/>
      <c r="U42" s="14"/>
    </row>
    <row r="43" spans="1:21" ht="12.75">
      <c r="A43" s="92"/>
      <c r="B43" s="92"/>
      <c r="C43" s="92"/>
      <c r="D43" s="92"/>
      <c r="E43" s="92"/>
      <c r="F43" s="92"/>
      <c r="G43" s="92"/>
      <c r="O43" s="93"/>
      <c r="P43" s="93"/>
      <c r="Q43" s="93"/>
      <c r="R43" s="93"/>
      <c r="S43" s="93"/>
      <c r="T43" s="93"/>
      <c r="U43" s="93"/>
    </row>
    <row r="44" spans="1:21" ht="12.75">
      <c r="A44" s="97" t="s">
        <v>558</v>
      </c>
      <c r="B44" s="97"/>
      <c r="D44" s="11" t="s">
        <v>0</v>
      </c>
      <c r="F44" s="100" t="s">
        <v>1</v>
      </c>
      <c r="G44" s="100"/>
      <c r="H44" s="100"/>
      <c r="J44" s="11"/>
      <c r="L44" s="18"/>
      <c r="N44" s="100"/>
      <c r="O44" s="100"/>
      <c r="Q44" s="11"/>
      <c r="S44" s="11"/>
      <c r="U44" s="11"/>
    </row>
    <row r="45" spans="1:12" ht="12.75">
      <c r="A45" s="94" t="s">
        <v>559</v>
      </c>
      <c r="B45" s="94"/>
      <c r="D45" s="94" t="s">
        <v>62</v>
      </c>
      <c r="E45" s="94"/>
      <c r="F45" s="94"/>
      <c r="G45" s="94"/>
      <c r="H45" s="94"/>
      <c r="I45" s="94"/>
      <c r="J45" s="94"/>
      <c r="L45" s="19"/>
    </row>
    <row r="46" spans="1:21" ht="12.75">
      <c r="A46" s="91" t="s">
        <v>46</v>
      </c>
      <c r="B46" s="91"/>
      <c r="C46" s="91"/>
      <c r="D46" s="14" t="s">
        <v>56</v>
      </c>
      <c r="F46" s="98" t="s">
        <v>47</v>
      </c>
      <c r="G46" s="98"/>
      <c r="H46" s="98"/>
      <c r="J46" s="14"/>
      <c r="L46" s="16"/>
      <c r="N46" s="98"/>
      <c r="O46" s="98"/>
      <c r="Q46" s="14"/>
      <c r="S46" s="14"/>
      <c r="U46" s="14"/>
    </row>
    <row r="47" spans="1:21" ht="12.75">
      <c r="A47" s="91" t="s">
        <v>6</v>
      </c>
      <c r="B47" s="91"/>
      <c r="C47" s="91"/>
      <c r="D47" s="14" t="s">
        <v>140</v>
      </c>
      <c r="F47" s="98" t="s">
        <v>47</v>
      </c>
      <c r="G47" s="98"/>
      <c r="H47" s="98"/>
      <c r="J47" s="14"/>
      <c r="L47" s="16"/>
      <c r="N47" s="98"/>
      <c r="O47" s="98"/>
      <c r="Q47" s="14"/>
      <c r="S47" s="14"/>
      <c r="U47" s="14"/>
    </row>
    <row r="48" spans="1:21" ht="12.75">
      <c r="A48" s="91" t="s">
        <v>63</v>
      </c>
      <c r="B48" s="91"/>
      <c r="C48" s="91"/>
      <c r="D48" s="14" t="s">
        <v>560</v>
      </c>
      <c r="F48" s="98" t="s">
        <v>561</v>
      </c>
      <c r="G48" s="98"/>
      <c r="H48" s="98"/>
      <c r="J48" s="14"/>
      <c r="L48" s="16"/>
      <c r="N48" s="98"/>
      <c r="O48" s="98"/>
      <c r="Q48" s="14"/>
      <c r="S48" s="14"/>
      <c r="U48" s="14"/>
    </row>
    <row r="49" spans="1:21" ht="12.75">
      <c r="A49" s="91" t="s">
        <v>25</v>
      </c>
      <c r="B49" s="91"/>
      <c r="D49" s="14" t="s">
        <v>562</v>
      </c>
      <c r="F49" s="98" t="s">
        <v>561</v>
      </c>
      <c r="G49" s="98"/>
      <c r="H49" s="98"/>
      <c r="J49" s="14"/>
      <c r="L49" s="16"/>
      <c r="N49" s="98"/>
      <c r="O49" s="98"/>
      <c r="Q49" s="14"/>
      <c r="S49" s="14"/>
      <c r="U49" s="14"/>
    </row>
    <row r="50" spans="1:21" ht="12.75">
      <c r="A50" s="91"/>
      <c r="B50" s="91"/>
      <c r="C50" s="91"/>
      <c r="F50" s="98"/>
      <c r="G50" s="98"/>
      <c r="H50" s="98"/>
      <c r="L50" s="16"/>
      <c r="Q50" s="14"/>
      <c r="U50" s="14"/>
    </row>
    <row r="51" spans="1:21" ht="12.75">
      <c r="A51" s="91"/>
      <c r="B51" s="91"/>
      <c r="C51" s="91"/>
      <c r="F51" s="98"/>
      <c r="G51" s="98"/>
      <c r="H51" s="98"/>
      <c r="L51" s="16"/>
      <c r="Q51" s="14"/>
      <c r="U51" s="14"/>
    </row>
    <row r="52" spans="1:12" ht="12.75">
      <c r="A52" s="94" t="s">
        <v>563</v>
      </c>
      <c r="B52" s="94"/>
      <c r="D52" s="94" t="s">
        <v>69</v>
      </c>
      <c r="E52" s="94"/>
      <c r="F52" s="94"/>
      <c r="G52" s="94"/>
      <c r="H52" s="94"/>
      <c r="I52" s="94"/>
      <c r="J52" s="94"/>
      <c r="L52" s="19"/>
    </row>
    <row r="53" spans="1:21" ht="12.75">
      <c r="A53" s="91" t="s">
        <v>6</v>
      </c>
      <c r="B53" s="91"/>
      <c r="C53" s="91"/>
      <c r="D53" s="14" t="s">
        <v>140</v>
      </c>
      <c r="F53" s="98" t="s">
        <v>564</v>
      </c>
      <c r="G53" s="98"/>
      <c r="H53" s="98"/>
      <c r="J53" s="14"/>
      <c r="L53" s="16"/>
      <c r="N53" s="98"/>
      <c r="O53" s="98"/>
      <c r="Q53" s="14"/>
      <c r="S53" s="14"/>
      <c r="U53" s="14"/>
    </row>
    <row r="54" spans="1:21" ht="12.75">
      <c r="A54" s="91" t="s">
        <v>19</v>
      </c>
      <c r="B54" s="91"/>
      <c r="C54" s="91"/>
      <c r="D54" s="14" t="s">
        <v>565</v>
      </c>
      <c r="F54" s="98" t="s">
        <v>566</v>
      </c>
      <c r="G54" s="98"/>
      <c r="H54" s="98"/>
      <c r="J54" s="14"/>
      <c r="L54" s="16"/>
      <c r="N54" s="98"/>
      <c r="O54" s="98"/>
      <c r="Q54" s="14"/>
      <c r="S54" s="14"/>
      <c r="U54" s="14"/>
    </row>
    <row r="55" spans="1:21" ht="12.75">
      <c r="A55" s="91" t="s">
        <v>25</v>
      </c>
      <c r="B55" s="91"/>
      <c r="D55" s="14" t="s">
        <v>567</v>
      </c>
      <c r="F55" s="98" t="s">
        <v>568</v>
      </c>
      <c r="G55" s="98"/>
      <c r="H55" s="98"/>
      <c r="J55" s="14"/>
      <c r="L55" s="16"/>
      <c r="N55" s="98"/>
      <c r="O55" s="98"/>
      <c r="Q55" s="14"/>
      <c r="S55" s="14"/>
      <c r="U55" s="14"/>
    </row>
    <row r="56" spans="1:21" ht="12.75">
      <c r="A56" s="91" t="s">
        <v>569</v>
      </c>
      <c r="B56" s="91"/>
      <c r="C56" s="91"/>
      <c r="F56" s="98" t="s">
        <v>570</v>
      </c>
      <c r="G56" s="98"/>
      <c r="H56" s="98"/>
      <c r="L56" s="16"/>
      <c r="Q56" s="14"/>
      <c r="U56" s="14"/>
    </row>
    <row r="57" spans="1:21" ht="12.75">
      <c r="A57" s="91"/>
      <c r="B57" s="91"/>
      <c r="C57" s="91"/>
      <c r="F57" s="98"/>
      <c r="G57" s="98"/>
      <c r="H57" s="98"/>
      <c r="L57" s="16"/>
      <c r="Q57" s="14"/>
      <c r="U57" s="14"/>
    </row>
    <row r="58" spans="1:21" ht="12.75">
      <c r="A58" s="91"/>
      <c r="B58" s="91"/>
      <c r="C58" s="91"/>
      <c r="F58" s="98"/>
      <c r="G58" s="98"/>
      <c r="H58" s="98"/>
      <c r="L58" s="16"/>
      <c r="Q58" s="14"/>
      <c r="U58" s="14"/>
    </row>
    <row r="59" spans="1:21" ht="12.75">
      <c r="A59" s="97" t="s">
        <v>558</v>
      </c>
      <c r="B59" s="97"/>
      <c r="D59" s="11" t="s">
        <v>0</v>
      </c>
      <c r="F59" s="100" t="s">
        <v>1</v>
      </c>
      <c r="G59" s="100"/>
      <c r="H59" s="100"/>
      <c r="J59" s="11"/>
      <c r="L59" s="18"/>
      <c r="N59" s="100"/>
      <c r="O59" s="100"/>
      <c r="Q59" s="11"/>
      <c r="S59" s="11"/>
      <c r="U59" s="11"/>
    </row>
    <row r="60" spans="1:12" ht="12.75">
      <c r="A60" s="94" t="s">
        <v>571</v>
      </c>
      <c r="B60" s="94"/>
      <c r="D60" s="94" t="s">
        <v>76</v>
      </c>
      <c r="E60" s="94"/>
      <c r="F60" s="94"/>
      <c r="G60" s="94"/>
      <c r="H60" s="94"/>
      <c r="I60" s="94"/>
      <c r="J60" s="94"/>
      <c r="L60" s="19"/>
    </row>
    <row r="61" spans="1:21" ht="12.75">
      <c r="A61" s="91" t="s">
        <v>6</v>
      </c>
      <c r="B61" s="91"/>
      <c r="C61" s="91"/>
      <c r="D61" s="14" t="s">
        <v>140</v>
      </c>
      <c r="F61" s="98" t="s">
        <v>572</v>
      </c>
      <c r="G61" s="98"/>
      <c r="H61" s="98"/>
      <c r="J61" s="14"/>
      <c r="L61" s="16"/>
      <c r="N61" s="98"/>
      <c r="O61" s="98"/>
      <c r="Q61" s="14"/>
      <c r="S61" s="14"/>
      <c r="U61" s="14"/>
    </row>
    <row r="62" spans="1:21" ht="12.75">
      <c r="A62" s="91" t="s">
        <v>15</v>
      </c>
      <c r="B62" s="91"/>
      <c r="C62" s="91"/>
      <c r="D62" s="14" t="s">
        <v>573</v>
      </c>
      <c r="F62" s="98" t="s">
        <v>574</v>
      </c>
      <c r="G62" s="98"/>
      <c r="H62" s="98"/>
      <c r="J62" s="14"/>
      <c r="L62" s="16"/>
      <c r="N62" s="98"/>
      <c r="O62" s="98"/>
      <c r="Q62" s="14"/>
      <c r="S62" s="14"/>
      <c r="U62" s="14"/>
    </row>
    <row r="63" spans="1:21" ht="12.75">
      <c r="A63" s="91" t="s">
        <v>19</v>
      </c>
      <c r="B63" s="91"/>
      <c r="C63" s="91"/>
      <c r="D63" s="14" t="s">
        <v>575</v>
      </c>
      <c r="F63" s="98" t="s">
        <v>576</v>
      </c>
      <c r="G63" s="98"/>
      <c r="H63" s="98"/>
      <c r="J63" s="14"/>
      <c r="L63" s="16"/>
      <c r="N63" s="98"/>
      <c r="O63" s="98"/>
      <c r="Q63" s="14"/>
      <c r="S63" s="14"/>
      <c r="U63" s="14"/>
    </row>
    <row r="64" spans="1:21" ht="12.75">
      <c r="A64" s="91" t="s">
        <v>25</v>
      </c>
      <c r="B64" s="91"/>
      <c r="D64" s="14" t="s">
        <v>577</v>
      </c>
      <c r="F64" s="98" t="s">
        <v>578</v>
      </c>
      <c r="G64" s="98"/>
      <c r="H64" s="98"/>
      <c r="J64" s="14"/>
      <c r="L64" s="16"/>
      <c r="N64" s="98"/>
      <c r="O64" s="98"/>
      <c r="Q64" s="14"/>
      <c r="S64" s="14"/>
      <c r="U64" s="14"/>
    </row>
    <row r="65" spans="1:21" ht="12.75">
      <c r="A65" s="91"/>
      <c r="B65" s="91"/>
      <c r="C65" s="91"/>
      <c r="F65" s="98"/>
      <c r="G65" s="98"/>
      <c r="H65" s="98"/>
      <c r="L65" s="16"/>
      <c r="Q65" s="14"/>
      <c r="U65" s="14"/>
    </row>
    <row r="66" spans="1:21" ht="12.75">
      <c r="A66" s="91"/>
      <c r="B66" s="91"/>
      <c r="C66" s="91"/>
      <c r="F66" s="98"/>
      <c r="G66" s="98"/>
      <c r="H66" s="98"/>
      <c r="L66" s="16"/>
      <c r="Q66" s="14"/>
      <c r="U66" s="14"/>
    </row>
    <row r="67" spans="1:21" ht="12.75">
      <c r="A67" s="94"/>
      <c r="B67" s="94"/>
      <c r="D67" s="11" t="s">
        <v>0</v>
      </c>
      <c r="F67" s="100" t="s">
        <v>1</v>
      </c>
      <c r="G67" s="100"/>
      <c r="H67" s="100"/>
      <c r="L67" s="16"/>
      <c r="Q67" s="14"/>
      <c r="U67" s="14"/>
    </row>
    <row r="68" spans="1:12" ht="12.75">
      <c r="A68" s="94" t="s">
        <v>579</v>
      </c>
      <c r="B68" s="94"/>
      <c r="D68" s="94" t="s">
        <v>88</v>
      </c>
      <c r="E68" s="94"/>
      <c r="F68" s="94"/>
      <c r="G68" s="94"/>
      <c r="H68" s="94"/>
      <c r="I68" s="94"/>
      <c r="J68" s="94"/>
      <c r="L68" s="19"/>
    </row>
    <row r="69" spans="1:21" ht="12.75">
      <c r="A69" s="91" t="s">
        <v>3</v>
      </c>
      <c r="B69" s="91"/>
      <c r="C69" s="91"/>
      <c r="D69" s="14" t="s">
        <v>53</v>
      </c>
      <c r="F69" s="98" t="s">
        <v>580</v>
      </c>
      <c r="G69" s="98"/>
      <c r="H69" s="98"/>
      <c r="J69" s="14"/>
      <c r="L69" s="16"/>
      <c r="N69" s="98"/>
      <c r="O69" s="98"/>
      <c r="Q69" s="14"/>
      <c r="S69" s="14"/>
      <c r="U69" s="14"/>
    </row>
    <row r="70" spans="1:21" ht="12.75">
      <c r="A70" s="91" t="s">
        <v>6</v>
      </c>
      <c r="B70" s="91"/>
      <c r="C70" s="91"/>
      <c r="D70" s="14" t="s">
        <v>140</v>
      </c>
      <c r="F70" s="98" t="s">
        <v>532</v>
      </c>
      <c r="G70" s="98"/>
      <c r="H70" s="98"/>
      <c r="J70" s="14"/>
      <c r="L70" s="16"/>
      <c r="N70" s="98"/>
      <c r="O70" s="98"/>
      <c r="Q70" s="14"/>
      <c r="S70" s="14"/>
      <c r="U70" s="14"/>
    </row>
    <row r="71" spans="1:21" ht="12.75">
      <c r="A71" s="91" t="s">
        <v>15</v>
      </c>
      <c r="B71" s="91"/>
      <c r="C71" s="91"/>
      <c r="D71" s="14" t="s">
        <v>316</v>
      </c>
      <c r="F71" s="98" t="s">
        <v>581</v>
      </c>
      <c r="G71" s="98"/>
      <c r="H71" s="98"/>
      <c r="J71" s="14"/>
      <c r="L71" s="16"/>
      <c r="N71" s="98"/>
      <c r="O71" s="98"/>
      <c r="Q71" s="14"/>
      <c r="S71" s="14"/>
      <c r="U71" s="14"/>
    </row>
    <row r="72" spans="1:21" ht="12.75">
      <c r="A72" s="91" t="s">
        <v>19</v>
      </c>
      <c r="B72" s="91"/>
      <c r="C72" s="91"/>
      <c r="D72" s="14" t="s">
        <v>582</v>
      </c>
      <c r="F72" s="98" t="s">
        <v>583</v>
      </c>
      <c r="G72" s="98"/>
      <c r="H72" s="98"/>
      <c r="J72" s="14"/>
      <c r="L72" s="16"/>
      <c r="N72" s="98"/>
      <c r="O72" s="98"/>
      <c r="Q72" s="14"/>
      <c r="S72" s="14"/>
      <c r="U72" s="14"/>
    </row>
    <row r="73" spans="1:21" ht="12.75">
      <c r="A73" s="91" t="s">
        <v>25</v>
      </c>
      <c r="B73" s="91"/>
      <c r="D73" s="14" t="s">
        <v>584</v>
      </c>
      <c r="F73" s="98" t="s">
        <v>585</v>
      </c>
      <c r="G73" s="98"/>
      <c r="H73" s="98"/>
      <c r="J73" s="14"/>
      <c r="L73" s="16"/>
      <c r="N73" s="98"/>
      <c r="O73" s="98"/>
      <c r="Q73" s="14"/>
      <c r="S73" s="14"/>
      <c r="U73" s="14"/>
    </row>
    <row r="74" spans="1:21" ht="12.75">
      <c r="A74" s="91"/>
      <c r="B74" s="91"/>
      <c r="C74" s="91"/>
      <c r="F74" s="98"/>
      <c r="G74" s="98"/>
      <c r="H74" s="98"/>
      <c r="L74" s="16"/>
      <c r="Q74" s="14"/>
      <c r="U74" s="14"/>
    </row>
    <row r="75" spans="1:21" ht="12.75">
      <c r="A75" s="91"/>
      <c r="B75" s="91"/>
      <c r="C75" s="91"/>
      <c r="F75" s="98"/>
      <c r="G75" s="98"/>
      <c r="H75" s="98"/>
      <c r="L75" s="16"/>
      <c r="Q75" s="14"/>
      <c r="U75" s="14"/>
    </row>
    <row r="76" spans="1:21" ht="12.75">
      <c r="A76" s="97" t="s">
        <v>558</v>
      </c>
      <c r="B76" s="97"/>
      <c r="D76" s="11" t="s">
        <v>0</v>
      </c>
      <c r="F76" s="100" t="s">
        <v>1</v>
      </c>
      <c r="G76" s="100"/>
      <c r="H76" s="100"/>
      <c r="J76" s="11"/>
      <c r="L76" s="18"/>
      <c r="N76" s="100"/>
      <c r="O76" s="100"/>
      <c r="Q76" s="11"/>
      <c r="S76" s="11"/>
      <c r="U76" s="11"/>
    </row>
    <row r="77" spans="1:12" ht="12.75">
      <c r="A77" s="94" t="s">
        <v>586</v>
      </c>
      <c r="B77" s="94"/>
      <c r="D77" s="94" t="s">
        <v>100</v>
      </c>
      <c r="E77" s="94"/>
      <c r="F77" s="94"/>
      <c r="G77" s="94"/>
      <c r="H77" s="94"/>
      <c r="I77" s="94"/>
      <c r="J77" s="94"/>
      <c r="L77" s="19"/>
    </row>
    <row r="78" spans="1:21" ht="12.75">
      <c r="A78" s="91" t="s">
        <v>6</v>
      </c>
      <c r="B78" s="91"/>
      <c r="C78" s="91"/>
      <c r="D78" s="14" t="s">
        <v>140</v>
      </c>
      <c r="F78" s="98" t="s">
        <v>587</v>
      </c>
      <c r="G78" s="98"/>
      <c r="H78" s="98"/>
      <c r="J78" s="14"/>
      <c r="L78" s="16"/>
      <c r="N78" s="98"/>
      <c r="O78" s="98"/>
      <c r="Q78" s="14"/>
      <c r="S78" s="14"/>
      <c r="U78" s="14"/>
    </row>
    <row r="79" spans="1:21" ht="12.75">
      <c r="A79" s="91" t="s">
        <v>15</v>
      </c>
      <c r="B79" s="91"/>
      <c r="C79" s="91"/>
      <c r="D79" s="14" t="s">
        <v>588</v>
      </c>
      <c r="F79" s="98" t="s">
        <v>589</v>
      </c>
      <c r="G79" s="98"/>
      <c r="H79" s="98"/>
      <c r="J79" s="14"/>
      <c r="L79" s="16"/>
      <c r="N79" s="98"/>
      <c r="O79" s="98"/>
      <c r="Q79" s="14"/>
      <c r="S79" s="14"/>
      <c r="U79" s="14"/>
    </row>
    <row r="80" spans="1:21" ht="12.75">
      <c r="A80" s="91" t="s">
        <v>19</v>
      </c>
      <c r="B80" s="91"/>
      <c r="C80" s="91"/>
      <c r="D80" s="14" t="s">
        <v>590</v>
      </c>
      <c r="F80" s="98" t="s">
        <v>591</v>
      </c>
      <c r="G80" s="98"/>
      <c r="H80" s="98"/>
      <c r="J80" s="14"/>
      <c r="L80" s="16"/>
      <c r="N80" s="98"/>
      <c r="O80" s="98"/>
      <c r="Q80" s="14"/>
      <c r="S80" s="14"/>
      <c r="U80" s="14"/>
    </row>
    <row r="81" spans="1:21" ht="12.75">
      <c r="A81" s="91" t="s">
        <v>25</v>
      </c>
      <c r="B81" s="91"/>
      <c r="D81" s="14" t="s">
        <v>592</v>
      </c>
      <c r="F81" s="98" t="s">
        <v>593</v>
      </c>
      <c r="G81" s="98"/>
      <c r="H81" s="98"/>
      <c r="J81" s="14"/>
      <c r="L81" s="16"/>
      <c r="N81" s="98"/>
      <c r="O81" s="98"/>
      <c r="Q81" s="14"/>
      <c r="S81" s="14"/>
      <c r="U81" s="14"/>
    </row>
    <row r="82" spans="1:21" ht="12.75">
      <c r="A82" s="91"/>
      <c r="B82" s="91"/>
      <c r="C82" s="91"/>
      <c r="F82" s="98"/>
      <c r="G82" s="98"/>
      <c r="H82" s="98"/>
      <c r="L82" s="16"/>
      <c r="Q82" s="14"/>
      <c r="U82" s="14"/>
    </row>
    <row r="83" spans="1:21" ht="12.75">
      <c r="A83" s="91"/>
      <c r="B83" s="91"/>
      <c r="C83" s="91"/>
      <c r="F83" s="98"/>
      <c r="G83" s="98"/>
      <c r="H83" s="98"/>
      <c r="L83" s="16"/>
      <c r="Q83" s="14"/>
      <c r="U83" s="14"/>
    </row>
    <row r="84" spans="1:12" ht="12.75">
      <c r="A84" s="94" t="s">
        <v>594</v>
      </c>
      <c r="B84" s="94"/>
      <c r="D84" s="94" t="s">
        <v>109</v>
      </c>
      <c r="E84" s="94"/>
      <c r="F84" s="94"/>
      <c r="G84" s="94"/>
      <c r="H84" s="94"/>
      <c r="I84" s="94"/>
      <c r="J84" s="94"/>
      <c r="L84" s="19"/>
    </row>
    <row r="85" spans="1:21" ht="12.75">
      <c r="A85" s="91" t="s">
        <v>6</v>
      </c>
      <c r="B85" s="91"/>
      <c r="C85" s="91"/>
      <c r="D85" s="14" t="s">
        <v>140</v>
      </c>
      <c r="F85" s="98" t="s">
        <v>595</v>
      </c>
      <c r="G85" s="98"/>
      <c r="H85" s="98"/>
      <c r="J85" s="14"/>
      <c r="L85" s="16"/>
      <c r="N85" s="98"/>
      <c r="O85" s="98"/>
      <c r="Q85" s="14"/>
      <c r="S85" s="14"/>
      <c r="U85" s="14"/>
    </row>
    <row r="86" spans="1:21" ht="12.75">
      <c r="A86" s="91" t="s">
        <v>19</v>
      </c>
      <c r="B86" s="91"/>
      <c r="C86" s="91"/>
      <c r="D86" s="14" t="s">
        <v>596</v>
      </c>
      <c r="F86" s="98" t="s">
        <v>597</v>
      </c>
      <c r="G86" s="98"/>
      <c r="H86" s="98"/>
      <c r="J86" s="14"/>
      <c r="L86" s="16"/>
      <c r="N86" s="98"/>
      <c r="O86" s="98"/>
      <c r="Q86" s="14"/>
      <c r="S86" s="14"/>
      <c r="U86" s="14"/>
    </row>
    <row r="87" spans="1:21" ht="12.75">
      <c r="A87" s="91" t="s">
        <v>25</v>
      </c>
      <c r="B87" s="91"/>
      <c r="D87" s="14" t="s">
        <v>598</v>
      </c>
      <c r="F87" s="98" t="s">
        <v>599</v>
      </c>
      <c r="G87" s="98"/>
      <c r="H87" s="98"/>
      <c r="J87" s="14"/>
      <c r="L87" s="16"/>
      <c r="N87" s="98"/>
      <c r="O87" s="98"/>
      <c r="Q87" s="14"/>
      <c r="S87" s="14"/>
      <c r="U87" s="14"/>
    </row>
    <row r="88" spans="1:21" ht="12.75">
      <c r="A88" s="91"/>
      <c r="B88" s="91"/>
      <c r="C88" s="91"/>
      <c r="F88" s="98"/>
      <c r="G88" s="98"/>
      <c r="H88" s="98"/>
      <c r="L88" s="16"/>
      <c r="Q88" s="14"/>
      <c r="U88" s="14"/>
    </row>
    <row r="89" spans="1:21" ht="12.75">
      <c r="A89" s="91"/>
      <c r="B89" s="91"/>
      <c r="C89" s="91"/>
      <c r="F89" s="98"/>
      <c r="G89" s="98"/>
      <c r="H89" s="98"/>
      <c r="L89" s="16"/>
      <c r="Q89" s="14"/>
      <c r="U89" s="14"/>
    </row>
    <row r="90" spans="1:21" ht="12.75">
      <c r="A90" s="97" t="s">
        <v>558</v>
      </c>
      <c r="B90" s="97"/>
      <c r="D90" s="11" t="s">
        <v>0</v>
      </c>
      <c r="F90" s="100" t="s">
        <v>1</v>
      </c>
      <c r="G90" s="100"/>
      <c r="H90" s="100"/>
      <c r="J90" s="11"/>
      <c r="L90" s="18"/>
      <c r="N90" s="100"/>
      <c r="O90" s="100"/>
      <c r="Q90" s="11"/>
      <c r="S90" s="11"/>
      <c r="U90" s="11"/>
    </row>
    <row r="91" spans="1:12" ht="12.75">
      <c r="A91" s="94" t="s">
        <v>600</v>
      </c>
      <c r="B91" s="94"/>
      <c r="D91" s="94" t="s">
        <v>113</v>
      </c>
      <c r="E91" s="94"/>
      <c r="F91" s="94"/>
      <c r="G91" s="94"/>
      <c r="H91" s="94"/>
      <c r="I91" s="94"/>
      <c r="J91" s="94"/>
      <c r="L91" s="19"/>
    </row>
    <row r="92" spans="1:21" ht="12.75">
      <c r="A92" s="91" t="s">
        <v>6</v>
      </c>
      <c r="B92" s="91"/>
      <c r="C92" s="91"/>
      <c r="D92" s="14" t="s">
        <v>140</v>
      </c>
      <c r="F92" s="98" t="s">
        <v>601</v>
      </c>
      <c r="G92" s="98"/>
      <c r="H92" s="98"/>
      <c r="J92" s="14"/>
      <c r="L92" s="16"/>
      <c r="N92" s="98"/>
      <c r="O92" s="98"/>
      <c r="Q92" s="14"/>
      <c r="S92" s="14"/>
      <c r="U92" s="14"/>
    </row>
    <row r="93" spans="1:21" ht="12.75">
      <c r="A93" s="91" t="s">
        <v>15</v>
      </c>
      <c r="B93" s="91"/>
      <c r="C93" s="91"/>
      <c r="D93" s="14" t="s">
        <v>602</v>
      </c>
      <c r="F93" s="98" t="s">
        <v>603</v>
      </c>
      <c r="G93" s="98"/>
      <c r="H93" s="98"/>
      <c r="J93" s="14"/>
      <c r="L93" s="16"/>
      <c r="N93" s="98"/>
      <c r="O93" s="98"/>
      <c r="Q93" s="14"/>
      <c r="S93" s="14"/>
      <c r="U93" s="14"/>
    </row>
    <row r="94" spans="1:21" ht="12.75">
      <c r="A94" s="91" t="s">
        <v>19</v>
      </c>
      <c r="B94" s="91"/>
      <c r="C94" s="91"/>
      <c r="D94" s="14" t="s">
        <v>604</v>
      </c>
      <c r="F94" s="98" t="s">
        <v>605</v>
      </c>
      <c r="G94" s="98"/>
      <c r="H94" s="98"/>
      <c r="J94" s="14"/>
      <c r="L94" s="16"/>
      <c r="N94" s="98"/>
      <c r="O94" s="98"/>
      <c r="Q94" s="14"/>
      <c r="S94" s="14"/>
      <c r="U94" s="14"/>
    </row>
    <row r="95" spans="1:21" ht="12.75">
      <c r="A95" s="91" t="s">
        <v>132</v>
      </c>
      <c r="B95" s="91"/>
      <c r="C95" s="91"/>
      <c r="D95" s="14" t="s">
        <v>606</v>
      </c>
      <c r="F95" s="98" t="s">
        <v>607</v>
      </c>
      <c r="G95" s="98"/>
      <c r="H95" s="98"/>
      <c r="J95" s="14"/>
      <c r="L95" s="16"/>
      <c r="N95" s="98"/>
      <c r="O95" s="98"/>
      <c r="Q95" s="14"/>
      <c r="S95" s="14"/>
      <c r="U95" s="14"/>
    </row>
    <row r="96" spans="1:21" ht="12.75">
      <c r="A96" s="91" t="s">
        <v>25</v>
      </c>
      <c r="B96" s="91"/>
      <c r="D96" s="14" t="s">
        <v>608</v>
      </c>
      <c r="F96" s="98" t="s">
        <v>609</v>
      </c>
      <c r="G96" s="98"/>
      <c r="H96" s="98"/>
      <c r="J96" s="14"/>
      <c r="L96" s="16"/>
      <c r="N96" s="98"/>
      <c r="O96" s="98"/>
      <c r="Q96" s="14"/>
      <c r="S96" s="14"/>
      <c r="U96" s="14"/>
    </row>
    <row r="97" spans="1:21" ht="12.75">
      <c r="A97" s="91"/>
      <c r="B97" s="91"/>
      <c r="C97" s="91"/>
      <c r="F97" s="98"/>
      <c r="G97" s="98"/>
      <c r="H97" s="98"/>
      <c r="L97" s="16"/>
      <c r="Q97" s="14"/>
      <c r="U97" s="14"/>
    </row>
    <row r="98" spans="1:21" ht="12.75">
      <c r="A98" s="13"/>
      <c r="B98" s="13"/>
      <c r="C98" s="13"/>
      <c r="F98" s="14"/>
      <c r="G98" s="14"/>
      <c r="H98" s="14"/>
      <c r="L98" s="16"/>
      <c r="Q98" s="14"/>
      <c r="U98" s="14"/>
    </row>
    <row r="99" spans="1:21" ht="12.75">
      <c r="A99" s="97" t="s">
        <v>558</v>
      </c>
      <c r="B99" s="97"/>
      <c r="D99" s="11" t="s">
        <v>0</v>
      </c>
      <c r="F99" s="100" t="s">
        <v>1</v>
      </c>
      <c r="G99" s="100"/>
      <c r="H99" s="100"/>
      <c r="J99" s="11"/>
      <c r="L99" s="18"/>
      <c r="N99" s="100"/>
      <c r="O99" s="100"/>
      <c r="Q99" s="11"/>
      <c r="S99" s="11"/>
      <c r="U99" s="11"/>
    </row>
    <row r="100" spans="1:12" ht="12.75">
      <c r="A100" s="94" t="s">
        <v>610</v>
      </c>
      <c r="B100" s="94"/>
      <c r="D100" s="94" t="s">
        <v>119</v>
      </c>
      <c r="E100" s="94"/>
      <c r="F100" s="94"/>
      <c r="G100" s="94"/>
      <c r="H100" s="94"/>
      <c r="I100" s="94"/>
      <c r="J100" s="94"/>
      <c r="L100" s="19"/>
    </row>
    <row r="101" spans="1:21" ht="12.75">
      <c r="A101" s="91" t="s">
        <v>3</v>
      </c>
      <c r="B101" s="91"/>
      <c r="C101" s="91"/>
      <c r="D101" s="14" t="s">
        <v>611</v>
      </c>
      <c r="F101" s="98" t="s">
        <v>612</v>
      </c>
      <c r="G101" s="98"/>
      <c r="H101" s="98"/>
      <c r="J101" s="14"/>
      <c r="L101" s="16"/>
      <c r="N101" s="98"/>
      <c r="O101" s="98"/>
      <c r="Q101" s="14"/>
      <c r="S101" s="14"/>
      <c r="U101" s="14"/>
    </row>
    <row r="102" spans="1:21" ht="12.75">
      <c r="A102" s="91" t="s">
        <v>6</v>
      </c>
      <c r="B102" s="91"/>
      <c r="C102" s="91"/>
      <c r="D102" s="14" t="s">
        <v>613</v>
      </c>
      <c r="F102" s="98" t="s">
        <v>614</v>
      </c>
      <c r="G102" s="98"/>
      <c r="H102" s="98"/>
      <c r="J102" s="14"/>
      <c r="L102" s="16"/>
      <c r="N102" s="98"/>
      <c r="O102" s="98"/>
      <c r="Q102" s="14"/>
      <c r="S102" s="14"/>
      <c r="U102" s="14"/>
    </row>
    <row r="103" spans="1:21" ht="12.75">
      <c r="A103" s="91" t="s">
        <v>11</v>
      </c>
      <c r="B103" s="91"/>
      <c r="C103" s="91"/>
      <c r="D103" s="14" t="s">
        <v>263</v>
      </c>
      <c r="F103" s="98" t="s">
        <v>615</v>
      </c>
      <c r="G103" s="98"/>
      <c r="H103" s="98"/>
      <c r="J103" s="14"/>
      <c r="L103" s="16"/>
      <c r="N103" s="98"/>
      <c r="O103" s="98"/>
      <c r="Q103" s="14"/>
      <c r="S103" s="14"/>
      <c r="U103" s="14"/>
    </row>
    <row r="104" spans="1:21" ht="12.75">
      <c r="A104" s="91" t="s">
        <v>15</v>
      </c>
      <c r="B104" s="91"/>
      <c r="C104" s="91"/>
      <c r="D104" s="14" t="s">
        <v>371</v>
      </c>
      <c r="F104" s="98" t="s">
        <v>616</v>
      </c>
      <c r="G104" s="98"/>
      <c r="H104" s="98"/>
      <c r="J104" s="14"/>
      <c r="L104" s="16"/>
      <c r="N104" s="98"/>
      <c r="O104" s="98"/>
      <c r="Q104" s="14"/>
      <c r="S104" s="14"/>
      <c r="U104" s="14"/>
    </row>
    <row r="105" spans="1:21" ht="12.75">
      <c r="A105" s="91" t="s">
        <v>19</v>
      </c>
      <c r="B105" s="91"/>
      <c r="C105" s="91"/>
      <c r="D105" s="14" t="s">
        <v>617</v>
      </c>
      <c r="F105" s="98" t="s">
        <v>618</v>
      </c>
      <c r="G105" s="98"/>
      <c r="H105" s="98"/>
      <c r="J105" s="14"/>
      <c r="L105" s="16"/>
      <c r="N105" s="98"/>
      <c r="O105" s="98"/>
      <c r="Q105" s="14"/>
      <c r="S105" s="14"/>
      <c r="U105" s="14"/>
    </row>
    <row r="106" spans="1:21" ht="12.75">
      <c r="A106" s="91" t="s">
        <v>25</v>
      </c>
      <c r="B106" s="91"/>
      <c r="D106" s="14" t="s">
        <v>619</v>
      </c>
      <c r="F106" s="98" t="s">
        <v>620</v>
      </c>
      <c r="G106" s="98"/>
      <c r="H106" s="98"/>
      <c r="J106" s="14"/>
      <c r="L106" s="16"/>
      <c r="N106" s="98"/>
      <c r="O106" s="98"/>
      <c r="Q106" s="14"/>
      <c r="S106" s="14"/>
      <c r="U106" s="14"/>
    </row>
    <row r="107" spans="1:21" ht="12.75">
      <c r="A107" s="91"/>
      <c r="B107" s="91"/>
      <c r="C107" s="91"/>
      <c r="F107" s="98"/>
      <c r="G107" s="98"/>
      <c r="H107" s="98"/>
      <c r="L107" s="16"/>
      <c r="Q107" s="14"/>
      <c r="U107" s="14"/>
    </row>
    <row r="108" spans="1:21" ht="12.75">
      <c r="A108" s="91"/>
      <c r="B108" s="91"/>
      <c r="C108" s="91"/>
      <c r="F108" s="98"/>
      <c r="G108" s="98"/>
      <c r="H108" s="98"/>
      <c r="L108" s="16"/>
      <c r="Q108" s="14"/>
      <c r="U108" s="14"/>
    </row>
    <row r="109" spans="1:21" ht="12.75">
      <c r="A109" s="94"/>
      <c r="B109" s="94"/>
      <c r="D109" s="11" t="s">
        <v>0</v>
      </c>
      <c r="F109" s="100" t="s">
        <v>1</v>
      </c>
      <c r="G109" s="100"/>
      <c r="H109" s="100"/>
      <c r="L109" s="16"/>
      <c r="Q109" s="14"/>
      <c r="U109" s="14"/>
    </row>
    <row r="110" spans="1:12" ht="12.75">
      <c r="A110" s="94" t="s">
        <v>621</v>
      </c>
      <c r="B110" s="94"/>
      <c r="D110" s="94" t="s">
        <v>136</v>
      </c>
      <c r="E110" s="94"/>
      <c r="F110" s="94"/>
      <c r="G110" s="94"/>
      <c r="H110" s="94"/>
      <c r="I110" s="94"/>
      <c r="J110" s="94"/>
      <c r="L110" s="19"/>
    </row>
    <row r="111" spans="1:21" ht="12.75">
      <c r="A111" s="91" t="s">
        <v>3</v>
      </c>
      <c r="B111" s="91"/>
      <c r="C111" s="91"/>
      <c r="D111" s="14" t="s">
        <v>248</v>
      </c>
      <c r="F111" s="98" t="s">
        <v>622</v>
      </c>
      <c r="G111" s="98"/>
      <c r="H111" s="98"/>
      <c r="J111" s="14"/>
      <c r="L111" s="16"/>
      <c r="N111" s="98"/>
      <c r="O111" s="98"/>
      <c r="Q111" s="14"/>
      <c r="S111" s="14"/>
      <c r="U111" s="14"/>
    </row>
    <row r="112" spans="1:21" ht="12.75">
      <c r="A112" s="91" t="s">
        <v>6</v>
      </c>
      <c r="B112" s="91"/>
      <c r="C112" s="91"/>
      <c r="D112" s="14" t="s">
        <v>140</v>
      </c>
      <c r="F112" s="98" t="s">
        <v>485</v>
      </c>
      <c r="G112" s="98"/>
      <c r="H112" s="98"/>
      <c r="J112" s="14"/>
      <c r="L112" s="16"/>
      <c r="N112" s="98"/>
      <c r="O112" s="98"/>
      <c r="Q112" s="14"/>
      <c r="S112" s="14"/>
      <c r="U112" s="14"/>
    </row>
    <row r="113" spans="1:21" ht="12.75">
      <c r="A113" s="91" t="s">
        <v>11</v>
      </c>
      <c r="B113" s="91"/>
      <c r="C113" s="91"/>
      <c r="D113" s="14" t="s">
        <v>623</v>
      </c>
      <c r="F113" s="98" t="s">
        <v>624</v>
      </c>
      <c r="G113" s="98"/>
      <c r="H113" s="98"/>
      <c r="J113" s="14"/>
      <c r="L113" s="16"/>
      <c r="N113" s="98"/>
      <c r="O113" s="98"/>
      <c r="Q113" s="14"/>
      <c r="S113" s="14"/>
      <c r="U113" s="14"/>
    </row>
    <row r="114" spans="1:21" ht="12.75">
      <c r="A114" s="91" t="s">
        <v>15</v>
      </c>
      <c r="B114" s="91"/>
      <c r="C114" s="91"/>
      <c r="D114" s="14" t="s">
        <v>479</v>
      </c>
      <c r="F114" s="98" t="s">
        <v>625</v>
      </c>
      <c r="G114" s="98"/>
      <c r="H114" s="98"/>
      <c r="J114" s="14"/>
      <c r="L114" s="16"/>
      <c r="N114" s="98"/>
      <c r="O114" s="98"/>
      <c r="Q114" s="14"/>
      <c r="S114" s="14"/>
      <c r="U114" s="14"/>
    </row>
    <row r="115" spans="1:21" ht="12.75">
      <c r="A115" s="91" t="s">
        <v>19</v>
      </c>
      <c r="B115" s="91"/>
      <c r="C115" s="91"/>
      <c r="D115" s="14" t="s">
        <v>626</v>
      </c>
      <c r="F115" s="98" t="s">
        <v>627</v>
      </c>
      <c r="G115" s="98"/>
      <c r="H115" s="98"/>
      <c r="J115" s="14"/>
      <c r="L115" s="16"/>
      <c r="N115" s="98"/>
      <c r="O115" s="98"/>
      <c r="Q115" s="14"/>
      <c r="S115" s="14"/>
      <c r="U115" s="14"/>
    </row>
    <row r="116" spans="1:21" ht="12.75">
      <c r="A116" s="91" t="s">
        <v>25</v>
      </c>
      <c r="B116" s="91"/>
      <c r="D116" s="14" t="s">
        <v>628</v>
      </c>
      <c r="F116" s="98" t="s">
        <v>629</v>
      </c>
      <c r="G116" s="98"/>
      <c r="H116" s="98"/>
      <c r="J116" s="14"/>
      <c r="L116" s="16"/>
      <c r="N116" s="98"/>
      <c r="O116" s="98"/>
      <c r="Q116" s="14"/>
      <c r="S116" s="14"/>
      <c r="U116" s="14"/>
    </row>
    <row r="117" spans="1:21" ht="12.75">
      <c r="A117" s="91"/>
      <c r="B117" s="91"/>
      <c r="C117" s="91"/>
      <c r="F117" s="98"/>
      <c r="G117" s="98"/>
      <c r="H117" s="98"/>
      <c r="L117" s="16"/>
      <c r="Q117" s="14"/>
      <c r="U117" s="14"/>
    </row>
    <row r="118" spans="1:21" ht="12.75">
      <c r="A118" s="13"/>
      <c r="B118" s="13"/>
      <c r="C118" s="13"/>
      <c r="F118" s="14"/>
      <c r="G118" s="14"/>
      <c r="H118" s="14"/>
      <c r="L118" s="16"/>
      <c r="Q118" s="14"/>
      <c r="U118" s="14"/>
    </row>
    <row r="119" spans="1:21" ht="12.75">
      <c r="A119" s="97" t="s">
        <v>558</v>
      </c>
      <c r="B119" s="97"/>
      <c r="D119" s="11" t="s">
        <v>0</v>
      </c>
      <c r="F119" s="100" t="s">
        <v>1</v>
      </c>
      <c r="G119" s="100"/>
      <c r="H119" s="100"/>
      <c r="J119" s="11"/>
      <c r="L119" s="18"/>
      <c r="N119" s="100"/>
      <c r="O119" s="100"/>
      <c r="Q119" s="11"/>
      <c r="S119" s="11"/>
      <c r="U119" s="11"/>
    </row>
    <row r="120" spans="1:12" ht="12.75">
      <c r="A120" s="94" t="s">
        <v>630</v>
      </c>
      <c r="B120" s="94"/>
      <c r="D120" s="94" t="s">
        <v>152</v>
      </c>
      <c r="E120" s="94"/>
      <c r="F120" s="94"/>
      <c r="G120" s="94"/>
      <c r="H120" s="94"/>
      <c r="I120" s="94"/>
      <c r="J120" s="94"/>
      <c r="L120" s="19"/>
    </row>
    <row r="121" spans="1:21" ht="12.75">
      <c r="A121" s="91" t="s">
        <v>6</v>
      </c>
      <c r="B121" s="91"/>
      <c r="C121" s="91"/>
      <c r="D121" s="14" t="s">
        <v>140</v>
      </c>
      <c r="F121" s="98" t="s">
        <v>631</v>
      </c>
      <c r="G121" s="98"/>
      <c r="H121" s="98"/>
      <c r="J121" s="14"/>
      <c r="L121" s="16"/>
      <c r="N121" s="98"/>
      <c r="O121" s="98"/>
      <c r="Q121" s="14"/>
      <c r="S121" s="14"/>
      <c r="U121" s="14"/>
    </row>
    <row r="122" spans="1:21" ht="12.75">
      <c r="A122" s="91" t="s">
        <v>15</v>
      </c>
      <c r="B122" s="91"/>
      <c r="C122" s="91"/>
      <c r="D122" s="14" t="s">
        <v>632</v>
      </c>
      <c r="F122" s="98" t="s">
        <v>633</v>
      </c>
      <c r="G122" s="98"/>
      <c r="H122" s="98"/>
      <c r="J122" s="14"/>
      <c r="L122" s="16"/>
      <c r="N122" s="98"/>
      <c r="O122" s="98"/>
      <c r="Q122" s="14"/>
      <c r="S122" s="14"/>
      <c r="U122" s="14"/>
    </row>
    <row r="123" spans="1:21" ht="12.75">
      <c r="A123" s="91" t="s">
        <v>19</v>
      </c>
      <c r="B123" s="91"/>
      <c r="C123" s="91"/>
      <c r="D123" s="14" t="s">
        <v>634</v>
      </c>
      <c r="F123" s="98" t="s">
        <v>635</v>
      </c>
      <c r="G123" s="98"/>
      <c r="H123" s="98"/>
      <c r="J123" s="14"/>
      <c r="L123" s="16"/>
      <c r="N123" s="98"/>
      <c r="O123" s="98"/>
      <c r="Q123" s="14"/>
      <c r="S123" s="14"/>
      <c r="U123" s="14"/>
    </row>
    <row r="124" spans="1:21" ht="12.75">
      <c r="A124" s="91" t="s">
        <v>25</v>
      </c>
      <c r="B124" s="91"/>
      <c r="D124" s="14" t="s">
        <v>636</v>
      </c>
      <c r="F124" s="98" t="s">
        <v>637</v>
      </c>
      <c r="G124" s="98"/>
      <c r="H124" s="98"/>
      <c r="J124" s="14"/>
      <c r="L124" s="16"/>
      <c r="N124" s="98"/>
      <c r="O124" s="98"/>
      <c r="Q124" s="14"/>
      <c r="S124" s="14"/>
      <c r="U124" s="14"/>
    </row>
    <row r="125" spans="1:21" ht="12.75">
      <c r="A125" s="91"/>
      <c r="B125" s="91"/>
      <c r="C125" s="91"/>
      <c r="F125" s="98"/>
      <c r="G125" s="98"/>
      <c r="H125" s="98"/>
      <c r="L125" s="16"/>
      <c r="Q125" s="14"/>
      <c r="U125" s="14"/>
    </row>
    <row r="126" spans="1:21" ht="12.75">
      <c r="A126" s="91"/>
      <c r="B126" s="91"/>
      <c r="C126" s="91"/>
      <c r="F126" s="98"/>
      <c r="G126" s="98"/>
      <c r="H126" s="98"/>
      <c r="L126" s="16"/>
      <c r="Q126" s="14"/>
      <c r="U126" s="14"/>
    </row>
    <row r="127" spans="1:21" ht="12.75">
      <c r="A127" s="94"/>
      <c r="B127" s="94"/>
      <c r="D127" s="11" t="s">
        <v>0</v>
      </c>
      <c r="F127" s="100" t="s">
        <v>1</v>
      </c>
      <c r="G127" s="100"/>
      <c r="H127" s="100"/>
      <c r="L127" s="16"/>
      <c r="Q127" s="14"/>
      <c r="U127" s="14"/>
    </row>
    <row r="128" spans="1:12" ht="12.75">
      <c r="A128" s="94" t="s">
        <v>638</v>
      </c>
      <c r="B128" s="94"/>
      <c r="D128" s="94" t="s">
        <v>160</v>
      </c>
      <c r="E128" s="94"/>
      <c r="F128" s="94"/>
      <c r="G128" s="94"/>
      <c r="H128" s="94"/>
      <c r="I128" s="94"/>
      <c r="J128" s="94"/>
      <c r="L128" s="19"/>
    </row>
    <row r="129" spans="1:21" ht="12.75">
      <c r="A129" s="91" t="s">
        <v>6</v>
      </c>
      <c r="B129" s="91"/>
      <c r="C129" s="91"/>
      <c r="D129" s="14" t="s">
        <v>140</v>
      </c>
      <c r="F129" s="98" t="s">
        <v>47</v>
      </c>
      <c r="G129" s="98"/>
      <c r="H129" s="98"/>
      <c r="J129" s="14"/>
      <c r="L129" s="16"/>
      <c r="N129" s="98"/>
      <c r="O129" s="98"/>
      <c r="Q129" s="14"/>
      <c r="S129" s="14"/>
      <c r="U129" s="14"/>
    </row>
    <row r="130" spans="1:21" ht="12.75">
      <c r="A130" s="91" t="s">
        <v>63</v>
      </c>
      <c r="B130" s="91"/>
      <c r="C130" s="91"/>
      <c r="D130" s="14" t="s">
        <v>604</v>
      </c>
      <c r="F130" s="98" t="s">
        <v>639</v>
      </c>
      <c r="G130" s="98"/>
      <c r="H130" s="98"/>
      <c r="J130" s="14"/>
      <c r="L130" s="16"/>
      <c r="N130" s="98"/>
      <c r="O130" s="98"/>
      <c r="Q130" s="14"/>
      <c r="S130" s="14"/>
      <c r="U130" s="14"/>
    </row>
    <row r="131" spans="1:21" ht="12.75">
      <c r="A131" s="91" t="s">
        <v>25</v>
      </c>
      <c r="B131" s="91"/>
      <c r="D131" s="14" t="s">
        <v>562</v>
      </c>
      <c r="F131" s="98" t="s">
        <v>639</v>
      </c>
      <c r="G131" s="98"/>
      <c r="H131" s="98"/>
      <c r="J131" s="14"/>
      <c r="L131" s="16"/>
      <c r="N131" s="98"/>
      <c r="O131" s="98"/>
      <c r="Q131" s="14"/>
      <c r="S131" s="14"/>
      <c r="U131" s="14"/>
    </row>
    <row r="133" spans="1:21" ht="12.75">
      <c r="A133" s="97" t="s">
        <v>558</v>
      </c>
      <c r="B133" s="97"/>
      <c r="D133" s="11" t="s">
        <v>0</v>
      </c>
      <c r="F133" s="100" t="s">
        <v>1</v>
      </c>
      <c r="G133" s="100"/>
      <c r="H133" s="100"/>
      <c r="J133" s="11"/>
      <c r="L133" s="18"/>
      <c r="N133" s="100"/>
      <c r="O133" s="100"/>
      <c r="Q133" s="11"/>
      <c r="S133" s="11"/>
      <c r="U133" s="11"/>
    </row>
    <row r="134" spans="1:12" ht="12.75">
      <c r="A134" s="94" t="s">
        <v>640</v>
      </c>
      <c r="B134" s="94"/>
      <c r="D134" s="94" t="s">
        <v>167</v>
      </c>
      <c r="E134" s="94"/>
      <c r="F134" s="94"/>
      <c r="G134" s="94"/>
      <c r="H134" s="94"/>
      <c r="I134" s="94"/>
      <c r="J134" s="94"/>
      <c r="L134" s="19"/>
    </row>
    <row r="135" spans="1:21" ht="12.75">
      <c r="A135" s="91" t="s">
        <v>19</v>
      </c>
      <c r="B135" s="91"/>
      <c r="C135" s="91"/>
      <c r="D135" s="14" t="s">
        <v>641</v>
      </c>
      <c r="F135" s="98" t="s">
        <v>642</v>
      </c>
      <c r="G135" s="98"/>
      <c r="H135" s="98"/>
      <c r="J135" s="14"/>
      <c r="L135" s="16"/>
      <c r="N135" s="98"/>
      <c r="O135" s="98"/>
      <c r="Q135" s="14"/>
      <c r="S135" s="14"/>
      <c r="U135" s="14"/>
    </row>
    <row r="136" spans="1:21" ht="12.75">
      <c r="A136" s="91" t="s">
        <v>25</v>
      </c>
      <c r="B136" s="91"/>
      <c r="D136" s="14" t="s">
        <v>641</v>
      </c>
      <c r="F136" s="98" t="s">
        <v>642</v>
      </c>
      <c r="G136" s="98"/>
      <c r="H136" s="98"/>
      <c r="J136" s="14"/>
      <c r="L136" s="16"/>
      <c r="N136" s="98"/>
      <c r="O136" s="98"/>
      <c r="Q136" s="14"/>
      <c r="S136" s="14"/>
      <c r="U136" s="14"/>
    </row>
    <row r="137" spans="1:21" ht="12.75">
      <c r="A137" s="91"/>
      <c r="B137" s="91"/>
      <c r="C137" s="91"/>
      <c r="F137" s="98"/>
      <c r="G137" s="98"/>
      <c r="H137" s="98"/>
      <c r="L137" s="16"/>
      <c r="Q137" s="14"/>
      <c r="U137" s="14"/>
    </row>
    <row r="138" spans="1:21" ht="12.75">
      <c r="A138" s="91"/>
      <c r="B138" s="91"/>
      <c r="C138" s="91"/>
      <c r="F138" s="98"/>
      <c r="G138" s="98"/>
      <c r="H138" s="98"/>
      <c r="L138" s="16"/>
      <c r="Q138" s="14"/>
      <c r="U138" s="14"/>
    </row>
    <row r="139" spans="1:21" ht="12.75">
      <c r="A139" s="94"/>
      <c r="B139" s="94"/>
      <c r="D139" s="11" t="s">
        <v>0</v>
      </c>
      <c r="F139" s="100" t="s">
        <v>1</v>
      </c>
      <c r="G139" s="100"/>
      <c r="H139" s="100"/>
      <c r="L139" s="16"/>
      <c r="Q139" s="14"/>
      <c r="U139" s="14"/>
    </row>
    <row r="140" spans="1:12" ht="12.75">
      <c r="A140" s="94" t="s">
        <v>643</v>
      </c>
      <c r="B140" s="94"/>
      <c r="D140" s="94" t="s">
        <v>176</v>
      </c>
      <c r="E140" s="94"/>
      <c r="F140" s="94"/>
      <c r="G140" s="94"/>
      <c r="H140" s="94"/>
      <c r="I140" s="94"/>
      <c r="J140" s="94"/>
      <c r="L140" s="19"/>
    </row>
    <row r="141" spans="1:21" ht="12.75">
      <c r="A141" s="91" t="s">
        <v>6</v>
      </c>
      <c r="B141" s="91"/>
      <c r="C141" s="91"/>
      <c r="D141" s="14" t="s">
        <v>9</v>
      </c>
      <c r="F141" s="98" t="s">
        <v>47</v>
      </c>
      <c r="G141" s="98"/>
      <c r="H141" s="98"/>
      <c r="J141" s="14"/>
      <c r="L141" s="16"/>
      <c r="N141" s="98"/>
      <c r="O141" s="98"/>
      <c r="Q141" s="14"/>
      <c r="S141" s="14"/>
      <c r="U141" s="14"/>
    </row>
    <row r="142" spans="1:21" ht="12.75">
      <c r="A142" s="91" t="s">
        <v>63</v>
      </c>
      <c r="B142" s="91"/>
      <c r="C142" s="91"/>
      <c r="D142" s="14" t="s">
        <v>644</v>
      </c>
      <c r="F142" s="98" t="s">
        <v>645</v>
      </c>
      <c r="G142" s="98"/>
      <c r="H142" s="98"/>
      <c r="J142" s="14"/>
      <c r="L142" s="16"/>
      <c r="N142" s="98"/>
      <c r="O142" s="98"/>
      <c r="Q142" s="14"/>
      <c r="S142" s="14"/>
      <c r="U142" s="14"/>
    </row>
    <row r="143" spans="1:21" ht="12.75">
      <c r="A143" s="91" t="s">
        <v>25</v>
      </c>
      <c r="B143" s="91"/>
      <c r="D143" s="14" t="s">
        <v>646</v>
      </c>
      <c r="F143" s="98" t="s">
        <v>645</v>
      </c>
      <c r="G143" s="98"/>
      <c r="H143" s="98"/>
      <c r="J143" s="14"/>
      <c r="L143" s="16"/>
      <c r="N143" s="98"/>
      <c r="O143" s="98"/>
      <c r="Q143" s="14"/>
      <c r="S143" s="14"/>
      <c r="U143" s="14"/>
    </row>
    <row r="144" spans="1:21" ht="12.75">
      <c r="A144" s="91"/>
      <c r="B144" s="91"/>
      <c r="C144" s="91"/>
      <c r="F144" s="98"/>
      <c r="G144" s="98"/>
      <c r="H144" s="98"/>
      <c r="L144" s="16"/>
      <c r="Q144" s="14"/>
      <c r="U144" s="14"/>
    </row>
    <row r="145" spans="1:21" ht="12.75">
      <c r="A145" s="91"/>
      <c r="B145" s="91"/>
      <c r="C145" s="91"/>
      <c r="F145" s="98"/>
      <c r="G145" s="98"/>
      <c r="H145" s="98"/>
      <c r="L145" s="16"/>
      <c r="Q145" s="14"/>
      <c r="U145" s="14"/>
    </row>
    <row r="146" spans="1:21" ht="12.75">
      <c r="A146" s="97" t="s">
        <v>558</v>
      </c>
      <c r="B146" s="97"/>
      <c r="D146" s="11" t="s">
        <v>0</v>
      </c>
      <c r="F146" s="100" t="s">
        <v>1</v>
      </c>
      <c r="G146" s="100"/>
      <c r="H146" s="100"/>
      <c r="J146" s="11"/>
      <c r="L146" s="18"/>
      <c r="N146" s="100"/>
      <c r="O146" s="100"/>
      <c r="Q146" s="11"/>
      <c r="S146" s="11"/>
      <c r="U146" s="11"/>
    </row>
    <row r="147" spans="1:12" ht="12.75">
      <c r="A147" s="94" t="s">
        <v>647</v>
      </c>
      <c r="B147" s="94"/>
      <c r="D147" s="94" t="s">
        <v>188</v>
      </c>
      <c r="E147" s="94"/>
      <c r="F147" s="94"/>
      <c r="G147" s="94"/>
      <c r="H147" s="94"/>
      <c r="I147" s="94"/>
      <c r="J147" s="94"/>
      <c r="L147" s="19"/>
    </row>
    <row r="148" spans="1:21" ht="12.75">
      <c r="A148" s="91" t="s">
        <v>6</v>
      </c>
      <c r="B148" s="91"/>
      <c r="C148" s="91"/>
      <c r="D148" s="14" t="s">
        <v>140</v>
      </c>
      <c r="F148" s="98" t="s">
        <v>595</v>
      </c>
      <c r="G148" s="98"/>
      <c r="H148" s="98"/>
      <c r="J148" s="14"/>
      <c r="L148" s="16"/>
      <c r="N148" s="98"/>
      <c r="O148" s="98"/>
      <c r="Q148" s="14"/>
      <c r="S148" s="14"/>
      <c r="U148" s="14"/>
    </row>
    <row r="149" spans="1:21" ht="12.75">
      <c r="A149" s="91" t="s">
        <v>15</v>
      </c>
      <c r="B149" s="91"/>
      <c r="C149" s="91"/>
      <c r="D149" s="14" t="s">
        <v>648</v>
      </c>
      <c r="F149" s="98" t="s">
        <v>649</v>
      </c>
      <c r="G149" s="98"/>
      <c r="H149" s="98"/>
      <c r="J149" s="14"/>
      <c r="L149" s="16"/>
      <c r="N149" s="98"/>
      <c r="O149" s="98"/>
      <c r="Q149" s="14"/>
      <c r="S149" s="14"/>
      <c r="U149" s="14"/>
    </row>
    <row r="150" spans="1:21" ht="12.75">
      <c r="A150" s="91" t="s">
        <v>19</v>
      </c>
      <c r="B150" s="91"/>
      <c r="C150" s="91"/>
      <c r="D150" s="14" t="s">
        <v>650</v>
      </c>
      <c r="F150" s="98" t="s">
        <v>651</v>
      </c>
      <c r="G150" s="98"/>
      <c r="H150" s="98"/>
      <c r="J150" s="14"/>
      <c r="L150" s="16"/>
      <c r="N150" s="98"/>
      <c r="O150" s="98"/>
      <c r="Q150" s="14"/>
      <c r="S150" s="14"/>
      <c r="U150" s="14"/>
    </row>
    <row r="151" spans="1:21" ht="12.75">
      <c r="A151" s="91" t="s">
        <v>25</v>
      </c>
      <c r="B151" s="91"/>
      <c r="D151" s="14" t="s">
        <v>652</v>
      </c>
      <c r="F151" s="98" t="s">
        <v>653</v>
      </c>
      <c r="G151" s="98"/>
      <c r="H151" s="98"/>
      <c r="J151" s="14"/>
      <c r="L151" s="16"/>
      <c r="N151" s="98"/>
      <c r="O151" s="98"/>
      <c r="Q151" s="14"/>
      <c r="S151" s="14"/>
      <c r="U151" s="14"/>
    </row>
    <row r="152" spans="1:21" ht="12.75">
      <c r="A152" s="91"/>
      <c r="B152" s="91"/>
      <c r="C152" s="91"/>
      <c r="F152" s="98"/>
      <c r="G152" s="98"/>
      <c r="H152" s="98"/>
      <c r="L152" s="16"/>
      <c r="Q152" s="14"/>
      <c r="U152" s="14"/>
    </row>
    <row r="153" spans="1:21" ht="12.75">
      <c r="A153" s="91"/>
      <c r="B153" s="91"/>
      <c r="C153" s="91"/>
      <c r="F153" s="98"/>
      <c r="G153" s="98"/>
      <c r="H153" s="98"/>
      <c r="L153" s="16"/>
      <c r="Q153" s="14"/>
      <c r="U153" s="14"/>
    </row>
    <row r="154" spans="1:21" ht="12.75">
      <c r="A154" s="94"/>
      <c r="B154" s="94"/>
      <c r="D154" s="11" t="s">
        <v>0</v>
      </c>
      <c r="F154" s="100" t="s">
        <v>1</v>
      </c>
      <c r="G154" s="100"/>
      <c r="H154" s="100"/>
      <c r="L154" s="16"/>
      <c r="Q154" s="14"/>
      <c r="U154" s="14"/>
    </row>
    <row r="155" spans="1:12" ht="12.75">
      <c r="A155" s="94" t="s">
        <v>654</v>
      </c>
      <c r="B155" s="94"/>
      <c r="D155" s="94" t="s">
        <v>209</v>
      </c>
      <c r="E155" s="94"/>
      <c r="F155" s="94"/>
      <c r="G155" s="94"/>
      <c r="H155" s="94"/>
      <c r="I155" s="94"/>
      <c r="J155" s="94"/>
      <c r="L155" s="19"/>
    </row>
    <row r="156" spans="1:21" ht="12.75">
      <c r="A156" s="91" t="s">
        <v>3</v>
      </c>
      <c r="B156" s="91"/>
      <c r="C156" s="91"/>
      <c r="D156" s="14" t="s">
        <v>54</v>
      </c>
      <c r="F156" s="98" t="s">
        <v>655</v>
      </c>
      <c r="G156" s="98"/>
      <c r="H156" s="98"/>
      <c r="J156" s="14"/>
      <c r="L156" s="16"/>
      <c r="N156" s="98"/>
      <c r="O156" s="98"/>
      <c r="Q156" s="14"/>
      <c r="S156" s="14"/>
      <c r="U156" s="14"/>
    </row>
    <row r="157" spans="1:21" ht="12.75">
      <c r="A157" s="91" t="s">
        <v>6</v>
      </c>
      <c r="B157" s="91"/>
      <c r="C157" s="91"/>
      <c r="D157" s="14" t="s">
        <v>140</v>
      </c>
      <c r="F157" s="98" t="s">
        <v>656</v>
      </c>
      <c r="G157" s="98"/>
      <c r="H157" s="98"/>
      <c r="J157" s="14"/>
      <c r="L157" s="16"/>
      <c r="N157" s="98"/>
      <c r="O157" s="98"/>
      <c r="Q157" s="14"/>
      <c r="S157" s="14"/>
      <c r="U157" s="14"/>
    </row>
    <row r="158" spans="1:21" ht="12.75">
      <c r="A158" s="91" t="s">
        <v>11</v>
      </c>
      <c r="B158" s="91"/>
      <c r="C158" s="91"/>
      <c r="D158" s="14" t="s">
        <v>31</v>
      </c>
      <c r="F158" s="98" t="s">
        <v>657</v>
      </c>
      <c r="G158" s="98"/>
      <c r="H158" s="98"/>
      <c r="J158" s="14"/>
      <c r="L158" s="16"/>
      <c r="N158" s="98"/>
      <c r="O158" s="98"/>
      <c r="Q158" s="14"/>
      <c r="S158" s="14"/>
      <c r="U158" s="14"/>
    </row>
    <row r="159" spans="1:21" ht="12.75">
      <c r="A159" s="91" t="s">
        <v>15</v>
      </c>
      <c r="B159" s="91"/>
      <c r="C159" s="91"/>
      <c r="D159" s="14" t="s">
        <v>658</v>
      </c>
      <c r="F159" s="98" t="s">
        <v>659</v>
      </c>
      <c r="G159" s="98"/>
      <c r="H159" s="98"/>
      <c r="J159" s="14"/>
      <c r="L159" s="16"/>
      <c r="N159" s="98"/>
      <c r="O159" s="98"/>
      <c r="Q159" s="14"/>
      <c r="S159" s="14"/>
      <c r="U159" s="14"/>
    </row>
    <row r="160" spans="1:21" ht="12.75">
      <c r="A160" s="91" t="s">
        <v>19</v>
      </c>
      <c r="B160" s="91"/>
      <c r="C160" s="91"/>
      <c r="D160" s="14" t="s">
        <v>660</v>
      </c>
      <c r="F160" s="98" t="s">
        <v>661</v>
      </c>
      <c r="G160" s="98"/>
      <c r="H160" s="98"/>
      <c r="J160" s="14"/>
      <c r="L160" s="16"/>
      <c r="N160" s="98"/>
      <c r="O160" s="98"/>
      <c r="Q160" s="14"/>
      <c r="S160" s="14"/>
      <c r="U160" s="14"/>
    </row>
    <row r="161" spans="1:21" ht="12.75">
      <c r="A161" s="91" t="s">
        <v>25</v>
      </c>
      <c r="B161" s="91"/>
      <c r="D161" s="14" t="s">
        <v>662</v>
      </c>
      <c r="F161" s="98" t="s">
        <v>663</v>
      </c>
      <c r="G161" s="98"/>
      <c r="H161" s="98"/>
      <c r="J161" s="14"/>
      <c r="L161" s="16"/>
      <c r="N161" s="98"/>
      <c r="O161" s="98"/>
      <c r="Q161" s="14"/>
      <c r="S161" s="14"/>
      <c r="U161" s="14"/>
    </row>
    <row r="164" spans="1:21" ht="12.75">
      <c r="A164" s="97" t="s">
        <v>558</v>
      </c>
      <c r="B164" s="97"/>
      <c r="D164" s="11" t="s">
        <v>0</v>
      </c>
      <c r="F164" s="100" t="s">
        <v>1</v>
      </c>
      <c r="G164" s="100"/>
      <c r="H164" s="100"/>
      <c r="J164" s="11"/>
      <c r="L164" s="18"/>
      <c r="N164" s="100"/>
      <c r="O164" s="100"/>
      <c r="Q164" s="11"/>
      <c r="S164" s="11"/>
      <c r="U164" s="11"/>
    </row>
    <row r="165" spans="1:12" ht="12.75">
      <c r="A165" s="94" t="s">
        <v>664</v>
      </c>
      <c r="B165" s="94"/>
      <c r="D165" s="94" t="s">
        <v>216</v>
      </c>
      <c r="E165" s="94"/>
      <c r="F165" s="94"/>
      <c r="G165" s="94"/>
      <c r="H165" s="94"/>
      <c r="I165" s="94"/>
      <c r="J165" s="94"/>
      <c r="L165" s="19"/>
    </row>
    <row r="166" spans="1:21" ht="12.75">
      <c r="A166" s="91" t="s">
        <v>6</v>
      </c>
      <c r="B166" s="91"/>
      <c r="C166" s="91"/>
      <c r="D166" s="14" t="s">
        <v>140</v>
      </c>
      <c r="F166" s="98" t="s">
        <v>47</v>
      </c>
      <c r="G166" s="98"/>
      <c r="H166" s="98"/>
      <c r="J166" s="14"/>
      <c r="L166" s="16"/>
      <c r="N166" s="98"/>
      <c r="O166" s="98"/>
      <c r="Q166" s="14"/>
      <c r="S166" s="14"/>
      <c r="U166" s="14"/>
    </row>
    <row r="167" spans="1:21" ht="12.75">
      <c r="A167" s="91" t="s">
        <v>63</v>
      </c>
      <c r="B167" s="91"/>
      <c r="C167" s="91"/>
      <c r="D167" s="14" t="s">
        <v>604</v>
      </c>
      <c r="F167" s="98" t="s">
        <v>665</v>
      </c>
      <c r="G167" s="98"/>
      <c r="H167" s="98"/>
      <c r="J167" s="14"/>
      <c r="L167" s="16"/>
      <c r="N167" s="98"/>
      <c r="O167" s="98"/>
      <c r="Q167" s="14"/>
      <c r="S167" s="14"/>
      <c r="U167" s="14"/>
    </row>
    <row r="168" spans="1:21" ht="15.75" customHeight="1">
      <c r="A168" s="91" t="s">
        <v>25</v>
      </c>
      <c r="B168" s="91"/>
      <c r="D168" s="14" t="s">
        <v>562</v>
      </c>
      <c r="F168" s="98" t="s">
        <v>665</v>
      </c>
      <c r="G168" s="98"/>
      <c r="H168" s="98"/>
      <c r="J168" s="14"/>
      <c r="L168" s="16"/>
      <c r="N168" s="98"/>
      <c r="O168" s="98"/>
      <c r="Q168" s="14"/>
      <c r="S168" s="14"/>
      <c r="U168" s="14"/>
    </row>
    <row r="169" spans="1:21" ht="12.75">
      <c r="A169" s="91"/>
      <c r="B169" s="91"/>
      <c r="C169" s="91"/>
      <c r="F169" s="98"/>
      <c r="G169" s="98"/>
      <c r="H169" s="98"/>
      <c r="L169" s="16"/>
      <c r="Q169" s="14"/>
      <c r="U169" s="14"/>
    </row>
    <row r="170" spans="1:21" ht="12.75">
      <c r="A170" s="91"/>
      <c r="B170" s="91"/>
      <c r="C170" s="91"/>
      <c r="F170" s="98"/>
      <c r="G170" s="98"/>
      <c r="H170" s="98"/>
      <c r="L170" s="16"/>
      <c r="Q170" s="14"/>
      <c r="U170" s="14"/>
    </row>
    <row r="171" spans="1:21" ht="12.75">
      <c r="A171" s="94"/>
      <c r="B171" s="94"/>
      <c r="D171" s="11" t="s">
        <v>0</v>
      </c>
      <c r="F171" s="100" t="s">
        <v>1</v>
      </c>
      <c r="G171" s="100"/>
      <c r="H171" s="100"/>
      <c r="L171" s="16"/>
      <c r="Q171" s="14"/>
      <c r="U171" s="14"/>
    </row>
    <row r="172" spans="1:12" ht="12.75">
      <c r="A172" s="94" t="s">
        <v>666</v>
      </c>
      <c r="B172" s="94"/>
      <c r="D172" s="94" t="s">
        <v>219</v>
      </c>
      <c r="E172" s="94"/>
      <c r="F172" s="94"/>
      <c r="G172" s="94"/>
      <c r="H172" s="94"/>
      <c r="I172" s="94"/>
      <c r="J172" s="94"/>
      <c r="L172" s="19"/>
    </row>
    <row r="173" spans="1:21" ht="12.75">
      <c r="A173" s="91" t="s">
        <v>6</v>
      </c>
      <c r="B173" s="91"/>
      <c r="C173" s="91"/>
      <c r="D173" s="14" t="s">
        <v>140</v>
      </c>
      <c r="F173" s="98" t="s">
        <v>667</v>
      </c>
      <c r="G173" s="98"/>
      <c r="H173" s="98"/>
      <c r="J173" s="14"/>
      <c r="L173" s="16"/>
      <c r="N173" s="98"/>
      <c r="O173" s="98"/>
      <c r="Q173" s="14"/>
      <c r="S173" s="14"/>
      <c r="U173" s="14"/>
    </row>
    <row r="174" spans="1:21" ht="12.75">
      <c r="A174" s="91" t="s">
        <v>15</v>
      </c>
      <c r="B174" s="91"/>
      <c r="C174" s="91"/>
      <c r="D174" s="14" t="s">
        <v>543</v>
      </c>
      <c r="F174" s="98" t="s">
        <v>668</v>
      </c>
      <c r="G174" s="98"/>
      <c r="H174" s="98"/>
      <c r="J174" s="14"/>
      <c r="L174" s="16"/>
      <c r="N174" s="98"/>
      <c r="O174" s="98"/>
      <c r="Q174" s="14"/>
      <c r="S174" s="14"/>
      <c r="U174" s="14"/>
    </row>
    <row r="175" spans="1:21" ht="12.75">
      <c r="A175" s="91" t="s">
        <v>19</v>
      </c>
      <c r="B175" s="91"/>
      <c r="C175" s="91"/>
      <c r="D175" s="14" t="s">
        <v>669</v>
      </c>
      <c r="F175" s="98" t="s">
        <v>670</v>
      </c>
      <c r="G175" s="98"/>
      <c r="H175" s="98"/>
      <c r="J175" s="14"/>
      <c r="L175" s="16"/>
      <c r="N175" s="98"/>
      <c r="O175" s="98"/>
      <c r="Q175" s="14"/>
      <c r="S175" s="14"/>
      <c r="U175" s="14"/>
    </row>
    <row r="176" spans="1:21" ht="12.75">
      <c r="A176" s="91" t="s">
        <v>25</v>
      </c>
      <c r="B176" s="91"/>
      <c r="D176" s="14" t="s">
        <v>671</v>
      </c>
      <c r="F176" s="98" t="s">
        <v>672</v>
      </c>
      <c r="G176" s="98"/>
      <c r="H176" s="98"/>
      <c r="J176" s="14"/>
      <c r="L176" s="16"/>
      <c r="N176" s="98"/>
      <c r="O176" s="98"/>
      <c r="Q176" s="14"/>
      <c r="S176" s="14"/>
      <c r="U176" s="14"/>
    </row>
    <row r="177" spans="1:21" ht="12.75">
      <c r="A177" s="91"/>
      <c r="B177" s="91"/>
      <c r="C177" s="91"/>
      <c r="F177" s="98"/>
      <c r="G177" s="98"/>
      <c r="H177" s="98"/>
      <c r="L177" s="16"/>
      <c r="Q177" s="14"/>
      <c r="U177" s="14"/>
    </row>
    <row r="178" spans="1:21" ht="12.75">
      <c r="A178" s="91"/>
      <c r="B178" s="91"/>
      <c r="C178" s="91"/>
      <c r="F178" s="98"/>
      <c r="G178" s="98"/>
      <c r="H178" s="98"/>
      <c r="L178" s="16"/>
      <c r="Q178" s="14"/>
      <c r="U178" s="14"/>
    </row>
    <row r="179" spans="1:21" ht="12.75">
      <c r="A179" s="97" t="s">
        <v>558</v>
      </c>
      <c r="B179" s="97"/>
      <c r="D179" s="11" t="s">
        <v>0</v>
      </c>
      <c r="F179" s="100" t="s">
        <v>1</v>
      </c>
      <c r="G179" s="100"/>
      <c r="H179" s="100"/>
      <c r="J179" s="11"/>
      <c r="L179" s="18"/>
      <c r="N179" s="100"/>
      <c r="O179" s="100"/>
      <c r="Q179" s="11"/>
      <c r="S179" s="11"/>
      <c r="U179" s="11"/>
    </row>
    <row r="180" spans="1:12" ht="12.75">
      <c r="A180" s="94" t="s">
        <v>673</v>
      </c>
      <c r="B180" s="94"/>
      <c r="D180" s="94" t="s">
        <v>228</v>
      </c>
      <c r="E180" s="94"/>
      <c r="F180" s="94"/>
      <c r="G180" s="94"/>
      <c r="H180" s="94"/>
      <c r="I180" s="94"/>
      <c r="J180" s="94"/>
      <c r="L180" s="19"/>
    </row>
    <row r="181" spans="1:21" ht="12.75">
      <c r="A181" s="91" t="s">
        <v>6</v>
      </c>
      <c r="B181" s="91"/>
      <c r="C181" s="91"/>
      <c r="D181" s="14" t="s">
        <v>140</v>
      </c>
      <c r="F181" s="98" t="s">
        <v>631</v>
      </c>
      <c r="G181" s="98"/>
      <c r="H181" s="98"/>
      <c r="J181" s="14"/>
      <c r="L181" s="16"/>
      <c r="N181" s="98"/>
      <c r="O181" s="98"/>
      <c r="Q181" s="14"/>
      <c r="S181" s="14"/>
      <c r="U181" s="14"/>
    </row>
    <row r="182" spans="1:21" ht="12.75">
      <c r="A182" s="91" t="s">
        <v>19</v>
      </c>
      <c r="B182" s="91"/>
      <c r="C182" s="91"/>
      <c r="D182" s="14" t="s">
        <v>674</v>
      </c>
      <c r="F182" s="98" t="s">
        <v>675</v>
      </c>
      <c r="G182" s="98"/>
      <c r="H182" s="98"/>
      <c r="J182" s="14"/>
      <c r="L182" s="16"/>
      <c r="N182" s="98"/>
      <c r="O182" s="98"/>
      <c r="Q182" s="14"/>
      <c r="S182" s="14"/>
      <c r="U182" s="14"/>
    </row>
    <row r="183" spans="1:21" ht="12.75">
      <c r="A183" s="91" t="s">
        <v>25</v>
      </c>
      <c r="B183" s="91"/>
      <c r="D183" s="14" t="s">
        <v>676</v>
      </c>
      <c r="F183" s="98" t="s">
        <v>677</v>
      </c>
      <c r="G183" s="98"/>
      <c r="H183" s="98"/>
      <c r="J183" s="14"/>
      <c r="L183" s="16"/>
      <c r="N183" s="98"/>
      <c r="O183" s="98"/>
      <c r="Q183" s="14"/>
      <c r="S183" s="14"/>
      <c r="U183" s="14"/>
    </row>
    <row r="184" spans="1:21" ht="12.75">
      <c r="A184" s="91"/>
      <c r="B184" s="91"/>
      <c r="C184" s="91"/>
      <c r="F184" s="98"/>
      <c r="G184" s="98"/>
      <c r="H184" s="98"/>
      <c r="L184" s="16"/>
      <c r="Q184" s="14"/>
      <c r="U184" s="14"/>
    </row>
    <row r="185" spans="1:21" ht="12.75">
      <c r="A185" s="91"/>
      <c r="B185" s="91"/>
      <c r="C185" s="91"/>
      <c r="F185" s="98"/>
      <c r="G185" s="98"/>
      <c r="H185" s="98"/>
      <c r="L185" s="16"/>
      <c r="Q185" s="14"/>
      <c r="U185" s="14"/>
    </row>
    <row r="186" spans="1:21" ht="12.75">
      <c r="A186" s="94"/>
      <c r="B186" s="94"/>
      <c r="D186" s="11" t="s">
        <v>0</v>
      </c>
      <c r="F186" s="100" t="s">
        <v>1</v>
      </c>
      <c r="G186" s="100"/>
      <c r="H186" s="100"/>
      <c r="L186" s="16"/>
      <c r="Q186" s="14"/>
      <c r="U186" s="14"/>
    </row>
    <row r="187" spans="1:12" ht="12.75">
      <c r="A187" s="94" t="s">
        <v>678</v>
      </c>
      <c r="B187" s="94"/>
      <c r="D187" s="94" t="s">
        <v>236</v>
      </c>
      <c r="E187" s="94"/>
      <c r="F187" s="94"/>
      <c r="G187" s="94"/>
      <c r="H187" s="94"/>
      <c r="I187" s="94"/>
      <c r="J187" s="94"/>
      <c r="L187" s="19"/>
    </row>
    <row r="188" spans="1:21" ht="12.75">
      <c r="A188" s="91" t="s">
        <v>6</v>
      </c>
      <c r="B188" s="91"/>
      <c r="C188" s="91"/>
      <c r="D188" s="14" t="s">
        <v>140</v>
      </c>
      <c r="F188" s="98" t="s">
        <v>47</v>
      </c>
      <c r="G188" s="98"/>
      <c r="H188" s="98"/>
      <c r="J188" s="14"/>
      <c r="L188" s="16"/>
      <c r="N188" s="98"/>
      <c r="O188" s="98"/>
      <c r="Q188" s="14"/>
      <c r="S188" s="14"/>
      <c r="U188" s="14"/>
    </row>
    <row r="189" spans="1:21" ht="12.75">
      <c r="A189" s="91" t="s">
        <v>63</v>
      </c>
      <c r="B189" s="91"/>
      <c r="C189" s="91"/>
      <c r="D189" s="14" t="s">
        <v>604</v>
      </c>
      <c r="F189" s="98" t="s">
        <v>679</v>
      </c>
      <c r="G189" s="98"/>
      <c r="H189" s="98"/>
      <c r="J189" s="14"/>
      <c r="L189" s="16"/>
      <c r="N189" s="98"/>
      <c r="O189" s="98"/>
      <c r="Q189" s="14"/>
      <c r="S189" s="14"/>
      <c r="U189" s="14"/>
    </row>
    <row r="190" spans="1:21" ht="12.75">
      <c r="A190" s="91" t="s">
        <v>25</v>
      </c>
      <c r="B190" s="91"/>
      <c r="D190" s="14" t="s">
        <v>562</v>
      </c>
      <c r="F190" s="98" t="s">
        <v>679</v>
      </c>
      <c r="G190" s="98"/>
      <c r="H190" s="98"/>
      <c r="J190" s="14"/>
      <c r="L190" s="16"/>
      <c r="N190" s="98"/>
      <c r="O190" s="98"/>
      <c r="Q190" s="14"/>
      <c r="S190" s="14"/>
      <c r="U190" s="14"/>
    </row>
    <row r="191" spans="1:21" ht="12.75">
      <c r="A191" s="91"/>
      <c r="B191" s="91"/>
      <c r="C191" s="91"/>
      <c r="F191" s="98"/>
      <c r="G191" s="98"/>
      <c r="H191" s="98"/>
      <c r="L191" s="16"/>
      <c r="Q191" s="14"/>
      <c r="U191" s="14"/>
    </row>
    <row r="192" spans="1:21" ht="12.75">
      <c r="A192" s="91"/>
      <c r="B192" s="91"/>
      <c r="C192" s="91"/>
      <c r="F192" s="98"/>
      <c r="G192" s="98"/>
      <c r="H192" s="98"/>
      <c r="L192" s="16"/>
      <c r="Q192" s="14"/>
      <c r="U192" s="14"/>
    </row>
    <row r="193" spans="1:21" ht="12.75">
      <c r="A193" s="97" t="s">
        <v>558</v>
      </c>
      <c r="B193" s="97"/>
      <c r="D193" s="11" t="s">
        <v>0</v>
      </c>
      <c r="F193" s="100" t="s">
        <v>1</v>
      </c>
      <c r="G193" s="100"/>
      <c r="H193" s="100"/>
      <c r="J193" s="11"/>
      <c r="L193" s="18"/>
      <c r="N193" s="100"/>
      <c r="O193" s="100"/>
      <c r="Q193" s="11"/>
      <c r="S193" s="11"/>
      <c r="U193" s="11"/>
    </row>
    <row r="194" spans="1:12" ht="12.75">
      <c r="A194" s="94" t="s">
        <v>680</v>
      </c>
      <c r="B194" s="94"/>
      <c r="D194" s="94" t="s">
        <v>239</v>
      </c>
      <c r="E194" s="94"/>
      <c r="F194" s="94"/>
      <c r="G194" s="94"/>
      <c r="H194" s="94"/>
      <c r="I194" s="94"/>
      <c r="J194" s="94"/>
      <c r="L194" s="19"/>
    </row>
    <row r="195" spans="1:21" ht="12.75">
      <c r="A195" s="91" t="s">
        <v>6</v>
      </c>
      <c r="B195" s="91"/>
      <c r="C195" s="91"/>
      <c r="D195" s="14" t="s">
        <v>140</v>
      </c>
      <c r="F195" s="98" t="s">
        <v>564</v>
      </c>
      <c r="G195" s="98"/>
      <c r="H195" s="98"/>
      <c r="J195" s="14"/>
      <c r="L195" s="16"/>
      <c r="N195" s="98"/>
      <c r="O195" s="98"/>
      <c r="Q195" s="14"/>
      <c r="S195" s="14"/>
      <c r="U195" s="14"/>
    </row>
    <row r="196" spans="1:21" ht="12.75">
      <c r="A196" s="91" t="s">
        <v>11</v>
      </c>
      <c r="B196" s="91"/>
      <c r="C196" s="91"/>
      <c r="D196" s="14" t="s">
        <v>230</v>
      </c>
      <c r="F196" s="98" t="s">
        <v>681</v>
      </c>
      <c r="G196" s="98"/>
      <c r="H196" s="98"/>
      <c r="J196" s="14"/>
      <c r="L196" s="16"/>
      <c r="N196" s="98"/>
      <c r="O196" s="98"/>
      <c r="Q196" s="14"/>
      <c r="S196" s="14"/>
      <c r="U196" s="14"/>
    </row>
    <row r="197" spans="1:21" ht="12.75">
      <c r="A197" s="91" t="s">
        <v>15</v>
      </c>
      <c r="B197" s="91"/>
      <c r="C197" s="91"/>
      <c r="D197" s="14" t="s">
        <v>682</v>
      </c>
      <c r="F197" s="98" t="s">
        <v>683</v>
      </c>
      <c r="G197" s="98"/>
      <c r="H197" s="98"/>
      <c r="J197" s="14"/>
      <c r="L197" s="16"/>
      <c r="N197" s="98"/>
      <c r="O197" s="98"/>
      <c r="Q197" s="14"/>
      <c r="S197" s="14"/>
      <c r="U197" s="14"/>
    </row>
    <row r="198" spans="1:21" ht="12.75">
      <c r="A198" s="91" t="s">
        <v>19</v>
      </c>
      <c r="B198" s="91"/>
      <c r="C198" s="91"/>
      <c r="D198" s="14" t="s">
        <v>684</v>
      </c>
      <c r="F198" s="98" t="s">
        <v>685</v>
      </c>
      <c r="G198" s="98"/>
      <c r="H198" s="98"/>
      <c r="J198" s="14"/>
      <c r="L198" s="16"/>
      <c r="N198" s="98"/>
      <c r="O198" s="98"/>
      <c r="Q198" s="14"/>
      <c r="S198" s="14"/>
      <c r="U198" s="14"/>
    </row>
    <row r="199" spans="1:21" ht="12.75">
      <c r="A199" s="91" t="s">
        <v>25</v>
      </c>
      <c r="B199" s="91"/>
      <c r="D199" s="14" t="s">
        <v>686</v>
      </c>
      <c r="F199" s="98" t="s">
        <v>687</v>
      </c>
      <c r="G199" s="98"/>
      <c r="H199" s="98"/>
      <c r="J199" s="14"/>
      <c r="L199" s="16"/>
      <c r="N199" s="98"/>
      <c r="O199" s="98"/>
      <c r="Q199" s="14"/>
      <c r="S199" s="14"/>
      <c r="U199" s="14"/>
    </row>
    <row r="200" spans="1:21" ht="12.75">
      <c r="A200" s="91"/>
      <c r="B200" s="91"/>
      <c r="C200" s="91"/>
      <c r="F200" s="98"/>
      <c r="G200" s="98"/>
      <c r="H200" s="98"/>
      <c r="L200" s="16"/>
      <c r="Q200" s="14"/>
      <c r="U200" s="14"/>
    </row>
    <row r="201" spans="1:21" ht="12.75">
      <c r="A201" s="91"/>
      <c r="B201" s="91"/>
      <c r="C201" s="91"/>
      <c r="F201" s="98"/>
      <c r="G201" s="98"/>
      <c r="H201" s="98"/>
      <c r="L201" s="16"/>
      <c r="Q201" s="14"/>
      <c r="U201" s="14"/>
    </row>
    <row r="202" spans="1:12" ht="12.75">
      <c r="A202" s="94" t="s">
        <v>688</v>
      </c>
      <c r="B202" s="94"/>
      <c r="D202" s="94" t="s">
        <v>247</v>
      </c>
      <c r="E202" s="94"/>
      <c r="F202" s="94"/>
      <c r="G202" s="94"/>
      <c r="H202" s="94"/>
      <c r="I202" s="94"/>
      <c r="J202" s="94"/>
      <c r="L202" s="19"/>
    </row>
    <row r="203" spans="1:21" ht="12.75">
      <c r="A203" s="91" t="s">
        <v>46</v>
      </c>
      <c r="B203" s="91"/>
      <c r="C203" s="91"/>
      <c r="D203" s="14" t="s">
        <v>602</v>
      </c>
      <c r="F203" s="98" t="s">
        <v>689</v>
      </c>
      <c r="G203" s="98"/>
      <c r="H203" s="98"/>
      <c r="J203" s="14"/>
      <c r="L203" s="16"/>
      <c r="N203" s="98"/>
      <c r="O203" s="98"/>
      <c r="Q203" s="14"/>
      <c r="S203" s="14"/>
      <c r="U203" s="14"/>
    </row>
    <row r="204" spans="1:21" ht="12.75">
      <c r="A204" s="91" t="s">
        <v>3</v>
      </c>
      <c r="B204" s="91"/>
      <c r="C204" s="91"/>
      <c r="D204" s="14" t="s">
        <v>690</v>
      </c>
      <c r="F204" s="98" t="s">
        <v>353</v>
      </c>
      <c r="G204" s="98"/>
      <c r="H204" s="98"/>
      <c r="J204" s="14"/>
      <c r="L204" s="16"/>
      <c r="N204" s="98"/>
      <c r="O204" s="98"/>
      <c r="Q204" s="14"/>
      <c r="S204" s="14"/>
      <c r="U204" s="14"/>
    </row>
    <row r="205" spans="1:21" ht="12.75">
      <c r="A205" s="91" t="s">
        <v>6</v>
      </c>
      <c r="B205" s="91"/>
      <c r="C205" s="91"/>
      <c r="D205" s="14" t="s">
        <v>140</v>
      </c>
      <c r="F205" s="98" t="s">
        <v>631</v>
      </c>
      <c r="G205" s="98"/>
      <c r="H205" s="98"/>
      <c r="J205" s="14"/>
      <c r="L205" s="16"/>
      <c r="N205" s="98"/>
      <c r="O205" s="98"/>
      <c r="Q205" s="14"/>
      <c r="S205" s="14"/>
      <c r="U205" s="14"/>
    </row>
    <row r="206" spans="1:21" ht="12.75">
      <c r="A206" s="91" t="s">
        <v>11</v>
      </c>
      <c r="B206" s="91"/>
      <c r="C206" s="91"/>
      <c r="D206" s="14" t="s">
        <v>92</v>
      </c>
      <c r="F206" s="98" t="s">
        <v>691</v>
      </c>
      <c r="G206" s="98"/>
      <c r="H206" s="98"/>
      <c r="J206" s="14"/>
      <c r="L206" s="16"/>
      <c r="N206" s="98"/>
      <c r="O206" s="98"/>
      <c r="Q206" s="14"/>
      <c r="S206" s="14"/>
      <c r="U206" s="14"/>
    </row>
    <row r="207" spans="1:21" ht="12.75">
      <c r="A207" s="91" t="s">
        <v>15</v>
      </c>
      <c r="B207" s="91"/>
      <c r="C207" s="91"/>
      <c r="D207" s="14" t="s">
        <v>692</v>
      </c>
      <c r="F207" s="98" t="s">
        <v>693</v>
      </c>
      <c r="G207" s="98"/>
      <c r="H207" s="98"/>
      <c r="J207" s="14"/>
      <c r="L207" s="16"/>
      <c r="N207" s="98"/>
      <c r="O207" s="98"/>
      <c r="Q207" s="14"/>
      <c r="S207" s="14"/>
      <c r="U207" s="14"/>
    </row>
    <row r="208" spans="1:21" ht="12.75">
      <c r="A208" s="91" t="s">
        <v>19</v>
      </c>
      <c r="B208" s="91"/>
      <c r="C208" s="91"/>
      <c r="D208" s="14" t="s">
        <v>694</v>
      </c>
      <c r="F208" s="98" t="s">
        <v>695</v>
      </c>
      <c r="G208" s="98"/>
      <c r="H208" s="98"/>
      <c r="J208" s="14"/>
      <c r="L208" s="16"/>
      <c r="N208" s="98"/>
      <c r="O208" s="98"/>
      <c r="Q208" s="14"/>
      <c r="S208" s="14"/>
      <c r="U208" s="14"/>
    </row>
    <row r="209" spans="1:21" ht="12.75">
      <c r="A209" s="91" t="s">
        <v>132</v>
      </c>
      <c r="B209" s="91"/>
      <c r="C209" s="91"/>
      <c r="D209" s="14" t="s">
        <v>696</v>
      </c>
      <c r="F209" s="98" t="s">
        <v>697</v>
      </c>
      <c r="G209" s="98"/>
      <c r="H209" s="98"/>
      <c r="J209" s="14"/>
      <c r="L209" s="16"/>
      <c r="N209" s="98"/>
      <c r="O209" s="98"/>
      <c r="Q209" s="14"/>
      <c r="S209" s="14"/>
      <c r="U209" s="14"/>
    </row>
    <row r="210" spans="1:21" ht="12.75">
      <c r="A210" s="91" t="s">
        <v>25</v>
      </c>
      <c r="B210" s="91"/>
      <c r="D210" s="14" t="s">
        <v>698</v>
      </c>
      <c r="F210" s="98" t="s">
        <v>699</v>
      </c>
      <c r="G210" s="98"/>
      <c r="H210" s="98"/>
      <c r="J210" s="14"/>
      <c r="L210" s="16"/>
      <c r="N210" s="98"/>
      <c r="O210" s="98"/>
      <c r="Q210" s="14"/>
      <c r="S210" s="14"/>
      <c r="U210" s="14"/>
    </row>
    <row r="211" spans="1:21" ht="12.75">
      <c r="A211" s="91"/>
      <c r="B211" s="91"/>
      <c r="C211" s="91"/>
      <c r="F211" s="98"/>
      <c r="G211" s="98"/>
      <c r="H211" s="98"/>
      <c r="L211" s="16"/>
      <c r="Q211" s="14"/>
      <c r="U211" s="14"/>
    </row>
    <row r="212" spans="1:21" ht="12.75">
      <c r="A212" s="91"/>
      <c r="B212" s="91"/>
      <c r="C212" s="91"/>
      <c r="F212" s="98"/>
      <c r="G212" s="98"/>
      <c r="H212" s="98"/>
      <c r="L212" s="16"/>
      <c r="Q212" s="14"/>
      <c r="U212" s="14"/>
    </row>
    <row r="213" spans="1:21" ht="12.75">
      <c r="A213" s="91"/>
      <c r="B213" s="91"/>
      <c r="C213" s="91"/>
      <c r="F213" s="98"/>
      <c r="G213" s="98"/>
      <c r="H213" s="98"/>
      <c r="L213" s="16"/>
      <c r="Q213" s="14"/>
      <c r="U213" s="14"/>
    </row>
    <row r="214" spans="1:12" ht="12.75">
      <c r="A214" s="94" t="s">
        <v>700</v>
      </c>
      <c r="B214" s="94"/>
      <c r="D214" s="94" t="s">
        <v>257</v>
      </c>
      <c r="E214" s="94"/>
      <c r="F214" s="94"/>
      <c r="G214" s="94"/>
      <c r="H214" s="94"/>
      <c r="I214" s="94"/>
      <c r="J214" s="94"/>
      <c r="L214" s="19"/>
    </row>
    <row r="215" spans="1:21" ht="12.75">
      <c r="A215" s="91" t="s">
        <v>46</v>
      </c>
      <c r="B215" s="91"/>
      <c r="C215" s="91"/>
      <c r="D215" s="14" t="s">
        <v>9</v>
      </c>
      <c r="F215" s="98" t="s">
        <v>47</v>
      </c>
      <c r="G215" s="98"/>
      <c r="H215" s="98"/>
      <c r="J215" s="14"/>
      <c r="L215" s="16"/>
      <c r="N215" s="98"/>
      <c r="O215" s="98"/>
      <c r="Q215" s="14"/>
      <c r="S215" s="14"/>
      <c r="U215" s="14"/>
    </row>
    <row r="216" spans="1:21" ht="12.75">
      <c r="A216" s="91" t="s">
        <v>258</v>
      </c>
      <c r="B216" s="91"/>
      <c r="C216" s="91"/>
      <c r="D216" s="14" t="s">
        <v>23</v>
      </c>
      <c r="F216" s="98" t="s">
        <v>701</v>
      </c>
      <c r="G216" s="98"/>
      <c r="H216" s="98"/>
      <c r="J216" s="14"/>
      <c r="L216" s="16"/>
      <c r="N216" s="98"/>
      <c r="O216" s="98"/>
      <c r="Q216" s="14"/>
      <c r="S216" s="14"/>
      <c r="U216" s="14"/>
    </row>
    <row r="217" spans="1:21" ht="12.75">
      <c r="A217" s="91" t="s">
        <v>6</v>
      </c>
      <c r="B217" s="91"/>
      <c r="C217" s="91"/>
      <c r="D217" s="14" t="s">
        <v>140</v>
      </c>
      <c r="F217" s="98" t="s">
        <v>47</v>
      </c>
      <c r="G217" s="98"/>
      <c r="H217" s="98"/>
      <c r="J217" s="14"/>
      <c r="L217" s="16"/>
      <c r="N217" s="98"/>
      <c r="O217" s="98"/>
      <c r="Q217" s="14"/>
      <c r="S217" s="14"/>
      <c r="U217" s="14"/>
    </row>
    <row r="218" spans="1:21" ht="12.75">
      <c r="A218" s="91" t="s">
        <v>63</v>
      </c>
      <c r="B218" s="91"/>
      <c r="C218" s="91"/>
      <c r="D218" s="14" t="s">
        <v>702</v>
      </c>
      <c r="F218" s="98" t="s">
        <v>703</v>
      </c>
      <c r="G218" s="98"/>
      <c r="H218" s="98"/>
      <c r="J218" s="14"/>
      <c r="L218" s="16"/>
      <c r="N218" s="98"/>
      <c r="O218" s="98"/>
      <c r="Q218" s="14"/>
      <c r="S218" s="14"/>
      <c r="U218" s="14"/>
    </row>
    <row r="219" spans="1:21" ht="12.75">
      <c r="A219" s="91" t="s">
        <v>25</v>
      </c>
      <c r="B219" s="91"/>
      <c r="D219" s="14" t="s">
        <v>562</v>
      </c>
      <c r="F219" s="98" t="s">
        <v>704</v>
      </c>
      <c r="G219" s="98"/>
      <c r="H219" s="98"/>
      <c r="J219" s="14"/>
      <c r="L219" s="16"/>
      <c r="N219" s="98"/>
      <c r="O219" s="98"/>
      <c r="Q219" s="14"/>
      <c r="S219" s="14"/>
      <c r="U219" s="14"/>
    </row>
    <row r="220" spans="1:21" ht="12.75">
      <c r="A220" s="91"/>
      <c r="B220" s="91"/>
      <c r="C220" s="91"/>
      <c r="F220" s="98"/>
      <c r="G220" s="98"/>
      <c r="H220" s="98"/>
      <c r="L220" s="16"/>
      <c r="Q220" s="14"/>
      <c r="U220" s="14"/>
    </row>
    <row r="221" spans="1:21" ht="12.75">
      <c r="A221" s="91"/>
      <c r="B221" s="91"/>
      <c r="C221" s="91"/>
      <c r="F221" s="98"/>
      <c r="G221" s="98"/>
      <c r="H221" s="98"/>
      <c r="L221" s="16"/>
      <c r="Q221" s="14"/>
      <c r="U221" s="14"/>
    </row>
    <row r="222" spans="1:21" ht="12.75">
      <c r="A222" s="97" t="s">
        <v>558</v>
      </c>
      <c r="B222" s="97"/>
      <c r="D222" s="11" t="s">
        <v>0</v>
      </c>
      <c r="F222" s="100" t="s">
        <v>1</v>
      </c>
      <c r="G222" s="100"/>
      <c r="H222" s="100"/>
      <c r="J222" s="11"/>
      <c r="L222" s="18"/>
      <c r="N222" s="100"/>
      <c r="O222" s="100"/>
      <c r="Q222" s="11"/>
      <c r="S222" s="11"/>
      <c r="U222" s="11"/>
    </row>
    <row r="223" spans="1:12" ht="12.75">
      <c r="A223" s="94" t="s">
        <v>705</v>
      </c>
      <c r="B223" s="94"/>
      <c r="D223" s="94" t="s">
        <v>262</v>
      </c>
      <c r="E223" s="94"/>
      <c r="F223" s="94"/>
      <c r="G223" s="94"/>
      <c r="H223" s="94"/>
      <c r="I223" s="94"/>
      <c r="J223" s="94"/>
      <c r="L223" s="19"/>
    </row>
    <row r="224" spans="1:21" ht="12.75">
      <c r="A224" s="91" t="s">
        <v>3</v>
      </c>
      <c r="B224" s="91"/>
      <c r="C224" s="91"/>
      <c r="D224" s="14" t="s">
        <v>613</v>
      </c>
      <c r="F224" s="98" t="s">
        <v>706</v>
      </c>
      <c r="G224" s="98"/>
      <c r="H224" s="98"/>
      <c r="J224" s="14"/>
      <c r="L224" s="16"/>
      <c r="N224" s="98"/>
      <c r="O224" s="98"/>
      <c r="Q224" s="14"/>
      <c r="S224" s="14"/>
      <c r="U224" s="14"/>
    </row>
    <row r="225" spans="1:21" ht="12.75">
      <c r="A225" s="91" t="s">
        <v>6</v>
      </c>
      <c r="B225" s="91"/>
      <c r="C225" s="91"/>
      <c r="D225" s="14" t="s">
        <v>140</v>
      </c>
      <c r="F225" s="98" t="s">
        <v>631</v>
      </c>
      <c r="G225" s="98"/>
      <c r="H225" s="98"/>
      <c r="J225" s="14"/>
      <c r="L225" s="16"/>
      <c r="N225" s="98"/>
      <c r="O225" s="98"/>
      <c r="Q225" s="14"/>
      <c r="S225" s="14"/>
      <c r="U225" s="14"/>
    </row>
    <row r="226" spans="1:21" ht="12.75">
      <c r="A226" s="91" t="s">
        <v>11</v>
      </c>
      <c r="B226" s="91"/>
      <c r="C226" s="91"/>
      <c r="D226" s="14" t="s">
        <v>707</v>
      </c>
      <c r="F226" s="98" t="s">
        <v>708</v>
      </c>
      <c r="G226" s="98"/>
      <c r="H226" s="98"/>
      <c r="J226" s="14"/>
      <c r="L226" s="16"/>
      <c r="N226" s="98"/>
      <c r="O226" s="98"/>
      <c r="Q226" s="14"/>
      <c r="S226" s="14"/>
      <c r="U226" s="14"/>
    </row>
    <row r="227" spans="1:21" ht="12.75">
      <c r="A227" s="91" t="s">
        <v>15</v>
      </c>
      <c r="B227" s="91"/>
      <c r="C227" s="91"/>
      <c r="D227" s="14" t="s">
        <v>48</v>
      </c>
      <c r="F227" s="98" t="s">
        <v>709</v>
      </c>
      <c r="G227" s="98"/>
      <c r="H227" s="98"/>
      <c r="J227" s="14"/>
      <c r="L227" s="16"/>
      <c r="N227" s="98"/>
      <c r="O227" s="98"/>
      <c r="Q227" s="14"/>
      <c r="S227" s="14"/>
      <c r="U227" s="14"/>
    </row>
    <row r="228" spans="1:21" ht="12.75">
      <c r="A228" s="91" t="s">
        <v>19</v>
      </c>
      <c r="B228" s="91"/>
      <c r="C228" s="91"/>
      <c r="D228" s="14" t="s">
        <v>710</v>
      </c>
      <c r="F228" s="98" t="s">
        <v>711</v>
      </c>
      <c r="G228" s="98"/>
      <c r="H228" s="98"/>
      <c r="J228" s="14"/>
      <c r="L228" s="16"/>
      <c r="N228" s="98"/>
      <c r="O228" s="98"/>
      <c r="Q228" s="14"/>
      <c r="S228" s="14"/>
      <c r="U228" s="14"/>
    </row>
    <row r="229" spans="1:21" ht="12.75">
      <c r="A229" s="91" t="s">
        <v>25</v>
      </c>
      <c r="B229" s="91"/>
      <c r="D229" s="14" t="s">
        <v>712</v>
      </c>
      <c r="F229" s="98" t="s">
        <v>713</v>
      </c>
      <c r="G229" s="98"/>
      <c r="H229" s="98"/>
      <c r="J229" s="14"/>
      <c r="L229" s="16"/>
      <c r="N229" s="98"/>
      <c r="O229" s="98"/>
      <c r="Q229" s="14"/>
      <c r="S229" s="14"/>
      <c r="U229" s="14"/>
    </row>
    <row r="230" spans="1:21" ht="12.75">
      <c r="A230" s="91"/>
      <c r="B230" s="91"/>
      <c r="C230" s="91"/>
      <c r="F230" s="98"/>
      <c r="G230" s="98"/>
      <c r="H230" s="98"/>
      <c r="L230" s="16"/>
      <c r="Q230" s="14"/>
      <c r="U230" s="14"/>
    </row>
    <row r="231" spans="1:21" ht="12.75">
      <c r="A231" s="13"/>
      <c r="B231" s="13"/>
      <c r="C231" s="13"/>
      <c r="F231" s="14"/>
      <c r="G231" s="14"/>
      <c r="H231" s="14"/>
      <c r="L231" s="16"/>
      <c r="Q231" s="14"/>
      <c r="U231" s="14"/>
    </row>
    <row r="232" spans="1:12" ht="12.75">
      <c r="A232" s="94" t="s">
        <v>714</v>
      </c>
      <c r="B232" s="94"/>
      <c r="D232" s="94" t="s">
        <v>274</v>
      </c>
      <c r="E232" s="94"/>
      <c r="F232" s="94"/>
      <c r="G232" s="94"/>
      <c r="H232" s="94"/>
      <c r="I232" s="94"/>
      <c r="J232" s="94"/>
      <c r="L232" s="19"/>
    </row>
    <row r="233" spans="1:21" ht="12.75">
      <c r="A233" s="91" t="s">
        <v>3</v>
      </c>
      <c r="B233" s="91"/>
      <c r="C233" s="91"/>
      <c r="D233" s="14" t="s">
        <v>305</v>
      </c>
      <c r="F233" s="98" t="s">
        <v>715</v>
      </c>
      <c r="G233" s="98"/>
      <c r="H233" s="98"/>
      <c r="J233" s="14"/>
      <c r="L233" s="16"/>
      <c r="N233" s="98"/>
      <c r="O233" s="98"/>
      <c r="Q233" s="14"/>
      <c r="S233" s="14"/>
      <c r="U233" s="14"/>
    </row>
    <row r="234" spans="1:21" ht="12.75">
      <c r="A234" s="91" t="s">
        <v>6</v>
      </c>
      <c r="B234" s="91"/>
      <c r="C234" s="91"/>
      <c r="D234" s="14" t="s">
        <v>140</v>
      </c>
      <c r="F234" s="98" t="s">
        <v>525</v>
      </c>
      <c r="G234" s="98"/>
      <c r="H234" s="98"/>
      <c r="J234" s="14"/>
      <c r="L234" s="16"/>
      <c r="N234" s="98"/>
      <c r="O234" s="98"/>
      <c r="Q234" s="14"/>
      <c r="S234" s="14"/>
      <c r="U234" s="14"/>
    </row>
    <row r="235" spans="1:21" ht="12.75">
      <c r="A235" s="91" t="s">
        <v>11</v>
      </c>
      <c r="B235" s="91"/>
      <c r="C235" s="91"/>
      <c r="D235" s="14" t="s">
        <v>716</v>
      </c>
      <c r="F235" s="98" t="s">
        <v>717</v>
      </c>
      <c r="G235" s="98"/>
      <c r="H235" s="98"/>
      <c r="J235" s="14"/>
      <c r="L235" s="16"/>
      <c r="N235" s="98"/>
      <c r="O235" s="98"/>
      <c r="Q235" s="14"/>
      <c r="S235" s="14"/>
      <c r="U235" s="14"/>
    </row>
    <row r="236" spans="1:21" ht="12.75">
      <c r="A236" s="91" t="s">
        <v>15</v>
      </c>
      <c r="B236" s="91"/>
      <c r="C236" s="91"/>
      <c r="D236" s="14" t="s">
        <v>718</v>
      </c>
      <c r="F236" s="98" t="s">
        <v>719</v>
      </c>
      <c r="G236" s="98"/>
      <c r="H236" s="98"/>
      <c r="J236" s="14"/>
      <c r="L236" s="16"/>
      <c r="N236" s="98"/>
      <c r="O236" s="98"/>
      <c r="Q236" s="14"/>
      <c r="S236" s="14"/>
      <c r="U236" s="14"/>
    </row>
    <row r="237" spans="1:21" ht="12.75">
      <c r="A237" s="91" t="s">
        <v>19</v>
      </c>
      <c r="B237" s="91"/>
      <c r="C237" s="91"/>
      <c r="D237" s="14" t="s">
        <v>720</v>
      </c>
      <c r="F237" s="98" t="s">
        <v>721</v>
      </c>
      <c r="G237" s="98"/>
      <c r="H237" s="98"/>
      <c r="J237" s="14"/>
      <c r="L237" s="16"/>
      <c r="N237" s="98"/>
      <c r="O237" s="98"/>
      <c r="Q237" s="14"/>
      <c r="S237" s="14"/>
      <c r="U237" s="14"/>
    </row>
    <row r="238" spans="1:21" ht="12.75">
      <c r="A238" s="91" t="s">
        <v>25</v>
      </c>
      <c r="B238" s="91"/>
      <c r="D238" s="14" t="s">
        <v>722</v>
      </c>
      <c r="F238" s="98" t="s">
        <v>723</v>
      </c>
      <c r="G238" s="98"/>
      <c r="H238" s="98"/>
      <c r="J238" s="14"/>
      <c r="L238" s="16"/>
      <c r="N238" s="98"/>
      <c r="O238" s="98"/>
      <c r="Q238" s="14"/>
      <c r="S238" s="14"/>
      <c r="U238" s="14"/>
    </row>
    <row r="239" spans="1:21" ht="12.75">
      <c r="A239" s="91"/>
      <c r="B239" s="91"/>
      <c r="C239" s="91"/>
      <c r="F239" s="98"/>
      <c r="G239" s="98"/>
      <c r="H239" s="98"/>
      <c r="L239" s="16"/>
      <c r="Q239" s="14"/>
      <c r="U239" s="14"/>
    </row>
    <row r="240" spans="1:21" ht="12.75">
      <c r="A240" s="91"/>
      <c r="B240" s="91"/>
      <c r="C240" s="91"/>
      <c r="F240" s="98"/>
      <c r="G240" s="98"/>
      <c r="H240" s="98"/>
      <c r="L240" s="16"/>
      <c r="Q240" s="14"/>
      <c r="U240" s="14"/>
    </row>
    <row r="241" spans="1:21" ht="12.75">
      <c r="A241" s="97" t="s">
        <v>558</v>
      </c>
      <c r="B241" s="97"/>
      <c r="D241" s="11" t="s">
        <v>0</v>
      </c>
      <c r="F241" s="100" t="s">
        <v>1</v>
      </c>
      <c r="G241" s="100"/>
      <c r="H241" s="100"/>
      <c r="J241" s="11"/>
      <c r="L241" s="18"/>
      <c r="N241" s="100"/>
      <c r="O241" s="100"/>
      <c r="Q241" s="11"/>
      <c r="S241" s="11"/>
      <c r="U241" s="11"/>
    </row>
    <row r="242" spans="1:12" ht="12.75">
      <c r="A242" s="94" t="s">
        <v>724</v>
      </c>
      <c r="B242" s="94"/>
      <c r="D242" s="94" t="s">
        <v>285</v>
      </c>
      <c r="E242" s="94"/>
      <c r="F242" s="94"/>
      <c r="G242" s="94"/>
      <c r="H242" s="94"/>
      <c r="I242" s="94"/>
      <c r="J242" s="94"/>
      <c r="L242" s="19"/>
    </row>
    <row r="243" spans="1:21" ht="12.75">
      <c r="A243" s="91" t="s">
        <v>6</v>
      </c>
      <c r="B243" s="91"/>
      <c r="C243" s="91"/>
      <c r="D243" s="14" t="s">
        <v>140</v>
      </c>
      <c r="F243" s="98" t="s">
        <v>47</v>
      </c>
      <c r="G243" s="98"/>
      <c r="H243" s="98"/>
      <c r="J243" s="14"/>
      <c r="L243" s="16"/>
      <c r="N243" s="98"/>
      <c r="O243" s="98"/>
      <c r="Q243" s="14"/>
      <c r="S243" s="14"/>
      <c r="U243" s="14"/>
    </row>
    <row r="244" spans="1:21" ht="12.75">
      <c r="A244" s="91" t="s">
        <v>63</v>
      </c>
      <c r="B244" s="91"/>
      <c r="C244" s="91"/>
      <c r="D244" s="14" t="s">
        <v>604</v>
      </c>
      <c r="F244" s="98" t="s">
        <v>725</v>
      </c>
      <c r="G244" s="98"/>
      <c r="H244" s="98"/>
      <c r="J244" s="14"/>
      <c r="L244" s="16"/>
      <c r="N244" s="98"/>
      <c r="O244" s="98"/>
      <c r="Q244" s="14"/>
      <c r="S244" s="14"/>
      <c r="U244" s="14"/>
    </row>
    <row r="245" spans="1:21" ht="12.75">
      <c r="A245" s="91" t="s">
        <v>25</v>
      </c>
      <c r="B245" s="91"/>
      <c r="D245" s="14" t="s">
        <v>562</v>
      </c>
      <c r="F245" s="98" t="s">
        <v>725</v>
      </c>
      <c r="G245" s="98"/>
      <c r="H245" s="98"/>
      <c r="J245" s="14"/>
      <c r="L245" s="16"/>
      <c r="N245" s="98"/>
      <c r="O245" s="98"/>
      <c r="Q245" s="14"/>
      <c r="S245" s="14"/>
      <c r="U245" s="14"/>
    </row>
    <row r="246" spans="1:21" ht="12.75">
      <c r="A246" s="91"/>
      <c r="B246" s="91"/>
      <c r="C246" s="91"/>
      <c r="F246" s="98"/>
      <c r="G246" s="98"/>
      <c r="H246" s="98"/>
      <c r="L246" s="16"/>
      <c r="Q246" s="14"/>
      <c r="U246" s="14"/>
    </row>
    <row r="247" spans="1:21" ht="12.75">
      <c r="A247" s="91"/>
      <c r="B247" s="91"/>
      <c r="C247" s="91"/>
      <c r="F247" s="98"/>
      <c r="G247" s="98"/>
      <c r="H247" s="98"/>
      <c r="L247" s="16"/>
      <c r="Q247" s="14"/>
      <c r="U247" s="14"/>
    </row>
    <row r="248" spans="1:12" ht="12.75">
      <c r="A248" s="94" t="s">
        <v>726</v>
      </c>
      <c r="B248" s="94"/>
      <c r="D248" s="94" t="s">
        <v>290</v>
      </c>
      <c r="E248" s="94"/>
      <c r="F248" s="94"/>
      <c r="G248" s="94"/>
      <c r="H248" s="94"/>
      <c r="I248" s="94"/>
      <c r="J248" s="94"/>
      <c r="L248" s="19"/>
    </row>
    <row r="249" spans="1:21" ht="12.75">
      <c r="A249" s="91" t="s">
        <v>6</v>
      </c>
      <c r="B249" s="91"/>
      <c r="C249" s="91"/>
      <c r="D249" s="14" t="s">
        <v>140</v>
      </c>
      <c r="F249" s="98" t="s">
        <v>47</v>
      </c>
      <c r="G249" s="98"/>
      <c r="H249" s="98"/>
      <c r="J249" s="14"/>
      <c r="L249" s="16"/>
      <c r="N249" s="98"/>
      <c r="O249" s="98"/>
      <c r="Q249" s="14"/>
      <c r="S249" s="14"/>
      <c r="U249" s="14"/>
    </row>
    <row r="250" spans="1:21" ht="12.75">
      <c r="A250" s="91" t="s">
        <v>63</v>
      </c>
      <c r="B250" s="91"/>
      <c r="C250" s="91"/>
      <c r="D250" s="14" t="s">
        <v>604</v>
      </c>
      <c r="F250" s="98" t="s">
        <v>727</v>
      </c>
      <c r="G250" s="98"/>
      <c r="H250" s="98"/>
      <c r="J250" s="14"/>
      <c r="L250" s="16"/>
      <c r="N250" s="98"/>
      <c r="O250" s="98"/>
      <c r="Q250" s="14"/>
      <c r="S250" s="14"/>
      <c r="U250" s="14"/>
    </row>
    <row r="251" spans="1:21" ht="12.75">
      <c r="A251" s="91" t="s">
        <v>25</v>
      </c>
      <c r="B251" s="91"/>
      <c r="D251" s="14" t="s">
        <v>562</v>
      </c>
      <c r="F251" s="98" t="s">
        <v>727</v>
      </c>
      <c r="G251" s="98"/>
      <c r="H251" s="98"/>
      <c r="J251" s="14"/>
      <c r="L251" s="16"/>
      <c r="N251" s="98"/>
      <c r="O251" s="98"/>
      <c r="Q251" s="14"/>
      <c r="S251" s="14"/>
      <c r="U251" s="14"/>
    </row>
    <row r="252" spans="1:21" ht="12.75">
      <c r="A252" s="91"/>
      <c r="B252" s="91"/>
      <c r="C252" s="91"/>
      <c r="F252" s="98"/>
      <c r="G252" s="98"/>
      <c r="H252" s="98"/>
      <c r="L252" s="16"/>
      <c r="Q252" s="14"/>
      <c r="U252" s="14"/>
    </row>
    <row r="253" spans="1:21" ht="12.75">
      <c r="A253" s="91"/>
      <c r="B253" s="91"/>
      <c r="C253" s="91"/>
      <c r="F253" s="98"/>
      <c r="G253" s="98"/>
      <c r="H253" s="98"/>
      <c r="L253" s="16"/>
      <c r="Q253" s="14"/>
      <c r="U253" s="14"/>
    </row>
    <row r="254" spans="1:21" ht="12.75">
      <c r="A254" s="97" t="s">
        <v>558</v>
      </c>
      <c r="B254" s="97"/>
      <c r="D254" s="11" t="s">
        <v>0</v>
      </c>
      <c r="F254" s="100" t="s">
        <v>1</v>
      </c>
      <c r="G254" s="100"/>
      <c r="H254" s="100"/>
      <c r="J254" s="11"/>
      <c r="L254" s="18"/>
      <c r="N254" s="100"/>
      <c r="O254" s="100"/>
      <c r="Q254" s="11"/>
      <c r="S254" s="11"/>
      <c r="U254" s="11"/>
    </row>
    <row r="255" spans="1:12" ht="12.75">
      <c r="A255" s="94" t="s">
        <v>728</v>
      </c>
      <c r="B255" s="94"/>
      <c r="D255" s="94" t="s">
        <v>294</v>
      </c>
      <c r="E255" s="94"/>
      <c r="F255" s="94"/>
      <c r="G255" s="94"/>
      <c r="H255" s="94"/>
      <c r="I255" s="94"/>
      <c r="J255" s="94"/>
      <c r="L255" s="19"/>
    </row>
    <row r="256" spans="1:21" ht="12.75">
      <c r="A256" s="91" t="s">
        <v>6</v>
      </c>
      <c r="B256" s="91"/>
      <c r="C256" s="91"/>
      <c r="D256" s="14" t="s">
        <v>140</v>
      </c>
      <c r="F256" s="98" t="s">
        <v>729</v>
      </c>
      <c r="G256" s="98"/>
      <c r="H256" s="98"/>
      <c r="J256" s="14"/>
      <c r="L256" s="16"/>
      <c r="N256" s="98"/>
      <c r="O256" s="98"/>
      <c r="Q256" s="14"/>
      <c r="S256" s="14"/>
      <c r="U256" s="14"/>
    </row>
    <row r="257" spans="1:21" ht="12.75">
      <c r="A257" s="91" t="s">
        <v>15</v>
      </c>
      <c r="B257" s="91"/>
      <c r="C257" s="91"/>
      <c r="D257" s="14" t="s">
        <v>18</v>
      </c>
      <c r="F257" s="98" t="s">
        <v>730</v>
      </c>
      <c r="G257" s="98"/>
      <c r="H257" s="98"/>
      <c r="J257" s="14"/>
      <c r="L257" s="16"/>
      <c r="N257" s="98"/>
      <c r="O257" s="98"/>
      <c r="Q257" s="14"/>
      <c r="S257" s="14"/>
      <c r="U257" s="14"/>
    </row>
    <row r="258" spans="1:21" ht="12.75">
      <c r="A258" s="91" t="s">
        <v>19</v>
      </c>
      <c r="B258" s="91"/>
      <c r="C258" s="91"/>
      <c r="D258" s="14" t="s">
        <v>731</v>
      </c>
      <c r="F258" s="98" t="s">
        <v>732</v>
      </c>
      <c r="G258" s="98"/>
      <c r="H258" s="98"/>
      <c r="J258" s="14"/>
      <c r="L258" s="16"/>
      <c r="N258" s="98"/>
      <c r="O258" s="98"/>
      <c r="Q258" s="14"/>
      <c r="S258" s="14"/>
      <c r="U258" s="14"/>
    </row>
    <row r="259" spans="1:21" ht="12.75">
      <c r="A259" s="91" t="s">
        <v>25</v>
      </c>
      <c r="B259" s="91"/>
      <c r="D259" s="14" t="s">
        <v>733</v>
      </c>
      <c r="F259" s="98" t="s">
        <v>734</v>
      </c>
      <c r="G259" s="98"/>
      <c r="H259" s="98"/>
      <c r="J259" s="14"/>
      <c r="L259" s="16"/>
      <c r="N259" s="98"/>
      <c r="O259" s="98"/>
      <c r="Q259" s="14"/>
      <c r="S259" s="14"/>
      <c r="U259" s="14"/>
    </row>
    <row r="260" spans="1:21" ht="12.75">
      <c r="A260" s="91"/>
      <c r="B260" s="91"/>
      <c r="C260" s="91"/>
      <c r="F260" s="98"/>
      <c r="G260" s="98"/>
      <c r="H260" s="98"/>
      <c r="L260" s="16"/>
      <c r="Q260" s="14"/>
      <c r="U260" s="14"/>
    </row>
    <row r="261" spans="1:21" ht="12.75">
      <c r="A261" s="91"/>
      <c r="B261" s="91"/>
      <c r="C261" s="91"/>
      <c r="F261" s="98"/>
      <c r="G261" s="98"/>
      <c r="H261" s="98"/>
      <c r="L261" s="16"/>
      <c r="Q261" s="14"/>
      <c r="U261" s="14"/>
    </row>
    <row r="262" spans="1:12" ht="12.75">
      <c r="A262" s="94" t="s">
        <v>735</v>
      </c>
      <c r="B262" s="94"/>
      <c r="D262" s="94" t="s">
        <v>313</v>
      </c>
      <c r="E262" s="94"/>
      <c r="F262" s="94"/>
      <c r="G262" s="94"/>
      <c r="H262" s="94"/>
      <c r="I262" s="94"/>
      <c r="J262" s="94"/>
      <c r="L262" s="19"/>
    </row>
    <row r="263" spans="1:21" ht="12.75">
      <c r="A263" s="91" t="s">
        <v>6</v>
      </c>
      <c r="B263" s="91"/>
      <c r="C263" s="91"/>
      <c r="D263" s="14" t="s">
        <v>140</v>
      </c>
      <c r="F263" s="98" t="s">
        <v>736</v>
      </c>
      <c r="G263" s="98"/>
      <c r="H263" s="98"/>
      <c r="J263" s="14"/>
      <c r="L263" s="16"/>
      <c r="N263" s="98"/>
      <c r="O263" s="98"/>
      <c r="Q263" s="14"/>
      <c r="S263" s="14"/>
      <c r="U263" s="14"/>
    </row>
    <row r="264" spans="1:21" ht="12.75">
      <c r="A264" s="91" t="s">
        <v>15</v>
      </c>
      <c r="B264" s="91"/>
      <c r="C264" s="91"/>
      <c r="D264" s="14" t="s">
        <v>737</v>
      </c>
      <c r="F264" s="98" t="s">
        <v>738</v>
      </c>
      <c r="G264" s="98"/>
      <c r="H264" s="98"/>
      <c r="J264" s="14"/>
      <c r="L264" s="16"/>
      <c r="N264" s="98"/>
      <c r="O264" s="98"/>
      <c r="Q264" s="14"/>
      <c r="S264" s="14"/>
      <c r="U264" s="14"/>
    </row>
    <row r="265" spans="1:21" ht="12.75">
      <c r="A265" s="91" t="s">
        <v>19</v>
      </c>
      <c r="B265" s="91"/>
      <c r="C265" s="91"/>
      <c r="D265" s="14" t="s">
        <v>739</v>
      </c>
      <c r="F265" s="98" t="s">
        <v>740</v>
      </c>
      <c r="G265" s="98"/>
      <c r="H265" s="98"/>
      <c r="J265" s="14"/>
      <c r="L265" s="16"/>
      <c r="N265" s="98"/>
      <c r="O265" s="98"/>
      <c r="Q265" s="14"/>
      <c r="S265" s="14"/>
      <c r="U265" s="14"/>
    </row>
    <row r="266" spans="1:21" ht="12.75">
      <c r="A266" s="91" t="s">
        <v>25</v>
      </c>
      <c r="B266" s="91"/>
      <c r="D266" s="14" t="s">
        <v>741</v>
      </c>
      <c r="F266" s="98" t="s">
        <v>742</v>
      </c>
      <c r="G266" s="98"/>
      <c r="H266" s="98"/>
      <c r="J266" s="14"/>
      <c r="L266" s="16"/>
      <c r="N266" s="98"/>
      <c r="O266" s="98"/>
      <c r="Q266" s="14"/>
      <c r="S266" s="14"/>
      <c r="U266" s="14"/>
    </row>
    <row r="267" spans="1:21" ht="12.75">
      <c r="A267" s="91"/>
      <c r="B267" s="91"/>
      <c r="C267" s="91"/>
      <c r="F267" s="98"/>
      <c r="G267" s="98"/>
      <c r="H267" s="98"/>
      <c r="L267" s="16"/>
      <c r="Q267" s="14"/>
      <c r="U267" s="14"/>
    </row>
    <row r="268" spans="1:21" ht="12.75">
      <c r="A268" s="91"/>
      <c r="B268" s="91"/>
      <c r="C268" s="91"/>
      <c r="F268" s="98"/>
      <c r="G268" s="98"/>
      <c r="H268" s="98"/>
      <c r="L268" s="16"/>
      <c r="Q268" s="14"/>
      <c r="U268" s="14"/>
    </row>
    <row r="269" spans="1:21" ht="12.75">
      <c r="A269" s="97" t="s">
        <v>558</v>
      </c>
      <c r="B269" s="97"/>
      <c r="D269" s="11" t="s">
        <v>0</v>
      </c>
      <c r="F269" s="100" t="s">
        <v>1</v>
      </c>
      <c r="G269" s="100"/>
      <c r="H269" s="100"/>
      <c r="J269" s="11"/>
      <c r="L269" s="18"/>
      <c r="N269" s="100"/>
      <c r="O269" s="100"/>
      <c r="Q269" s="11"/>
      <c r="S269" s="11"/>
      <c r="U269" s="11"/>
    </row>
    <row r="270" spans="1:12" ht="12.75">
      <c r="A270" s="94" t="s">
        <v>743</v>
      </c>
      <c r="B270" s="94"/>
      <c r="D270" s="94" t="s">
        <v>321</v>
      </c>
      <c r="E270" s="94"/>
      <c r="F270" s="94"/>
      <c r="G270" s="94"/>
      <c r="H270" s="94"/>
      <c r="I270" s="94"/>
      <c r="J270" s="94"/>
      <c r="L270" s="19"/>
    </row>
    <row r="271" spans="1:21" ht="12.75">
      <c r="A271" s="91" t="s">
        <v>3</v>
      </c>
      <c r="B271" s="91"/>
      <c r="C271" s="91"/>
      <c r="D271" s="14" t="s">
        <v>170</v>
      </c>
      <c r="F271" s="98" t="s">
        <v>744</v>
      </c>
      <c r="G271" s="98"/>
      <c r="H271" s="98"/>
      <c r="J271" s="14"/>
      <c r="L271" s="16"/>
      <c r="N271" s="98"/>
      <c r="O271" s="98"/>
      <c r="Q271" s="14"/>
      <c r="S271" s="14"/>
      <c r="U271" s="14"/>
    </row>
    <row r="272" spans="1:21" ht="12.75">
      <c r="A272" s="91" t="s">
        <v>6</v>
      </c>
      <c r="B272" s="91"/>
      <c r="C272" s="91"/>
      <c r="D272" s="14" t="s">
        <v>140</v>
      </c>
      <c r="F272" s="98" t="s">
        <v>485</v>
      </c>
      <c r="G272" s="98"/>
      <c r="H272" s="98"/>
      <c r="J272" s="14"/>
      <c r="L272" s="16"/>
      <c r="N272" s="98"/>
      <c r="O272" s="98"/>
      <c r="Q272" s="14"/>
      <c r="S272" s="14"/>
      <c r="U272" s="14"/>
    </row>
    <row r="273" spans="1:21" ht="12.75">
      <c r="A273" s="91" t="s">
        <v>15</v>
      </c>
      <c r="B273" s="91"/>
      <c r="C273" s="91"/>
      <c r="D273" s="14" t="s">
        <v>316</v>
      </c>
      <c r="F273" s="98" t="s">
        <v>745</v>
      </c>
      <c r="G273" s="98"/>
      <c r="H273" s="98"/>
      <c r="J273" s="14"/>
      <c r="L273" s="16"/>
      <c r="N273" s="98"/>
      <c r="O273" s="98"/>
      <c r="Q273" s="14"/>
      <c r="S273" s="14"/>
      <c r="U273" s="14"/>
    </row>
    <row r="274" spans="1:21" ht="12.75">
      <c r="A274" s="91" t="s">
        <v>19</v>
      </c>
      <c r="B274" s="91"/>
      <c r="C274" s="91"/>
      <c r="D274" s="14" t="s">
        <v>746</v>
      </c>
      <c r="F274" s="98" t="s">
        <v>747</v>
      </c>
      <c r="G274" s="98"/>
      <c r="H274" s="98"/>
      <c r="J274" s="14"/>
      <c r="L274" s="16"/>
      <c r="N274" s="98"/>
      <c r="O274" s="98"/>
      <c r="Q274" s="14"/>
      <c r="S274" s="14"/>
      <c r="U274" s="14"/>
    </row>
    <row r="275" spans="1:21" ht="12.75">
      <c r="A275" s="91" t="s">
        <v>25</v>
      </c>
      <c r="B275" s="91"/>
      <c r="D275" s="14" t="s">
        <v>748</v>
      </c>
      <c r="F275" s="98" t="s">
        <v>749</v>
      </c>
      <c r="G275" s="98"/>
      <c r="H275" s="98"/>
      <c r="J275" s="14"/>
      <c r="L275" s="16"/>
      <c r="N275" s="98"/>
      <c r="O275" s="98"/>
      <c r="Q275" s="14"/>
      <c r="S275" s="14"/>
      <c r="U275" s="14"/>
    </row>
    <row r="276" spans="1:21" ht="12.75">
      <c r="A276" s="91"/>
      <c r="B276" s="91"/>
      <c r="C276" s="91"/>
      <c r="F276" s="98"/>
      <c r="G276" s="98"/>
      <c r="H276" s="98"/>
      <c r="L276" s="16"/>
      <c r="Q276" s="14"/>
      <c r="U276" s="14"/>
    </row>
    <row r="277" spans="1:21" ht="12.75">
      <c r="A277" s="13"/>
      <c r="B277" s="13"/>
      <c r="C277" s="13"/>
      <c r="F277" s="14"/>
      <c r="G277" s="14"/>
      <c r="H277" s="14"/>
      <c r="L277" s="16"/>
      <c r="Q277" s="14"/>
      <c r="U277" s="14"/>
    </row>
    <row r="278" spans="1:12" ht="12.75">
      <c r="A278" s="94" t="s">
        <v>750</v>
      </c>
      <c r="B278" s="94"/>
      <c r="D278" s="94" t="s">
        <v>751</v>
      </c>
      <c r="E278" s="94"/>
      <c r="F278" s="94"/>
      <c r="G278" s="94"/>
      <c r="H278" s="94"/>
      <c r="I278" s="94"/>
      <c r="J278" s="94"/>
      <c r="L278" s="19"/>
    </row>
    <row r="279" spans="1:21" ht="12.75">
      <c r="A279" s="91" t="s">
        <v>3</v>
      </c>
      <c r="B279" s="91"/>
      <c r="C279" s="91"/>
      <c r="D279" s="14" t="s">
        <v>168</v>
      </c>
      <c r="F279" s="98" t="s">
        <v>120</v>
      </c>
      <c r="G279" s="98"/>
      <c r="H279" s="98"/>
      <c r="J279" s="14"/>
      <c r="L279" s="16"/>
      <c r="N279" s="98"/>
      <c r="O279" s="98"/>
      <c r="Q279" s="14"/>
      <c r="S279" s="14"/>
      <c r="U279" s="14"/>
    </row>
    <row r="280" spans="1:21" ht="12.75">
      <c r="A280" s="91" t="s">
        <v>6</v>
      </c>
      <c r="B280" s="91"/>
      <c r="C280" s="91"/>
      <c r="D280" s="14" t="s">
        <v>56</v>
      </c>
      <c r="F280" s="98" t="s">
        <v>137</v>
      </c>
      <c r="G280" s="98"/>
      <c r="H280" s="98"/>
      <c r="J280" s="14"/>
      <c r="L280" s="16"/>
      <c r="N280" s="98"/>
      <c r="O280" s="98"/>
      <c r="Q280" s="14"/>
      <c r="S280" s="14"/>
      <c r="U280" s="14"/>
    </row>
    <row r="281" spans="1:21" ht="12.75">
      <c r="A281" s="91" t="s">
        <v>15</v>
      </c>
      <c r="B281" s="91"/>
      <c r="C281" s="91"/>
      <c r="D281" s="14" t="s">
        <v>342</v>
      </c>
      <c r="F281" s="98" t="s">
        <v>752</v>
      </c>
      <c r="G281" s="98"/>
      <c r="H281" s="98"/>
      <c r="J281" s="14"/>
      <c r="L281" s="16"/>
      <c r="N281" s="98"/>
      <c r="O281" s="98"/>
      <c r="Q281" s="14"/>
      <c r="S281" s="14"/>
      <c r="U281" s="14"/>
    </row>
    <row r="282" spans="1:21" ht="12.75">
      <c r="A282" s="91" t="s">
        <v>19</v>
      </c>
      <c r="B282" s="91"/>
      <c r="C282" s="91"/>
      <c r="D282" s="14" t="s">
        <v>753</v>
      </c>
      <c r="F282" s="98" t="s">
        <v>754</v>
      </c>
      <c r="G282" s="98"/>
      <c r="H282" s="98"/>
      <c r="J282" s="14"/>
      <c r="L282" s="16"/>
      <c r="N282" s="98"/>
      <c r="O282" s="98"/>
      <c r="Q282" s="14"/>
      <c r="S282" s="14"/>
      <c r="U282" s="14"/>
    </row>
    <row r="283" spans="1:21" ht="12.75">
      <c r="A283" s="91" t="s">
        <v>132</v>
      </c>
      <c r="B283" s="91"/>
      <c r="C283" s="91"/>
      <c r="D283" s="14" t="s">
        <v>755</v>
      </c>
      <c r="F283" s="98" t="s">
        <v>756</v>
      </c>
      <c r="G283" s="98"/>
      <c r="H283" s="98"/>
      <c r="J283" s="14"/>
      <c r="L283" s="16"/>
      <c r="N283" s="98"/>
      <c r="O283" s="98"/>
      <c r="Q283" s="14"/>
      <c r="S283" s="14"/>
      <c r="U283" s="14"/>
    </row>
    <row r="284" spans="1:21" ht="12.75">
      <c r="A284" s="91"/>
      <c r="B284" s="91"/>
      <c r="D284" s="14"/>
      <c r="F284" s="98"/>
      <c r="G284" s="98"/>
      <c r="H284" s="98"/>
      <c r="J284" s="14"/>
      <c r="L284" s="16"/>
      <c r="N284" s="98"/>
      <c r="O284" s="98"/>
      <c r="Q284" s="14"/>
      <c r="S284" s="14"/>
      <c r="U284" s="14"/>
    </row>
    <row r="285" spans="1:21" ht="12.75">
      <c r="A285" s="91"/>
      <c r="B285" s="91"/>
      <c r="C285" s="91"/>
      <c r="F285" s="98"/>
      <c r="G285" s="98"/>
      <c r="H285" s="98"/>
      <c r="L285" s="16"/>
      <c r="Q285" s="14"/>
      <c r="U285" s="14"/>
    </row>
    <row r="286" spans="1:21" ht="12.75">
      <c r="A286" s="97" t="s">
        <v>558</v>
      </c>
      <c r="B286" s="97"/>
      <c r="D286" s="11" t="s">
        <v>0</v>
      </c>
      <c r="F286" s="100" t="s">
        <v>1</v>
      </c>
      <c r="G286" s="100"/>
      <c r="H286" s="100"/>
      <c r="J286" s="11"/>
      <c r="L286" s="18"/>
      <c r="N286" s="100"/>
      <c r="O286" s="100"/>
      <c r="Q286" s="11"/>
      <c r="S286" s="11"/>
      <c r="U286" s="11"/>
    </row>
    <row r="287" spans="1:12" ht="12.75">
      <c r="A287" s="94" t="s">
        <v>757</v>
      </c>
      <c r="B287" s="94"/>
      <c r="D287" s="94" t="s">
        <v>330</v>
      </c>
      <c r="E287" s="94"/>
      <c r="F287" s="94"/>
      <c r="G287" s="94"/>
      <c r="H287" s="94"/>
      <c r="I287" s="94"/>
      <c r="J287" s="94"/>
      <c r="L287" s="19"/>
    </row>
    <row r="288" spans="1:21" ht="12.75">
      <c r="A288" s="91" t="s">
        <v>6</v>
      </c>
      <c r="B288" s="91"/>
      <c r="C288" s="91"/>
      <c r="D288" s="14" t="s">
        <v>140</v>
      </c>
      <c r="F288" s="98" t="s">
        <v>758</v>
      </c>
      <c r="G288" s="98"/>
      <c r="H288" s="98"/>
      <c r="J288" s="14"/>
      <c r="L288" s="16"/>
      <c r="N288" s="98"/>
      <c r="O288" s="98"/>
      <c r="Q288" s="14"/>
      <c r="S288" s="14"/>
      <c r="U288" s="14"/>
    </row>
    <row r="289" spans="1:21" ht="12.75">
      <c r="A289" s="91" t="s">
        <v>19</v>
      </c>
      <c r="B289" s="91"/>
      <c r="C289" s="91"/>
      <c r="D289" s="14" t="s">
        <v>759</v>
      </c>
      <c r="F289" s="98" t="s">
        <v>760</v>
      </c>
      <c r="G289" s="98"/>
      <c r="H289" s="98"/>
      <c r="J289" s="14"/>
      <c r="L289" s="16"/>
      <c r="N289" s="98"/>
      <c r="O289" s="98"/>
      <c r="Q289" s="14"/>
      <c r="S289" s="14"/>
      <c r="U289" s="14"/>
    </row>
    <row r="290" spans="1:21" ht="12.75">
      <c r="A290" s="91" t="s">
        <v>25</v>
      </c>
      <c r="B290" s="91"/>
      <c r="D290" s="14" t="s">
        <v>761</v>
      </c>
      <c r="F290" s="98" t="s">
        <v>762</v>
      </c>
      <c r="G290" s="98"/>
      <c r="H290" s="98"/>
      <c r="J290" s="14"/>
      <c r="L290" s="16"/>
      <c r="N290" s="98"/>
      <c r="O290" s="98"/>
      <c r="Q290" s="14"/>
      <c r="S290" s="14"/>
      <c r="U290" s="14"/>
    </row>
    <row r="291" spans="1:21" ht="12.75">
      <c r="A291" s="91"/>
      <c r="B291" s="91"/>
      <c r="C291" s="91"/>
      <c r="F291" s="98"/>
      <c r="G291" s="98"/>
      <c r="H291" s="98"/>
      <c r="L291" s="16"/>
      <c r="Q291" s="14"/>
      <c r="U291" s="14"/>
    </row>
    <row r="292" spans="1:21" ht="12.75">
      <c r="A292" s="91"/>
      <c r="B292" s="91"/>
      <c r="C292" s="91"/>
      <c r="F292" s="98"/>
      <c r="G292" s="98"/>
      <c r="H292" s="98"/>
      <c r="L292" s="16"/>
      <c r="Q292" s="14"/>
      <c r="U292" s="14"/>
    </row>
    <row r="293" spans="1:12" ht="12.75">
      <c r="A293" s="94" t="s">
        <v>763</v>
      </c>
      <c r="B293" s="94"/>
      <c r="D293" s="94" t="s">
        <v>336</v>
      </c>
      <c r="E293" s="94"/>
      <c r="F293" s="94"/>
      <c r="G293" s="94"/>
      <c r="H293" s="94"/>
      <c r="I293" s="94"/>
      <c r="J293" s="94"/>
      <c r="L293" s="19"/>
    </row>
    <row r="294" spans="1:21" ht="12.75">
      <c r="A294" s="91" t="s">
        <v>3</v>
      </c>
      <c r="B294" s="91"/>
      <c r="C294" s="91"/>
      <c r="D294" s="14" t="s">
        <v>764</v>
      </c>
      <c r="F294" s="98" t="s">
        <v>765</v>
      </c>
      <c r="G294" s="98"/>
      <c r="H294" s="98"/>
      <c r="J294" s="14"/>
      <c r="L294" s="16"/>
      <c r="N294" s="98"/>
      <c r="O294" s="98"/>
      <c r="Q294" s="14"/>
      <c r="S294" s="14"/>
      <c r="U294" s="14"/>
    </row>
    <row r="295" spans="1:21" ht="12.75">
      <c r="A295" s="91" t="s">
        <v>6</v>
      </c>
      <c r="B295" s="91"/>
      <c r="C295" s="91"/>
      <c r="D295" s="14" t="s">
        <v>140</v>
      </c>
      <c r="F295" s="98" t="s">
        <v>766</v>
      </c>
      <c r="G295" s="98"/>
      <c r="H295" s="98"/>
      <c r="J295" s="14"/>
      <c r="L295" s="16"/>
      <c r="N295" s="98"/>
      <c r="O295" s="98"/>
      <c r="Q295" s="14"/>
      <c r="S295" s="14"/>
      <c r="U295" s="14"/>
    </row>
    <row r="296" spans="1:21" ht="12.75">
      <c r="A296" s="91" t="s">
        <v>11</v>
      </c>
      <c r="B296" s="91"/>
      <c r="C296" s="91"/>
      <c r="D296" s="14" t="s">
        <v>79</v>
      </c>
      <c r="F296" s="98" t="s">
        <v>767</v>
      </c>
      <c r="G296" s="98"/>
      <c r="H296" s="98"/>
      <c r="J296" s="14"/>
      <c r="L296" s="16"/>
      <c r="N296" s="98"/>
      <c r="O296" s="98"/>
      <c r="Q296" s="14"/>
      <c r="S296" s="14"/>
      <c r="U296" s="14"/>
    </row>
    <row r="297" spans="1:21" ht="12.75">
      <c r="A297" s="91" t="s">
        <v>15</v>
      </c>
      <c r="B297" s="91"/>
      <c r="C297" s="91"/>
      <c r="D297" s="14" t="s">
        <v>170</v>
      </c>
      <c r="F297" s="98" t="s">
        <v>768</v>
      </c>
      <c r="G297" s="98"/>
      <c r="H297" s="98"/>
      <c r="J297" s="14"/>
      <c r="L297" s="16"/>
      <c r="N297" s="98"/>
      <c r="O297" s="98"/>
      <c r="Q297" s="14"/>
      <c r="S297" s="14"/>
      <c r="U297" s="14"/>
    </row>
    <row r="298" spans="1:21" ht="12.75">
      <c r="A298" s="91" t="s">
        <v>19</v>
      </c>
      <c r="B298" s="91"/>
      <c r="C298" s="91"/>
      <c r="D298" s="14" t="s">
        <v>545</v>
      </c>
      <c r="F298" s="98" t="s">
        <v>769</v>
      </c>
      <c r="G298" s="98"/>
      <c r="H298" s="98"/>
      <c r="J298" s="14"/>
      <c r="L298" s="16"/>
      <c r="N298" s="98"/>
      <c r="O298" s="98"/>
      <c r="Q298" s="14"/>
      <c r="S298" s="14"/>
      <c r="U298" s="14"/>
    </row>
    <row r="299" spans="1:21" ht="12.75">
      <c r="A299" s="91" t="s">
        <v>25</v>
      </c>
      <c r="B299" s="91"/>
      <c r="D299" s="14" t="s">
        <v>770</v>
      </c>
      <c r="F299" s="98" t="s">
        <v>771</v>
      </c>
      <c r="G299" s="98"/>
      <c r="H299" s="98"/>
      <c r="J299" s="14"/>
      <c r="L299" s="16"/>
      <c r="N299" s="98"/>
      <c r="O299" s="98"/>
      <c r="Q299" s="14"/>
      <c r="S299" s="14"/>
      <c r="U299" s="14"/>
    </row>
    <row r="300" spans="1:21" ht="12.75">
      <c r="A300" s="91"/>
      <c r="B300" s="91"/>
      <c r="C300" s="91"/>
      <c r="F300" s="98"/>
      <c r="G300" s="98"/>
      <c r="H300" s="98"/>
      <c r="L300" s="16"/>
      <c r="Q300" s="14"/>
      <c r="U300" s="14"/>
    </row>
    <row r="301" spans="1:21" ht="12.75">
      <c r="A301" s="91"/>
      <c r="B301" s="91"/>
      <c r="C301" s="91"/>
      <c r="F301" s="98"/>
      <c r="G301" s="98"/>
      <c r="H301" s="98"/>
      <c r="L301" s="16"/>
      <c r="Q301" s="14"/>
      <c r="U301" s="14"/>
    </row>
    <row r="302" spans="1:21" ht="12.75">
      <c r="A302" s="97" t="s">
        <v>558</v>
      </c>
      <c r="B302" s="97"/>
      <c r="D302" s="11" t="s">
        <v>0</v>
      </c>
      <c r="F302" s="100" t="s">
        <v>1</v>
      </c>
      <c r="G302" s="100"/>
      <c r="H302" s="100"/>
      <c r="J302" s="11"/>
      <c r="L302" s="18"/>
      <c r="N302" s="100"/>
      <c r="O302" s="100"/>
      <c r="Q302" s="11"/>
      <c r="S302" s="11"/>
      <c r="U302" s="11"/>
    </row>
    <row r="303" spans="1:12" ht="12.75">
      <c r="A303" s="94" t="s">
        <v>772</v>
      </c>
      <c r="B303" s="94"/>
      <c r="D303" s="94" t="s">
        <v>349</v>
      </c>
      <c r="E303" s="94"/>
      <c r="F303" s="94"/>
      <c r="G303" s="94"/>
      <c r="H303" s="94"/>
      <c r="I303" s="94"/>
      <c r="J303" s="94"/>
      <c r="L303" s="19"/>
    </row>
    <row r="304" spans="1:21" ht="12.75">
      <c r="A304" s="91" t="s">
        <v>3</v>
      </c>
      <c r="B304" s="91"/>
      <c r="C304" s="91"/>
      <c r="D304" s="14" t="s">
        <v>773</v>
      </c>
      <c r="F304" s="98" t="s">
        <v>774</v>
      </c>
      <c r="G304" s="98"/>
      <c r="H304" s="98"/>
      <c r="J304" s="14"/>
      <c r="L304" s="16"/>
      <c r="N304" s="98"/>
      <c r="O304" s="98"/>
      <c r="Q304" s="14"/>
      <c r="S304" s="14"/>
      <c r="U304" s="14"/>
    </row>
    <row r="305" spans="1:21" ht="12.75">
      <c r="A305" s="91" t="s">
        <v>6</v>
      </c>
      <c r="B305" s="91"/>
      <c r="C305" s="91"/>
      <c r="D305" s="14" t="s">
        <v>140</v>
      </c>
      <c r="F305" s="98" t="s">
        <v>631</v>
      </c>
      <c r="G305" s="98"/>
      <c r="H305" s="98"/>
      <c r="J305" s="14"/>
      <c r="L305" s="16"/>
      <c r="N305" s="98"/>
      <c r="O305" s="98"/>
      <c r="Q305" s="14"/>
      <c r="S305" s="14"/>
      <c r="U305" s="14"/>
    </row>
    <row r="306" spans="1:21" ht="12.75">
      <c r="A306" s="91" t="s">
        <v>11</v>
      </c>
      <c r="B306" s="91"/>
      <c r="C306" s="91"/>
      <c r="D306" s="14" t="s">
        <v>340</v>
      </c>
      <c r="F306" s="98" t="s">
        <v>775</v>
      </c>
      <c r="G306" s="98"/>
      <c r="H306" s="98"/>
      <c r="J306" s="14"/>
      <c r="L306" s="16"/>
      <c r="N306" s="98"/>
      <c r="O306" s="98"/>
      <c r="Q306" s="14"/>
      <c r="S306" s="14"/>
      <c r="U306" s="14"/>
    </row>
    <row r="307" spans="1:21" ht="12.75">
      <c r="A307" s="91" t="s">
        <v>15</v>
      </c>
      <c r="B307" s="91"/>
      <c r="C307" s="91"/>
      <c r="D307" s="14" t="s">
        <v>776</v>
      </c>
      <c r="F307" s="98" t="s">
        <v>777</v>
      </c>
      <c r="G307" s="98"/>
      <c r="H307" s="98"/>
      <c r="J307" s="14"/>
      <c r="L307" s="16"/>
      <c r="N307" s="98"/>
      <c r="O307" s="98"/>
      <c r="Q307" s="14"/>
      <c r="S307" s="14"/>
      <c r="U307" s="14"/>
    </row>
    <row r="308" spans="1:21" ht="12.75">
      <c r="A308" s="91" t="s">
        <v>19</v>
      </c>
      <c r="B308" s="91"/>
      <c r="C308" s="91"/>
      <c r="D308" s="14" t="s">
        <v>778</v>
      </c>
      <c r="F308" s="98" t="s">
        <v>779</v>
      </c>
      <c r="G308" s="98"/>
      <c r="H308" s="98"/>
      <c r="J308" s="14"/>
      <c r="L308" s="16"/>
      <c r="N308" s="98"/>
      <c r="O308" s="98"/>
      <c r="Q308" s="14"/>
      <c r="S308" s="14"/>
      <c r="U308" s="14"/>
    </row>
    <row r="309" spans="1:21" ht="12.75">
      <c r="A309" s="91" t="s">
        <v>25</v>
      </c>
      <c r="B309" s="91"/>
      <c r="D309" s="14" t="s">
        <v>780</v>
      </c>
      <c r="F309" s="98" t="s">
        <v>781</v>
      </c>
      <c r="G309" s="98"/>
      <c r="H309" s="98"/>
      <c r="J309" s="14"/>
      <c r="L309" s="16"/>
      <c r="N309" s="98"/>
      <c r="O309" s="98"/>
      <c r="Q309" s="14"/>
      <c r="S309" s="14"/>
      <c r="U309" s="14"/>
    </row>
    <row r="310" spans="1:21" ht="21.75" customHeight="1">
      <c r="A310" s="91"/>
      <c r="B310" s="91"/>
      <c r="C310" s="91"/>
      <c r="F310" s="98"/>
      <c r="G310" s="98"/>
      <c r="H310" s="98"/>
      <c r="L310" s="16"/>
      <c r="Q310" s="14"/>
      <c r="U310" s="14"/>
    </row>
    <row r="311" spans="1:21" ht="12.75">
      <c r="A311" s="91"/>
      <c r="B311" s="91"/>
      <c r="C311" s="91"/>
      <c r="F311" s="98"/>
      <c r="G311" s="98"/>
      <c r="H311" s="98"/>
      <c r="L311" s="16"/>
      <c r="Q311" s="14"/>
      <c r="U311" s="14"/>
    </row>
    <row r="312" spans="1:12" ht="12.75">
      <c r="A312" s="94" t="s">
        <v>782</v>
      </c>
      <c r="B312" s="94"/>
      <c r="D312" s="94" t="s">
        <v>358</v>
      </c>
      <c r="E312" s="94"/>
      <c r="F312" s="94"/>
      <c r="G312" s="94"/>
      <c r="H312" s="94"/>
      <c r="I312" s="94"/>
      <c r="J312" s="94"/>
      <c r="L312" s="19"/>
    </row>
    <row r="313" spans="1:21" ht="12.75">
      <c r="A313" s="91" t="s">
        <v>46</v>
      </c>
      <c r="B313" s="91"/>
      <c r="C313" s="91"/>
      <c r="D313" s="14" t="s">
        <v>9</v>
      </c>
      <c r="F313" s="98" t="s">
        <v>47</v>
      </c>
      <c r="G313" s="98"/>
      <c r="H313" s="98"/>
      <c r="J313" s="14"/>
      <c r="L313" s="16"/>
      <c r="N313" s="98"/>
      <c r="O313" s="98"/>
      <c r="Q313" s="14"/>
      <c r="S313" s="14"/>
      <c r="U313" s="14"/>
    </row>
    <row r="314" spans="1:21" ht="12.75">
      <c r="A314" s="91" t="s">
        <v>6</v>
      </c>
      <c r="B314" s="91"/>
      <c r="C314" s="91"/>
      <c r="D314" s="14" t="s">
        <v>140</v>
      </c>
      <c r="F314" s="98" t="s">
        <v>47</v>
      </c>
      <c r="G314" s="98"/>
      <c r="H314" s="98"/>
      <c r="J314" s="14"/>
      <c r="L314" s="16"/>
      <c r="N314" s="98"/>
      <c r="O314" s="98"/>
      <c r="Q314" s="14"/>
      <c r="S314" s="14"/>
      <c r="U314" s="14"/>
    </row>
    <row r="315" spans="1:21" ht="12.75">
      <c r="A315" s="91" t="s">
        <v>63</v>
      </c>
      <c r="B315" s="91"/>
      <c r="C315" s="91"/>
      <c r="D315" s="14" t="s">
        <v>702</v>
      </c>
      <c r="F315" s="98" t="s">
        <v>783</v>
      </c>
      <c r="G315" s="98"/>
      <c r="H315" s="98"/>
      <c r="J315" s="14"/>
      <c r="L315" s="16"/>
      <c r="N315" s="98"/>
      <c r="O315" s="98"/>
      <c r="Q315" s="14"/>
      <c r="S315" s="14"/>
      <c r="U315" s="14"/>
    </row>
    <row r="316" spans="1:21" ht="12.75">
      <c r="A316" s="91" t="s">
        <v>25</v>
      </c>
      <c r="B316" s="91"/>
      <c r="D316" s="14" t="s">
        <v>562</v>
      </c>
      <c r="F316" s="98" t="s">
        <v>783</v>
      </c>
      <c r="G316" s="98"/>
      <c r="H316" s="98"/>
      <c r="J316" s="14"/>
      <c r="L316" s="16"/>
      <c r="N316" s="98"/>
      <c r="O316" s="98"/>
      <c r="Q316" s="14"/>
      <c r="S316" s="14"/>
      <c r="U316" s="14"/>
    </row>
    <row r="317" spans="1:21" ht="12.75">
      <c r="A317" s="91"/>
      <c r="B317" s="91"/>
      <c r="C317" s="91"/>
      <c r="F317" s="98"/>
      <c r="G317" s="98"/>
      <c r="H317" s="98"/>
      <c r="L317" s="16"/>
      <c r="Q317" s="14"/>
      <c r="U317" s="14"/>
    </row>
    <row r="318" spans="1:21" ht="12.75">
      <c r="A318" s="91"/>
      <c r="B318" s="91"/>
      <c r="C318" s="91"/>
      <c r="F318" s="98"/>
      <c r="G318" s="98"/>
      <c r="H318" s="98"/>
      <c r="L318" s="16"/>
      <c r="Q318" s="14"/>
      <c r="U318" s="14"/>
    </row>
    <row r="319" spans="1:21" ht="12.75">
      <c r="A319" s="97" t="s">
        <v>558</v>
      </c>
      <c r="B319" s="97"/>
      <c r="D319" s="11" t="s">
        <v>0</v>
      </c>
      <c r="F319" s="100" t="s">
        <v>1</v>
      </c>
      <c r="G319" s="100"/>
      <c r="H319" s="100"/>
      <c r="J319" s="11"/>
      <c r="L319" s="18"/>
      <c r="N319" s="100"/>
      <c r="O319" s="100"/>
      <c r="Q319" s="11"/>
      <c r="S319" s="11"/>
      <c r="U319" s="11"/>
    </row>
    <row r="320" spans="1:12" ht="12.75">
      <c r="A320" s="94" t="s">
        <v>784</v>
      </c>
      <c r="B320" s="94"/>
      <c r="D320" s="94" t="s">
        <v>361</v>
      </c>
      <c r="E320" s="94"/>
      <c r="F320" s="94"/>
      <c r="G320" s="94"/>
      <c r="H320" s="94"/>
      <c r="I320" s="94"/>
      <c r="J320" s="94"/>
      <c r="L320" s="19"/>
    </row>
    <row r="321" spans="1:21" ht="12.75">
      <c r="A321" s="91" t="s">
        <v>6</v>
      </c>
      <c r="B321" s="91"/>
      <c r="C321" s="91"/>
      <c r="D321" s="14" t="s">
        <v>140</v>
      </c>
      <c r="F321" s="98" t="s">
        <v>47</v>
      </c>
      <c r="G321" s="98"/>
      <c r="H321" s="98"/>
      <c r="J321" s="14"/>
      <c r="L321" s="16"/>
      <c r="N321" s="98"/>
      <c r="O321" s="98"/>
      <c r="Q321" s="14"/>
      <c r="S321" s="14"/>
      <c r="U321" s="14"/>
    </row>
    <row r="322" spans="1:21" ht="12.75">
      <c r="A322" s="91" t="s">
        <v>63</v>
      </c>
      <c r="B322" s="91"/>
      <c r="C322" s="91"/>
      <c r="D322" s="14" t="s">
        <v>604</v>
      </c>
      <c r="F322" s="98" t="s">
        <v>785</v>
      </c>
      <c r="G322" s="98"/>
      <c r="H322" s="98"/>
      <c r="J322" s="14"/>
      <c r="L322" s="16"/>
      <c r="N322" s="98"/>
      <c r="O322" s="98"/>
      <c r="Q322" s="14"/>
      <c r="S322" s="14"/>
      <c r="U322" s="14"/>
    </row>
    <row r="323" spans="1:21" ht="12.75">
      <c r="A323" s="91" t="s">
        <v>513</v>
      </c>
      <c r="B323" s="91"/>
      <c r="C323" s="91"/>
      <c r="D323" s="14" t="s">
        <v>18</v>
      </c>
      <c r="F323" s="98" t="s">
        <v>47</v>
      </c>
      <c r="G323" s="98"/>
      <c r="H323" s="98"/>
      <c r="J323" s="14"/>
      <c r="L323" s="16"/>
      <c r="N323" s="98"/>
      <c r="O323" s="98"/>
      <c r="Q323" s="14"/>
      <c r="S323" s="14"/>
      <c r="U323" s="14"/>
    </row>
    <row r="324" spans="1:21" ht="12.75">
      <c r="A324" s="91" t="s">
        <v>25</v>
      </c>
      <c r="B324" s="91"/>
      <c r="D324" s="14" t="s">
        <v>786</v>
      </c>
      <c r="F324" s="98" t="s">
        <v>785</v>
      </c>
      <c r="G324" s="98"/>
      <c r="H324" s="98"/>
      <c r="J324" s="14"/>
      <c r="L324" s="16"/>
      <c r="N324" s="98"/>
      <c r="O324" s="98"/>
      <c r="Q324" s="14"/>
      <c r="S324" s="14"/>
      <c r="U324" s="14"/>
    </row>
    <row r="325" spans="1:21" ht="12.75">
      <c r="A325" s="91"/>
      <c r="B325" s="91"/>
      <c r="C325" s="91"/>
      <c r="F325" s="98"/>
      <c r="G325" s="98"/>
      <c r="H325" s="98"/>
      <c r="L325" s="16"/>
      <c r="Q325" s="14"/>
      <c r="U325" s="14"/>
    </row>
    <row r="326" spans="1:21" ht="12.75">
      <c r="A326" s="91"/>
      <c r="B326" s="91"/>
      <c r="C326" s="91"/>
      <c r="F326" s="98"/>
      <c r="G326" s="98"/>
      <c r="H326" s="98"/>
      <c r="L326" s="16"/>
      <c r="Q326" s="14"/>
      <c r="U326" s="14"/>
    </row>
    <row r="327" spans="1:12" ht="12.75">
      <c r="A327" s="94" t="s">
        <v>787</v>
      </c>
      <c r="B327" s="94"/>
      <c r="D327" s="94" t="s">
        <v>364</v>
      </c>
      <c r="E327" s="94"/>
      <c r="F327" s="94"/>
      <c r="G327" s="94"/>
      <c r="H327" s="94"/>
      <c r="I327" s="94"/>
      <c r="J327" s="94"/>
      <c r="L327" s="19"/>
    </row>
    <row r="328" spans="1:21" ht="12.75">
      <c r="A328" s="91" t="s">
        <v>6</v>
      </c>
      <c r="B328" s="91"/>
      <c r="C328" s="91"/>
      <c r="D328" s="14" t="s">
        <v>140</v>
      </c>
      <c r="F328" s="98" t="s">
        <v>788</v>
      </c>
      <c r="G328" s="98"/>
      <c r="H328" s="98"/>
      <c r="J328" s="14"/>
      <c r="L328" s="16"/>
      <c r="N328" s="98"/>
      <c r="O328" s="98"/>
      <c r="Q328" s="14"/>
      <c r="S328" s="14"/>
      <c r="U328" s="14"/>
    </row>
    <row r="329" spans="1:21" ht="12.75">
      <c r="A329" s="91" t="s">
        <v>15</v>
      </c>
      <c r="B329" s="91"/>
      <c r="C329" s="91"/>
      <c r="D329" s="14" t="s">
        <v>181</v>
      </c>
      <c r="F329" s="98" t="s">
        <v>789</v>
      </c>
      <c r="G329" s="98"/>
      <c r="H329" s="98"/>
      <c r="J329" s="14"/>
      <c r="L329" s="16"/>
      <c r="N329" s="98"/>
      <c r="O329" s="98"/>
      <c r="Q329" s="14"/>
      <c r="S329" s="14"/>
      <c r="U329" s="14"/>
    </row>
    <row r="330" spans="1:21" ht="12.75">
      <c r="A330" s="91" t="s">
        <v>19</v>
      </c>
      <c r="B330" s="91"/>
      <c r="C330" s="91"/>
      <c r="D330" s="14" t="s">
        <v>790</v>
      </c>
      <c r="F330" s="98" t="s">
        <v>791</v>
      </c>
      <c r="G330" s="98"/>
      <c r="H330" s="98"/>
      <c r="J330" s="14"/>
      <c r="L330" s="16"/>
      <c r="N330" s="98"/>
      <c r="O330" s="98"/>
      <c r="Q330" s="14"/>
      <c r="S330" s="14"/>
      <c r="U330" s="14"/>
    </row>
    <row r="331" spans="1:21" ht="12.75">
      <c r="A331" s="91" t="s">
        <v>25</v>
      </c>
      <c r="B331" s="91"/>
      <c r="D331" s="14" t="s">
        <v>792</v>
      </c>
      <c r="F331" s="98" t="s">
        <v>793</v>
      </c>
      <c r="G331" s="98"/>
      <c r="H331" s="98"/>
      <c r="J331" s="14"/>
      <c r="L331" s="16"/>
      <c r="N331" s="98"/>
      <c r="O331" s="98"/>
      <c r="Q331" s="14"/>
      <c r="S331" s="14"/>
      <c r="U331" s="14"/>
    </row>
    <row r="332" spans="1:21" ht="12.75">
      <c r="A332" s="91"/>
      <c r="B332" s="91"/>
      <c r="C332" s="91"/>
      <c r="F332" s="98"/>
      <c r="G332" s="98"/>
      <c r="H332" s="98"/>
      <c r="L332" s="16"/>
      <c r="Q332" s="14"/>
      <c r="U332" s="14"/>
    </row>
    <row r="333" spans="1:21" ht="12.75">
      <c r="A333" s="91"/>
      <c r="B333" s="91"/>
      <c r="C333" s="91"/>
      <c r="F333" s="98"/>
      <c r="G333" s="98"/>
      <c r="H333" s="98"/>
      <c r="L333" s="16"/>
      <c r="Q333" s="14"/>
      <c r="U333" s="14"/>
    </row>
    <row r="334" spans="1:21" ht="12.75">
      <c r="A334" s="97" t="s">
        <v>558</v>
      </c>
      <c r="B334" s="97"/>
      <c r="D334" s="11" t="s">
        <v>0</v>
      </c>
      <c r="F334" s="100" t="s">
        <v>1</v>
      </c>
      <c r="G334" s="100"/>
      <c r="H334" s="100"/>
      <c r="J334" s="11"/>
      <c r="L334" s="18"/>
      <c r="N334" s="100"/>
      <c r="O334" s="100"/>
      <c r="Q334" s="11"/>
      <c r="S334" s="11"/>
      <c r="U334" s="11"/>
    </row>
    <row r="335" spans="1:12" ht="12.75">
      <c r="A335" s="94" t="s">
        <v>794</v>
      </c>
      <c r="B335" s="94"/>
      <c r="D335" s="94" t="s">
        <v>370</v>
      </c>
      <c r="E335" s="94"/>
      <c r="F335" s="94"/>
      <c r="G335" s="94"/>
      <c r="H335" s="94"/>
      <c r="I335" s="94"/>
      <c r="J335" s="94"/>
      <c r="L335" s="19"/>
    </row>
    <row r="336" spans="1:21" ht="12.75">
      <c r="A336" s="91" t="s">
        <v>3</v>
      </c>
      <c r="B336" s="91"/>
      <c r="C336" s="91"/>
      <c r="D336" s="14" t="s">
        <v>795</v>
      </c>
      <c r="F336" s="98" t="s">
        <v>796</v>
      </c>
      <c r="G336" s="98"/>
      <c r="H336" s="98"/>
      <c r="J336" s="14"/>
      <c r="L336" s="16"/>
      <c r="N336" s="98"/>
      <c r="O336" s="98"/>
      <c r="Q336" s="14"/>
      <c r="S336" s="14"/>
      <c r="U336" s="14"/>
    </row>
    <row r="337" spans="1:21" ht="12.75">
      <c r="A337" s="91" t="s">
        <v>6</v>
      </c>
      <c r="B337" s="91"/>
      <c r="C337" s="91"/>
      <c r="D337" s="14" t="s">
        <v>140</v>
      </c>
      <c r="F337" s="98" t="s">
        <v>540</v>
      </c>
      <c r="G337" s="98"/>
      <c r="H337" s="98"/>
      <c r="J337" s="14"/>
      <c r="L337" s="16"/>
      <c r="N337" s="98"/>
      <c r="O337" s="98"/>
      <c r="Q337" s="14"/>
      <c r="S337" s="14"/>
      <c r="U337" s="14"/>
    </row>
    <row r="338" spans="1:21" ht="12.75">
      <c r="A338" s="91" t="s">
        <v>11</v>
      </c>
      <c r="B338" s="91"/>
      <c r="C338" s="91"/>
      <c r="D338" s="14" t="s">
        <v>797</v>
      </c>
      <c r="F338" s="98" t="s">
        <v>798</v>
      </c>
      <c r="G338" s="98"/>
      <c r="H338" s="98"/>
      <c r="J338" s="14"/>
      <c r="L338" s="16"/>
      <c r="N338" s="98"/>
      <c r="O338" s="98"/>
      <c r="Q338" s="14"/>
      <c r="S338" s="14"/>
      <c r="U338" s="14"/>
    </row>
    <row r="339" spans="1:21" ht="12.75">
      <c r="A339" s="91" t="s">
        <v>15</v>
      </c>
      <c r="B339" s="91"/>
      <c r="C339" s="91"/>
      <c r="D339" s="14" t="s">
        <v>707</v>
      </c>
      <c r="F339" s="98" t="s">
        <v>799</v>
      </c>
      <c r="G339" s="98"/>
      <c r="H339" s="98"/>
      <c r="J339" s="14"/>
      <c r="L339" s="16"/>
      <c r="N339" s="98"/>
      <c r="O339" s="98"/>
      <c r="Q339" s="14"/>
      <c r="S339" s="14"/>
      <c r="U339" s="14"/>
    </row>
    <row r="340" spans="1:21" ht="12.75">
      <c r="A340" s="91" t="s">
        <v>19</v>
      </c>
      <c r="B340" s="91"/>
      <c r="C340" s="91"/>
      <c r="D340" s="14" t="s">
        <v>800</v>
      </c>
      <c r="F340" s="98" t="s">
        <v>801</v>
      </c>
      <c r="G340" s="98"/>
      <c r="H340" s="98"/>
      <c r="J340" s="14"/>
      <c r="L340" s="16"/>
      <c r="N340" s="98"/>
      <c r="O340" s="98"/>
      <c r="Q340" s="14"/>
      <c r="S340" s="14"/>
      <c r="U340" s="14"/>
    </row>
    <row r="341" spans="1:21" ht="12.75">
      <c r="A341" s="91" t="s">
        <v>25</v>
      </c>
      <c r="B341" s="91"/>
      <c r="D341" s="14" t="s">
        <v>802</v>
      </c>
      <c r="F341" s="98" t="s">
        <v>803</v>
      </c>
      <c r="G341" s="98"/>
      <c r="H341" s="98"/>
      <c r="J341" s="14"/>
      <c r="L341" s="16"/>
      <c r="N341" s="98"/>
      <c r="O341" s="98"/>
      <c r="Q341" s="14"/>
      <c r="S341" s="14"/>
      <c r="U341" s="14"/>
    </row>
    <row r="342" spans="1:21" ht="12.75">
      <c r="A342" s="91"/>
      <c r="B342" s="91"/>
      <c r="C342" s="91"/>
      <c r="F342" s="98"/>
      <c r="G342" s="98"/>
      <c r="H342" s="98"/>
      <c r="L342" s="16"/>
      <c r="Q342" s="14"/>
      <c r="U342" s="14"/>
    </row>
    <row r="343" spans="1:21" ht="12.75">
      <c r="A343" s="91"/>
      <c r="B343" s="91"/>
      <c r="C343" s="91"/>
      <c r="F343" s="98"/>
      <c r="G343" s="98"/>
      <c r="H343" s="98"/>
      <c r="L343" s="16"/>
      <c r="Q343" s="14"/>
      <c r="U343" s="14"/>
    </row>
    <row r="344" spans="1:21" ht="12.75">
      <c r="A344" s="97" t="s">
        <v>558</v>
      </c>
      <c r="B344" s="97"/>
      <c r="D344" s="11" t="s">
        <v>0</v>
      </c>
      <c r="F344" s="100" t="s">
        <v>1</v>
      </c>
      <c r="G344" s="100"/>
      <c r="H344" s="100"/>
      <c r="J344" s="11"/>
      <c r="L344" s="18"/>
      <c r="N344" s="100"/>
      <c r="O344" s="100"/>
      <c r="Q344" s="11"/>
      <c r="S344" s="11"/>
      <c r="U344" s="11"/>
    </row>
    <row r="345" spans="1:12" ht="12.75">
      <c r="A345" s="94" t="s">
        <v>804</v>
      </c>
      <c r="B345" s="94"/>
      <c r="D345" s="94" t="s">
        <v>380</v>
      </c>
      <c r="E345" s="94"/>
      <c r="F345" s="94"/>
      <c r="G345" s="94"/>
      <c r="H345" s="94"/>
      <c r="I345" s="94"/>
      <c r="J345" s="94"/>
      <c r="L345" s="19"/>
    </row>
    <row r="346" spans="1:21" ht="12.75">
      <c r="A346" s="91" t="s">
        <v>258</v>
      </c>
      <c r="B346" s="91"/>
      <c r="C346" s="91"/>
      <c r="D346" s="14" t="s">
        <v>562</v>
      </c>
      <c r="F346" s="98" t="s">
        <v>701</v>
      </c>
      <c r="G346" s="98"/>
      <c r="H346" s="98"/>
      <c r="J346" s="14"/>
      <c r="L346" s="16"/>
      <c r="N346" s="98"/>
      <c r="O346" s="98"/>
      <c r="Q346" s="14"/>
      <c r="S346" s="14"/>
      <c r="U346" s="14"/>
    </row>
    <row r="347" spans="1:21" ht="12.75">
      <c r="A347" s="91" t="s">
        <v>6</v>
      </c>
      <c r="B347" s="91"/>
      <c r="C347" s="91"/>
      <c r="D347" s="14" t="s">
        <v>140</v>
      </c>
      <c r="F347" s="98" t="s">
        <v>47</v>
      </c>
      <c r="G347" s="98"/>
      <c r="H347" s="98"/>
      <c r="J347" s="14"/>
      <c r="L347" s="16"/>
      <c r="N347" s="98"/>
      <c r="O347" s="98"/>
      <c r="Q347" s="14"/>
      <c r="S347" s="14"/>
      <c r="U347" s="14"/>
    </row>
    <row r="348" spans="1:21" ht="12.75">
      <c r="A348" s="91" t="s">
        <v>63</v>
      </c>
      <c r="B348" s="91"/>
      <c r="C348" s="91"/>
      <c r="D348" s="14" t="s">
        <v>604</v>
      </c>
      <c r="F348" s="98" t="s">
        <v>805</v>
      </c>
      <c r="G348" s="98"/>
      <c r="H348" s="98"/>
      <c r="J348" s="14"/>
      <c r="L348" s="16"/>
      <c r="N348" s="98"/>
      <c r="O348" s="98"/>
      <c r="Q348" s="14"/>
      <c r="S348" s="14"/>
      <c r="U348" s="14"/>
    </row>
    <row r="349" spans="1:21" ht="12.75">
      <c r="A349" s="91" t="s">
        <v>25</v>
      </c>
      <c r="B349" s="91"/>
      <c r="D349" s="14" t="s">
        <v>806</v>
      </c>
      <c r="F349" s="98" t="s">
        <v>807</v>
      </c>
      <c r="G349" s="98"/>
      <c r="H349" s="98"/>
      <c r="J349" s="14"/>
      <c r="L349" s="16"/>
      <c r="N349" s="98"/>
      <c r="O349" s="98"/>
      <c r="Q349" s="14"/>
      <c r="S349" s="14"/>
      <c r="U349" s="14"/>
    </row>
    <row r="350" spans="1:21" ht="12.75">
      <c r="A350" s="91"/>
      <c r="B350" s="91"/>
      <c r="C350" s="91"/>
      <c r="F350" s="98"/>
      <c r="G350" s="98"/>
      <c r="H350" s="98"/>
      <c r="L350" s="16"/>
      <c r="Q350" s="14"/>
      <c r="U350" s="14"/>
    </row>
    <row r="351" spans="1:21" ht="12.75">
      <c r="A351" s="91"/>
      <c r="B351" s="91"/>
      <c r="C351" s="91"/>
      <c r="F351" s="98"/>
      <c r="G351" s="98"/>
      <c r="H351" s="98"/>
      <c r="L351" s="16"/>
      <c r="Q351" s="14"/>
      <c r="U351" s="14"/>
    </row>
    <row r="352" spans="1:12" ht="12.75">
      <c r="A352" s="94" t="s">
        <v>808</v>
      </c>
      <c r="B352" s="94"/>
      <c r="D352" s="94" t="s">
        <v>384</v>
      </c>
      <c r="E352" s="94"/>
      <c r="F352" s="94"/>
      <c r="G352" s="94"/>
      <c r="H352" s="94"/>
      <c r="I352" s="94"/>
      <c r="J352" s="94"/>
      <c r="L352" s="19"/>
    </row>
    <row r="353" spans="1:21" ht="12.75">
      <c r="A353" s="91" t="s">
        <v>6</v>
      </c>
      <c r="B353" s="91"/>
      <c r="C353" s="91"/>
      <c r="D353" s="14" t="s">
        <v>140</v>
      </c>
      <c r="F353" s="98" t="s">
        <v>47</v>
      </c>
      <c r="G353" s="98"/>
      <c r="H353" s="98"/>
      <c r="J353" s="14"/>
      <c r="L353" s="16"/>
      <c r="N353" s="98"/>
      <c r="O353" s="98"/>
      <c r="Q353" s="14"/>
      <c r="S353" s="14"/>
      <c r="U353" s="14"/>
    </row>
    <row r="354" spans="1:21" ht="12.75">
      <c r="A354" s="91" t="s">
        <v>63</v>
      </c>
      <c r="B354" s="91"/>
      <c r="C354" s="91"/>
      <c r="D354" s="14" t="s">
        <v>604</v>
      </c>
      <c r="F354" s="98" t="s">
        <v>809</v>
      </c>
      <c r="G354" s="98"/>
      <c r="H354" s="98"/>
      <c r="J354" s="14"/>
      <c r="L354" s="16"/>
      <c r="N354" s="98"/>
      <c r="O354" s="98"/>
      <c r="Q354" s="14"/>
      <c r="S354" s="14"/>
      <c r="U354" s="14"/>
    </row>
    <row r="355" spans="1:21" ht="12.75">
      <c r="A355" s="91" t="s">
        <v>25</v>
      </c>
      <c r="B355" s="91"/>
      <c r="D355" s="14" t="s">
        <v>562</v>
      </c>
      <c r="F355" s="98" t="s">
        <v>809</v>
      </c>
      <c r="G355" s="98"/>
      <c r="H355" s="98"/>
      <c r="J355" s="14"/>
      <c r="L355" s="16"/>
      <c r="N355" s="98"/>
      <c r="O355" s="98"/>
      <c r="Q355" s="14"/>
      <c r="S355" s="14"/>
      <c r="U355" s="14"/>
    </row>
    <row r="356" spans="1:21" ht="12.75">
      <c r="A356" s="91"/>
      <c r="B356" s="91"/>
      <c r="C356" s="91"/>
      <c r="F356" s="98"/>
      <c r="G356" s="98"/>
      <c r="H356" s="98"/>
      <c r="L356" s="16"/>
      <c r="Q356" s="14"/>
      <c r="U356" s="14"/>
    </row>
    <row r="357" spans="1:21" ht="12.75">
      <c r="A357" s="91"/>
      <c r="B357" s="91"/>
      <c r="C357" s="91"/>
      <c r="F357" s="98"/>
      <c r="G357" s="98"/>
      <c r="H357" s="98"/>
      <c r="L357" s="16"/>
      <c r="Q357" s="14"/>
      <c r="U357" s="14"/>
    </row>
    <row r="358" spans="1:21" ht="12.75">
      <c r="A358" s="97" t="s">
        <v>558</v>
      </c>
      <c r="B358" s="97"/>
      <c r="D358" s="11" t="s">
        <v>0</v>
      </c>
      <c r="F358" s="100" t="s">
        <v>1</v>
      </c>
      <c r="G358" s="100"/>
      <c r="H358" s="100"/>
      <c r="J358" s="11"/>
      <c r="L358" s="18"/>
      <c r="N358" s="100"/>
      <c r="O358" s="100"/>
      <c r="Q358" s="11"/>
      <c r="S358" s="11"/>
      <c r="U358" s="11"/>
    </row>
    <row r="359" spans="1:12" ht="12.75">
      <c r="A359" s="94" t="s">
        <v>810</v>
      </c>
      <c r="B359" s="94"/>
      <c r="D359" s="94" t="s">
        <v>387</v>
      </c>
      <c r="E359" s="94"/>
      <c r="F359" s="94"/>
      <c r="G359" s="94"/>
      <c r="H359" s="94"/>
      <c r="I359" s="94"/>
      <c r="J359" s="94"/>
      <c r="L359" s="19"/>
    </row>
    <row r="360" spans="1:21" ht="12.75">
      <c r="A360" s="91" t="s">
        <v>3</v>
      </c>
      <c r="B360" s="91"/>
      <c r="C360" s="91"/>
      <c r="D360" s="14" t="s">
        <v>31</v>
      </c>
      <c r="F360" s="98" t="s">
        <v>137</v>
      </c>
      <c r="G360" s="98"/>
      <c r="H360" s="98"/>
      <c r="J360" s="14"/>
      <c r="L360" s="16"/>
      <c r="N360" s="98"/>
      <c r="O360" s="98"/>
      <c r="Q360" s="14"/>
      <c r="S360" s="14"/>
      <c r="U360" s="14"/>
    </row>
    <row r="361" spans="1:21" ht="12.75">
      <c r="A361" s="91" t="s">
        <v>6</v>
      </c>
      <c r="B361" s="91"/>
      <c r="C361" s="91"/>
      <c r="D361" s="14" t="s">
        <v>140</v>
      </c>
      <c r="F361" s="98" t="s">
        <v>811</v>
      </c>
      <c r="G361" s="98"/>
      <c r="H361" s="98"/>
      <c r="J361" s="14"/>
      <c r="L361" s="16"/>
      <c r="N361" s="98"/>
      <c r="O361" s="98"/>
      <c r="Q361" s="14"/>
      <c r="S361" s="14"/>
      <c r="U361" s="14"/>
    </row>
    <row r="362" spans="1:21" ht="12.75">
      <c r="A362" s="91" t="s">
        <v>15</v>
      </c>
      <c r="B362" s="91"/>
      <c r="C362" s="91"/>
      <c r="D362" s="14" t="s">
        <v>505</v>
      </c>
      <c r="F362" s="98" t="s">
        <v>633</v>
      </c>
      <c r="G362" s="98"/>
      <c r="H362" s="98"/>
      <c r="J362" s="14"/>
      <c r="L362" s="16"/>
      <c r="N362" s="98"/>
      <c r="O362" s="98"/>
      <c r="Q362" s="14"/>
      <c r="S362" s="14"/>
      <c r="U362" s="14"/>
    </row>
    <row r="363" spans="1:21" ht="12.75">
      <c r="A363" s="91" t="s">
        <v>19</v>
      </c>
      <c r="B363" s="91"/>
      <c r="C363" s="91"/>
      <c r="D363" s="14" t="s">
        <v>812</v>
      </c>
      <c r="F363" s="98" t="s">
        <v>813</v>
      </c>
      <c r="G363" s="98"/>
      <c r="H363" s="98"/>
      <c r="J363" s="14"/>
      <c r="L363" s="16"/>
      <c r="N363" s="98"/>
      <c r="O363" s="98"/>
      <c r="Q363" s="14"/>
      <c r="S363" s="14"/>
      <c r="U363" s="14"/>
    </row>
    <row r="364" spans="1:21" ht="12.75">
      <c r="A364" s="91" t="s">
        <v>25</v>
      </c>
      <c r="B364" s="91"/>
      <c r="D364" s="14" t="s">
        <v>814</v>
      </c>
      <c r="F364" s="98" t="s">
        <v>815</v>
      </c>
      <c r="G364" s="98"/>
      <c r="H364" s="98"/>
      <c r="J364" s="14"/>
      <c r="L364" s="16"/>
      <c r="N364" s="98"/>
      <c r="O364" s="98"/>
      <c r="Q364" s="14"/>
      <c r="S364" s="14"/>
      <c r="U364" s="14"/>
    </row>
    <row r="365" spans="1:21" ht="12.75">
      <c r="A365" s="91"/>
      <c r="B365" s="91"/>
      <c r="C365" s="91"/>
      <c r="F365" s="98"/>
      <c r="G365" s="98"/>
      <c r="H365" s="98"/>
      <c r="L365" s="16"/>
      <c r="Q365" s="14"/>
      <c r="U365" s="14"/>
    </row>
    <row r="366" spans="1:21" ht="12.75">
      <c r="A366" s="91"/>
      <c r="B366" s="91"/>
      <c r="C366" s="91"/>
      <c r="F366" s="98"/>
      <c r="G366" s="98"/>
      <c r="H366" s="98"/>
      <c r="L366" s="16"/>
      <c r="Q366" s="14"/>
      <c r="U366" s="14"/>
    </row>
    <row r="367" spans="1:12" ht="12.75">
      <c r="A367" s="94" t="s">
        <v>816</v>
      </c>
      <c r="B367" s="94"/>
      <c r="D367" s="94" t="s">
        <v>392</v>
      </c>
      <c r="E367" s="94"/>
      <c r="F367" s="94"/>
      <c r="G367" s="94"/>
      <c r="H367" s="94"/>
      <c r="I367" s="94"/>
      <c r="J367" s="94"/>
      <c r="L367" s="19"/>
    </row>
    <row r="368" spans="1:21" ht="12.75">
      <c r="A368" s="91" t="s">
        <v>3</v>
      </c>
      <c r="B368" s="91"/>
      <c r="C368" s="91"/>
      <c r="D368" s="14" t="s">
        <v>32</v>
      </c>
      <c r="F368" s="98" t="s">
        <v>817</v>
      </c>
      <c r="G368" s="98"/>
      <c r="H368" s="98"/>
      <c r="J368" s="14"/>
      <c r="L368" s="16"/>
      <c r="N368" s="98"/>
      <c r="O368" s="98"/>
      <c r="Q368" s="14"/>
      <c r="S368" s="14"/>
      <c r="U368" s="14"/>
    </row>
    <row r="369" spans="1:21" ht="12.75">
      <c r="A369" s="91" t="s">
        <v>6</v>
      </c>
      <c r="B369" s="91"/>
      <c r="C369" s="91"/>
      <c r="D369" s="14" t="s">
        <v>140</v>
      </c>
      <c r="F369" s="98" t="s">
        <v>818</v>
      </c>
      <c r="G369" s="98"/>
      <c r="H369" s="98"/>
      <c r="J369" s="14"/>
      <c r="L369" s="16"/>
      <c r="N369" s="98"/>
      <c r="O369" s="98"/>
      <c r="Q369" s="14"/>
      <c r="S369" s="14"/>
      <c r="U369" s="14"/>
    </row>
    <row r="370" spans="1:21" ht="12.75">
      <c r="A370" s="91" t="s">
        <v>11</v>
      </c>
      <c r="B370" s="91"/>
      <c r="C370" s="91"/>
      <c r="D370" s="14" t="s">
        <v>819</v>
      </c>
      <c r="F370" s="98" t="s">
        <v>820</v>
      </c>
      <c r="G370" s="98"/>
      <c r="H370" s="98"/>
      <c r="J370" s="14"/>
      <c r="L370" s="16"/>
      <c r="N370" s="98"/>
      <c r="O370" s="98"/>
      <c r="Q370" s="14"/>
      <c r="S370" s="14"/>
      <c r="U370" s="14"/>
    </row>
    <row r="371" spans="1:21" ht="12.75">
      <c r="A371" s="91" t="s">
        <v>15</v>
      </c>
      <c r="B371" s="91"/>
      <c r="C371" s="91"/>
      <c r="D371" s="14" t="s">
        <v>396</v>
      </c>
      <c r="F371" s="98" t="s">
        <v>821</v>
      </c>
      <c r="G371" s="98"/>
      <c r="H371" s="98"/>
      <c r="J371" s="14"/>
      <c r="L371" s="16"/>
      <c r="N371" s="98"/>
      <c r="O371" s="98"/>
      <c r="Q371" s="14"/>
      <c r="S371" s="14"/>
      <c r="U371" s="14"/>
    </row>
    <row r="372" spans="1:21" ht="12.75">
      <c r="A372" s="91" t="s">
        <v>19</v>
      </c>
      <c r="B372" s="91"/>
      <c r="C372" s="91"/>
      <c r="D372" s="14" t="s">
        <v>822</v>
      </c>
      <c r="F372" s="98" t="s">
        <v>823</v>
      </c>
      <c r="G372" s="98"/>
      <c r="H372" s="98"/>
      <c r="J372" s="14"/>
      <c r="L372" s="16"/>
      <c r="N372" s="98"/>
      <c r="O372" s="98"/>
      <c r="Q372" s="14"/>
      <c r="S372" s="14"/>
      <c r="U372" s="14"/>
    </row>
    <row r="373" spans="1:21" ht="12.75">
      <c r="A373" s="91" t="s">
        <v>25</v>
      </c>
      <c r="B373" s="91"/>
      <c r="D373" s="14" t="s">
        <v>824</v>
      </c>
      <c r="F373" s="98" t="s">
        <v>825</v>
      </c>
      <c r="G373" s="98"/>
      <c r="H373" s="98"/>
      <c r="J373" s="14"/>
      <c r="L373" s="16"/>
      <c r="N373" s="98"/>
      <c r="O373" s="98"/>
      <c r="Q373" s="14"/>
      <c r="S373" s="14"/>
      <c r="U373" s="14"/>
    </row>
    <row r="374" spans="1:21" ht="12.75">
      <c r="A374" s="91"/>
      <c r="B374" s="91"/>
      <c r="C374" s="91"/>
      <c r="F374" s="98"/>
      <c r="G374" s="98"/>
      <c r="H374" s="98"/>
      <c r="L374" s="16"/>
      <c r="Q374" s="14"/>
      <c r="U374" s="14"/>
    </row>
    <row r="375" spans="1:21" ht="12.75">
      <c r="A375" s="91"/>
      <c r="B375" s="91"/>
      <c r="C375" s="91"/>
      <c r="F375" s="98"/>
      <c r="G375" s="98"/>
      <c r="H375" s="98"/>
      <c r="L375" s="16"/>
      <c r="Q375" s="14"/>
      <c r="U375" s="14"/>
    </row>
    <row r="376" spans="1:12" ht="12.75">
      <c r="A376" s="94" t="s">
        <v>826</v>
      </c>
      <c r="B376" s="94"/>
      <c r="D376" s="94" t="s">
        <v>403</v>
      </c>
      <c r="E376" s="94"/>
      <c r="F376" s="94"/>
      <c r="G376" s="94"/>
      <c r="H376" s="94"/>
      <c r="I376" s="94"/>
      <c r="J376" s="94"/>
      <c r="L376" s="19"/>
    </row>
    <row r="377" spans="1:21" ht="12.75">
      <c r="A377" s="91" t="s">
        <v>6</v>
      </c>
      <c r="B377" s="91"/>
      <c r="C377" s="91"/>
      <c r="D377" s="14" t="s">
        <v>140</v>
      </c>
      <c r="F377" s="98" t="s">
        <v>47</v>
      </c>
      <c r="G377" s="98"/>
      <c r="H377" s="98"/>
      <c r="J377" s="14"/>
      <c r="L377" s="16"/>
      <c r="N377" s="98"/>
      <c r="O377" s="98"/>
      <c r="Q377" s="14"/>
      <c r="S377" s="14"/>
      <c r="U377" s="14"/>
    </row>
    <row r="378" spans="1:21" ht="12.75">
      <c r="A378" s="91" t="s">
        <v>63</v>
      </c>
      <c r="B378" s="91"/>
      <c r="C378" s="91"/>
      <c r="D378" s="14" t="s">
        <v>604</v>
      </c>
      <c r="F378" s="98" t="s">
        <v>827</v>
      </c>
      <c r="G378" s="98"/>
      <c r="H378" s="98"/>
      <c r="J378" s="14"/>
      <c r="L378" s="16"/>
      <c r="N378" s="98"/>
      <c r="O378" s="98"/>
      <c r="Q378" s="14"/>
      <c r="S378" s="14"/>
      <c r="U378" s="14"/>
    </row>
    <row r="379" spans="1:21" ht="12.75">
      <c r="A379" s="91" t="s">
        <v>25</v>
      </c>
      <c r="B379" s="91"/>
      <c r="D379" s="14" t="s">
        <v>562</v>
      </c>
      <c r="F379" s="98" t="s">
        <v>827</v>
      </c>
      <c r="G379" s="98"/>
      <c r="H379" s="98"/>
      <c r="J379" s="14"/>
      <c r="L379" s="16"/>
      <c r="N379" s="98"/>
      <c r="O379" s="98"/>
      <c r="Q379" s="14"/>
      <c r="S379" s="14"/>
      <c r="U379" s="14"/>
    </row>
    <row r="380" spans="1:21" ht="12.75">
      <c r="A380" s="91"/>
      <c r="B380" s="91"/>
      <c r="C380" s="91"/>
      <c r="F380" s="98"/>
      <c r="G380" s="98"/>
      <c r="H380" s="98"/>
      <c r="L380" s="16"/>
      <c r="Q380" s="14"/>
      <c r="U380" s="14"/>
    </row>
    <row r="381" spans="1:21" ht="12.75">
      <c r="A381" s="91"/>
      <c r="B381" s="91"/>
      <c r="C381" s="91"/>
      <c r="F381" s="98"/>
      <c r="G381" s="98"/>
      <c r="H381" s="98"/>
      <c r="L381" s="16"/>
      <c r="Q381" s="14"/>
      <c r="U381" s="14"/>
    </row>
    <row r="382" spans="1:12" ht="12.75">
      <c r="A382" s="94" t="s">
        <v>828</v>
      </c>
      <c r="B382" s="94"/>
      <c r="D382" s="94" t="s">
        <v>414</v>
      </c>
      <c r="E382" s="94"/>
      <c r="F382" s="94"/>
      <c r="G382" s="94"/>
      <c r="H382" s="94"/>
      <c r="I382" s="94"/>
      <c r="J382" s="94"/>
      <c r="L382" s="19"/>
    </row>
    <row r="383" spans="1:21" ht="12.75">
      <c r="A383" s="91" t="s">
        <v>6</v>
      </c>
      <c r="B383" s="91"/>
      <c r="C383" s="91"/>
      <c r="D383" s="14" t="s">
        <v>140</v>
      </c>
      <c r="F383" s="98" t="s">
        <v>788</v>
      </c>
      <c r="G383" s="98"/>
      <c r="H383" s="98"/>
      <c r="J383" s="14"/>
      <c r="L383" s="16"/>
      <c r="N383" s="98"/>
      <c r="O383" s="98"/>
      <c r="Q383" s="14"/>
      <c r="S383" s="14"/>
      <c r="U383" s="14"/>
    </row>
    <row r="384" spans="1:21" ht="12.75">
      <c r="A384" s="91" t="s">
        <v>15</v>
      </c>
      <c r="B384" s="91"/>
      <c r="C384" s="91"/>
      <c r="D384" s="14" t="s">
        <v>56</v>
      </c>
      <c r="F384" s="98" t="s">
        <v>744</v>
      </c>
      <c r="G384" s="98"/>
      <c r="H384" s="98"/>
      <c r="J384" s="14"/>
      <c r="L384" s="16"/>
      <c r="N384" s="98"/>
      <c r="O384" s="98"/>
      <c r="Q384" s="14"/>
      <c r="S384" s="14"/>
      <c r="U384" s="14"/>
    </row>
    <row r="385" spans="1:21" ht="12.75">
      <c r="A385" s="91" t="s">
        <v>19</v>
      </c>
      <c r="B385" s="91"/>
      <c r="C385" s="91"/>
      <c r="D385" s="14" t="s">
        <v>829</v>
      </c>
      <c r="F385" s="98" t="s">
        <v>830</v>
      </c>
      <c r="G385" s="98"/>
      <c r="H385" s="98"/>
      <c r="J385" s="14"/>
      <c r="L385" s="16"/>
      <c r="N385" s="98"/>
      <c r="O385" s="98"/>
      <c r="Q385" s="14"/>
      <c r="S385" s="14"/>
      <c r="U385" s="14"/>
    </row>
    <row r="386" spans="1:21" ht="12.75">
      <c r="A386" s="91" t="s">
        <v>25</v>
      </c>
      <c r="B386" s="91"/>
      <c r="D386" s="14" t="s">
        <v>831</v>
      </c>
      <c r="F386" s="98" t="s">
        <v>832</v>
      </c>
      <c r="G386" s="98"/>
      <c r="H386" s="98"/>
      <c r="J386" s="14"/>
      <c r="L386" s="16"/>
      <c r="N386" s="98"/>
      <c r="O386" s="98"/>
      <c r="Q386" s="14"/>
      <c r="S386" s="14"/>
      <c r="U386" s="14"/>
    </row>
    <row r="387" spans="1:21" ht="12.75">
      <c r="A387" s="91"/>
      <c r="B387" s="91"/>
      <c r="C387" s="91"/>
      <c r="F387" s="98"/>
      <c r="G387" s="98"/>
      <c r="H387" s="98"/>
      <c r="L387" s="16"/>
      <c r="Q387" s="14"/>
      <c r="U387" s="14"/>
    </row>
    <row r="388" spans="1:21" ht="12.75">
      <c r="A388" s="91"/>
      <c r="B388" s="91"/>
      <c r="C388" s="91"/>
      <c r="F388" s="98"/>
      <c r="G388" s="98"/>
      <c r="H388" s="98"/>
      <c r="L388" s="16"/>
      <c r="Q388" s="14"/>
      <c r="U388" s="14"/>
    </row>
    <row r="389" spans="1:12" ht="12.75">
      <c r="A389" s="94" t="s">
        <v>833</v>
      </c>
      <c r="B389" s="94"/>
      <c r="D389" s="94" t="s">
        <v>438</v>
      </c>
      <c r="E389" s="94"/>
      <c r="F389" s="94"/>
      <c r="G389" s="94"/>
      <c r="H389" s="94"/>
      <c r="I389" s="94"/>
      <c r="J389" s="94"/>
      <c r="L389" s="19"/>
    </row>
    <row r="390" spans="1:21" ht="12.75">
      <c r="A390" s="91" t="s">
        <v>6</v>
      </c>
      <c r="B390" s="91"/>
      <c r="C390" s="91"/>
      <c r="D390" s="14" t="s">
        <v>140</v>
      </c>
      <c r="F390" s="98" t="s">
        <v>834</v>
      </c>
      <c r="G390" s="98"/>
      <c r="H390" s="98"/>
      <c r="J390" s="14"/>
      <c r="L390" s="16"/>
      <c r="N390" s="98"/>
      <c r="O390" s="98"/>
      <c r="Q390" s="14"/>
      <c r="S390" s="14"/>
      <c r="U390" s="14"/>
    </row>
    <row r="391" spans="1:21" ht="12.75">
      <c r="A391" s="91" t="s">
        <v>15</v>
      </c>
      <c r="B391" s="91"/>
      <c r="C391" s="91"/>
      <c r="D391" s="14" t="s">
        <v>716</v>
      </c>
      <c r="F391" s="98" t="s">
        <v>835</v>
      </c>
      <c r="G391" s="98"/>
      <c r="H391" s="98"/>
      <c r="J391" s="14"/>
      <c r="L391" s="16"/>
      <c r="N391" s="98"/>
      <c r="O391" s="98"/>
      <c r="Q391" s="14"/>
      <c r="S391" s="14"/>
      <c r="U391" s="14"/>
    </row>
    <row r="392" spans="1:21" ht="12.75">
      <c r="A392" s="91" t="s">
        <v>19</v>
      </c>
      <c r="B392" s="91"/>
      <c r="C392" s="91"/>
      <c r="D392" s="14" t="s">
        <v>836</v>
      </c>
      <c r="F392" s="98" t="s">
        <v>837</v>
      </c>
      <c r="G392" s="98"/>
      <c r="H392" s="98"/>
      <c r="J392" s="14"/>
      <c r="L392" s="16"/>
      <c r="N392" s="98"/>
      <c r="O392" s="98"/>
      <c r="Q392" s="14"/>
      <c r="S392" s="14"/>
      <c r="U392" s="14"/>
    </row>
    <row r="393" spans="1:21" ht="12.75">
      <c r="A393" s="91" t="s">
        <v>25</v>
      </c>
      <c r="B393" s="91"/>
      <c r="D393" s="14" t="s">
        <v>838</v>
      </c>
      <c r="F393" s="98" t="s">
        <v>839</v>
      </c>
      <c r="G393" s="98"/>
      <c r="H393" s="98"/>
      <c r="J393" s="14"/>
      <c r="L393" s="16"/>
      <c r="N393" s="98"/>
      <c r="O393" s="98"/>
      <c r="Q393" s="14"/>
      <c r="S393" s="14"/>
      <c r="U393" s="14"/>
    </row>
    <row r="394" spans="1:21" ht="12.75">
      <c r="A394" s="91"/>
      <c r="B394" s="91"/>
      <c r="C394" s="91"/>
      <c r="F394" s="98"/>
      <c r="G394" s="98"/>
      <c r="H394" s="98"/>
      <c r="L394" s="16"/>
      <c r="Q394" s="14"/>
      <c r="U394" s="14"/>
    </row>
    <row r="395" spans="1:21" ht="12.75">
      <c r="A395" s="91"/>
      <c r="B395" s="91"/>
      <c r="C395" s="91"/>
      <c r="F395" s="98"/>
      <c r="G395" s="98"/>
      <c r="H395" s="98"/>
      <c r="L395" s="16"/>
      <c r="Q395" s="14"/>
      <c r="U395" s="14"/>
    </row>
    <row r="396" spans="1:12" ht="12.75">
      <c r="A396" s="94" t="s">
        <v>840</v>
      </c>
      <c r="B396" s="94"/>
      <c r="D396" s="94" t="s">
        <v>446</v>
      </c>
      <c r="E396" s="94"/>
      <c r="F396" s="94"/>
      <c r="G396" s="94"/>
      <c r="H396" s="94"/>
      <c r="I396" s="94"/>
      <c r="J396" s="94"/>
      <c r="L396" s="19"/>
    </row>
    <row r="397" spans="1:21" ht="12.75">
      <c r="A397" s="91" t="s">
        <v>6</v>
      </c>
      <c r="B397" s="91"/>
      <c r="C397" s="91"/>
      <c r="D397" s="14" t="s">
        <v>140</v>
      </c>
      <c r="F397" s="98" t="s">
        <v>540</v>
      </c>
      <c r="G397" s="98"/>
      <c r="H397" s="98"/>
      <c r="J397" s="14"/>
      <c r="L397" s="16"/>
      <c r="N397" s="98"/>
      <c r="O397" s="98"/>
      <c r="Q397" s="14"/>
      <c r="S397" s="14"/>
      <c r="U397" s="14"/>
    </row>
    <row r="398" spans="1:21" ht="12.75">
      <c r="A398" s="91" t="s">
        <v>15</v>
      </c>
      <c r="B398" s="91"/>
      <c r="C398" s="91"/>
      <c r="D398" s="14" t="s">
        <v>841</v>
      </c>
      <c r="F398" s="98" t="s">
        <v>842</v>
      </c>
      <c r="G398" s="98"/>
      <c r="H398" s="98"/>
      <c r="J398" s="14"/>
      <c r="L398" s="16"/>
      <c r="N398" s="98"/>
      <c r="O398" s="98"/>
      <c r="Q398" s="14"/>
      <c r="S398" s="14"/>
      <c r="U398" s="14"/>
    </row>
    <row r="399" spans="1:21" ht="12.75">
      <c r="A399" s="91" t="s">
        <v>19</v>
      </c>
      <c r="B399" s="91"/>
      <c r="C399" s="91"/>
      <c r="D399" s="14" t="s">
        <v>545</v>
      </c>
      <c r="F399" s="98" t="s">
        <v>546</v>
      </c>
      <c r="G399" s="98"/>
      <c r="H399" s="98"/>
      <c r="J399" s="14"/>
      <c r="L399" s="16"/>
      <c r="N399" s="98"/>
      <c r="O399" s="98"/>
      <c r="Q399" s="14"/>
      <c r="S399" s="14"/>
      <c r="U399" s="14"/>
    </row>
    <row r="400" spans="1:21" ht="12.75">
      <c r="A400" s="91" t="s">
        <v>25</v>
      </c>
      <c r="B400" s="91"/>
      <c r="D400" s="14" t="s">
        <v>843</v>
      </c>
      <c r="F400" s="98" t="s">
        <v>844</v>
      </c>
      <c r="G400" s="98"/>
      <c r="H400" s="98"/>
      <c r="J400" s="14"/>
      <c r="L400" s="16"/>
      <c r="N400" s="98"/>
      <c r="O400" s="98"/>
      <c r="Q400" s="14"/>
      <c r="S400" s="14"/>
      <c r="U400" s="14"/>
    </row>
    <row r="401" spans="1:21" ht="12.75">
      <c r="A401" s="91"/>
      <c r="B401" s="91"/>
      <c r="C401" s="91"/>
      <c r="F401" s="98"/>
      <c r="G401" s="98"/>
      <c r="H401" s="98"/>
      <c r="L401" s="16"/>
      <c r="Q401" s="14"/>
      <c r="U401" s="14"/>
    </row>
    <row r="402" spans="1:21" ht="12.75">
      <c r="A402" s="91"/>
      <c r="B402" s="91"/>
      <c r="C402" s="91"/>
      <c r="F402" s="98"/>
      <c r="G402" s="98"/>
      <c r="H402" s="98"/>
      <c r="L402" s="16"/>
      <c r="Q402" s="14"/>
      <c r="U402" s="14"/>
    </row>
    <row r="403" spans="1:21" ht="12.75">
      <c r="A403" s="97" t="s">
        <v>558</v>
      </c>
      <c r="B403" s="97"/>
      <c r="D403" s="11" t="s">
        <v>0</v>
      </c>
      <c r="F403" s="100" t="s">
        <v>1</v>
      </c>
      <c r="G403" s="100"/>
      <c r="H403" s="100"/>
      <c r="J403" s="11"/>
      <c r="L403" s="18"/>
      <c r="N403" s="100"/>
      <c r="O403" s="100"/>
      <c r="Q403" s="11"/>
      <c r="S403" s="11"/>
      <c r="U403" s="11"/>
    </row>
    <row r="404" spans="1:12" ht="12.75">
      <c r="A404" s="94" t="s">
        <v>845</v>
      </c>
      <c r="B404" s="94"/>
      <c r="D404" s="94" t="s">
        <v>453</v>
      </c>
      <c r="E404" s="94"/>
      <c r="F404" s="94"/>
      <c r="G404" s="94"/>
      <c r="H404" s="94"/>
      <c r="I404" s="94"/>
      <c r="J404" s="94"/>
      <c r="L404" s="19"/>
    </row>
    <row r="405" spans="1:21" ht="12.75">
      <c r="A405" s="91" t="s">
        <v>3</v>
      </c>
      <c r="B405" s="91"/>
      <c r="C405" s="91"/>
      <c r="D405" s="14" t="s">
        <v>38</v>
      </c>
      <c r="F405" s="98" t="s">
        <v>846</v>
      </c>
      <c r="G405" s="98"/>
      <c r="H405" s="98"/>
      <c r="J405" s="14"/>
      <c r="L405" s="16"/>
      <c r="N405" s="98"/>
      <c r="O405" s="98"/>
      <c r="Q405" s="14"/>
      <c r="S405" s="14"/>
      <c r="U405" s="14"/>
    </row>
    <row r="406" spans="1:21" ht="12.75">
      <c r="A406" s="91" t="s">
        <v>6</v>
      </c>
      <c r="B406" s="91"/>
      <c r="C406" s="91"/>
      <c r="D406" s="14" t="s">
        <v>140</v>
      </c>
      <c r="F406" s="98" t="s">
        <v>564</v>
      </c>
      <c r="G406" s="98"/>
      <c r="H406" s="98"/>
      <c r="J406" s="14"/>
      <c r="L406" s="16"/>
      <c r="N406" s="98"/>
      <c r="O406" s="98"/>
      <c r="Q406" s="14"/>
      <c r="S406" s="14"/>
      <c r="U406" s="14"/>
    </row>
    <row r="407" spans="1:21" ht="12.75">
      <c r="A407" s="91" t="s">
        <v>11</v>
      </c>
      <c r="B407" s="91"/>
      <c r="C407" s="91"/>
      <c r="D407" s="14" t="s">
        <v>12</v>
      </c>
      <c r="F407" s="98" t="s">
        <v>847</v>
      </c>
      <c r="G407" s="98"/>
      <c r="H407" s="98"/>
      <c r="J407" s="14"/>
      <c r="L407" s="16"/>
      <c r="N407" s="98"/>
      <c r="O407" s="98"/>
      <c r="Q407" s="14"/>
      <c r="S407" s="14"/>
      <c r="U407" s="14"/>
    </row>
    <row r="408" spans="1:21" ht="12.75">
      <c r="A408" s="91" t="s">
        <v>15</v>
      </c>
      <c r="B408" s="91"/>
      <c r="C408" s="91"/>
      <c r="D408" s="14" t="s">
        <v>533</v>
      </c>
      <c r="F408" s="98" t="s">
        <v>848</v>
      </c>
      <c r="G408" s="98"/>
      <c r="H408" s="98"/>
      <c r="J408" s="14"/>
      <c r="L408" s="16"/>
      <c r="N408" s="98"/>
      <c r="O408" s="98"/>
      <c r="Q408" s="14"/>
      <c r="S408" s="14"/>
      <c r="U408" s="14"/>
    </row>
    <row r="409" spans="1:21" ht="12.75">
      <c r="A409" s="91" t="s">
        <v>19</v>
      </c>
      <c r="B409" s="91"/>
      <c r="C409" s="91"/>
      <c r="D409" s="14" t="s">
        <v>545</v>
      </c>
      <c r="F409" s="98" t="s">
        <v>849</v>
      </c>
      <c r="G409" s="98"/>
      <c r="H409" s="98"/>
      <c r="J409" s="14"/>
      <c r="L409" s="16"/>
      <c r="N409" s="98"/>
      <c r="O409" s="98"/>
      <c r="Q409" s="14"/>
      <c r="S409" s="14"/>
      <c r="U409" s="14"/>
    </row>
    <row r="410" spans="1:21" ht="12.75">
      <c r="A410" s="91" t="s">
        <v>25</v>
      </c>
      <c r="B410" s="91"/>
      <c r="D410" s="14" t="s">
        <v>243</v>
      </c>
      <c r="F410" s="98" t="s">
        <v>850</v>
      </c>
      <c r="G410" s="98"/>
      <c r="H410" s="98"/>
      <c r="J410" s="14"/>
      <c r="L410" s="16"/>
      <c r="N410" s="98"/>
      <c r="O410" s="98"/>
      <c r="Q410" s="14"/>
      <c r="S410" s="14"/>
      <c r="U410" s="14"/>
    </row>
    <row r="411" spans="1:21" ht="12.75">
      <c r="A411" s="91"/>
      <c r="B411" s="91"/>
      <c r="C411" s="91"/>
      <c r="F411" s="98"/>
      <c r="G411" s="98"/>
      <c r="H411" s="98"/>
      <c r="L411" s="16"/>
      <c r="Q411" s="14"/>
      <c r="U411" s="14"/>
    </row>
    <row r="412" spans="1:21" ht="12.75">
      <c r="A412" s="91"/>
      <c r="B412" s="91"/>
      <c r="C412" s="91"/>
      <c r="F412" s="98"/>
      <c r="G412" s="98"/>
      <c r="H412" s="98"/>
      <c r="L412" s="16"/>
      <c r="Q412" s="14"/>
      <c r="U412" s="14"/>
    </row>
    <row r="413" spans="1:12" ht="12.75">
      <c r="A413" s="94" t="s">
        <v>851</v>
      </c>
      <c r="B413" s="94"/>
      <c r="D413" s="94" t="s">
        <v>462</v>
      </c>
      <c r="E413" s="94"/>
      <c r="F413" s="94"/>
      <c r="G413" s="94"/>
      <c r="H413" s="94"/>
      <c r="I413" s="94"/>
      <c r="J413" s="94"/>
      <c r="L413" s="19"/>
    </row>
    <row r="414" spans="1:21" ht="12.75">
      <c r="A414" s="91" t="s">
        <v>3</v>
      </c>
      <c r="B414" s="91"/>
      <c r="C414" s="91"/>
      <c r="D414" s="14" t="s">
        <v>54</v>
      </c>
      <c r="F414" s="98" t="s">
        <v>421</v>
      </c>
      <c r="G414" s="98"/>
      <c r="H414" s="98"/>
      <c r="J414" s="14"/>
      <c r="L414" s="16"/>
      <c r="N414" s="98"/>
      <c r="O414" s="98"/>
      <c r="Q414" s="14"/>
      <c r="S414" s="14"/>
      <c r="U414" s="14"/>
    </row>
    <row r="415" spans="1:21" ht="12.75">
      <c r="A415" s="91" t="s">
        <v>6</v>
      </c>
      <c r="B415" s="91"/>
      <c r="C415" s="91"/>
      <c r="D415" s="14" t="s">
        <v>140</v>
      </c>
      <c r="F415" s="98" t="s">
        <v>811</v>
      </c>
      <c r="G415" s="98"/>
      <c r="H415" s="98"/>
      <c r="J415" s="14"/>
      <c r="L415" s="16"/>
      <c r="N415" s="98"/>
      <c r="O415" s="98"/>
      <c r="Q415" s="14"/>
      <c r="S415" s="14"/>
      <c r="U415" s="14"/>
    </row>
    <row r="416" spans="1:21" ht="12.75">
      <c r="A416" s="91" t="s">
        <v>15</v>
      </c>
      <c r="B416" s="91"/>
      <c r="C416" s="91"/>
      <c r="D416" s="14" t="s">
        <v>129</v>
      </c>
      <c r="F416" s="98" t="s">
        <v>852</v>
      </c>
      <c r="G416" s="98"/>
      <c r="H416" s="98"/>
      <c r="J416" s="14"/>
      <c r="L416" s="16"/>
      <c r="N416" s="98"/>
      <c r="O416" s="98"/>
      <c r="Q416" s="14"/>
      <c r="S416" s="14"/>
      <c r="U416" s="14"/>
    </row>
    <row r="417" spans="1:21" ht="12.75">
      <c r="A417" s="91" t="s">
        <v>19</v>
      </c>
      <c r="B417" s="91"/>
      <c r="C417" s="91"/>
      <c r="D417" s="14" t="s">
        <v>853</v>
      </c>
      <c r="F417" s="98" t="s">
        <v>854</v>
      </c>
      <c r="G417" s="98"/>
      <c r="H417" s="98"/>
      <c r="J417" s="14"/>
      <c r="L417" s="16"/>
      <c r="N417" s="98"/>
      <c r="O417" s="98"/>
      <c r="Q417" s="14"/>
      <c r="S417" s="14"/>
      <c r="U417" s="14"/>
    </row>
    <row r="418" spans="1:21" ht="12.75">
      <c r="A418" s="91" t="s">
        <v>25</v>
      </c>
      <c r="B418" s="91"/>
      <c r="D418" s="14" t="s">
        <v>855</v>
      </c>
      <c r="F418" s="98" t="s">
        <v>856</v>
      </c>
      <c r="G418" s="98"/>
      <c r="H418" s="98"/>
      <c r="J418" s="14"/>
      <c r="L418" s="16"/>
      <c r="N418" s="98"/>
      <c r="O418" s="98"/>
      <c r="Q418" s="14"/>
      <c r="S418" s="14"/>
      <c r="U418" s="14"/>
    </row>
    <row r="419" spans="1:21" ht="12.75">
      <c r="A419" s="91"/>
      <c r="B419" s="91"/>
      <c r="C419" s="91"/>
      <c r="F419" s="98"/>
      <c r="G419" s="98"/>
      <c r="H419" s="98"/>
      <c r="L419" s="16"/>
      <c r="Q419" s="14"/>
      <c r="U419" s="14"/>
    </row>
    <row r="420" spans="1:21" ht="12.75">
      <c r="A420" s="91"/>
      <c r="B420" s="91"/>
      <c r="C420" s="91"/>
      <c r="F420" s="98"/>
      <c r="G420" s="98"/>
      <c r="H420" s="98"/>
      <c r="L420" s="16"/>
      <c r="Q420" s="14"/>
      <c r="U420" s="14"/>
    </row>
    <row r="421" spans="1:12" ht="12.75">
      <c r="A421" s="94" t="s">
        <v>857</v>
      </c>
      <c r="B421" s="94"/>
      <c r="D421" s="94" t="s">
        <v>470</v>
      </c>
      <c r="E421" s="94"/>
      <c r="F421" s="94"/>
      <c r="G421" s="94"/>
      <c r="H421" s="94"/>
      <c r="I421" s="94"/>
      <c r="J421" s="94"/>
      <c r="L421" s="19"/>
    </row>
    <row r="422" spans="1:21" ht="12.75">
      <c r="A422" s="91" t="s">
        <v>258</v>
      </c>
      <c r="B422" s="91"/>
      <c r="C422" s="91"/>
      <c r="D422" s="14" t="s">
        <v>23</v>
      </c>
      <c r="F422" s="98" t="s">
        <v>701</v>
      </c>
      <c r="G422" s="98"/>
      <c r="H422" s="98"/>
      <c r="J422" s="14"/>
      <c r="L422" s="16"/>
      <c r="N422" s="98"/>
      <c r="O422" s="98"/>
      <c r="Q422" s="14"/>
      <c r="S422" s="14"/>
      <c r="U422" s="14"/>
    </row>
    <row r="423" spans="1:21" ht="12.75">
      <c r="A423" s="91" t="s">
        <v>6</v>
      </c>
      <c r="B423" s="91"/>
      <c r="C423" s="91"/>
      <c r="D423" s="14" t="s">
        <v>140</v>
      </c>
      <c r="F423" s="98" t="s">
        <v>47</v>
      </c>
      <c r="G423" s="98"/>
      <c r="H423" s="98"/>
      <c r="J423" s="14"/>
      <c r="L423" s="16"/>
      <c r="N423" s="98"/>
      <c r="O423" s="98"/>
      <c r="Q423" s="14"/>
      <c r="S423" s="14"/>
      <c r="U423" s="14"/>
    </row>
    <row r="424" spans="1:21" ht="12.75">
      <c r="A424" s="91" t="s">
        <v>63</v>
      </c>
      <c r="B424" s="91"/>
      <c r="C424" s="91"/>
      <c r="D424" s="14" t="s">
        <v>604</v>
      </c>
      <c r="F424" s="98" t="s">
        <v>858</v>
      </c>
      <c r="G424" s="98"/>
      <c r="H424" s="98"/>
      <c r="J424" s="14"/>
      <c r="L424" s="16"/>
      <c r="N424" s="98"/>
      <c r="O424" s="98"/>
      <c r="Q424" s="14"/>
      <c r="S424" s="14"/>
      <c r="U424" s="14"/>
    </row>
    <row r="425" spans="1:21" ht="12.75">
      <c r="A425" s="91" t="s">
        <v>25</v>
      </c>
      <c r="B425" s="91"/>
      <c r="D425" s="14" t="s">
        <v>562</v>
      </c>
      <c r="F425" s="98" t="s">
        <v>859</v>
      </c>
      <c r="G425" s="98"/>
      <c r="H425" s="98"/>
      <c r="J425" s="14"/>
      <c r="L425" s="16"/>
      <c r="N425" s="98"/>
      <c r="O425" s="98"/>
      <c r="Q425" s="14"/>
      <c r="S425" s="14"/>
      <c r="U425" s="14"/>
    </row>
    <row r="426" spans="1:21" ht="12.75">
      <c r="A426" s="91"/>
      <c r="B426" s="91"/>
      <c r="C426" s="91"/>
      <c r="F426" s="98"/>
      <c r="G426" s="98"/>
      <c r="H426" s="98"/>
      <c r="L426" s="16"/>
      <c r="Q426" s="14"/>
      <c r="U426" s="14"/>
    </row>
    <row r="427" spans="1:21" ht="12.75">
      <c r="A427" s="91"/>
      <c r="B427" s="91"/>
      <c r="C427" s="91"/>
      <c r="F427" s="98"/>
      <c r="G427" s="98"/>
      <c r="H427" s="98"/>
      <c r="L427" s="16"/>
      <c r="Q427" s="14"/>
      <c r="U427" s="14"/>
    </row>
    <row r="428" spans="1:12" ht="12.75">
      <c r="A428" s="94" t="s">
        <v>860</v>
      </c>
      <c r="B428" s="94"/>
      <c r="D428" s="94" t="s">
        <v>474</v>
      </c>
      <c r="E428" s="94"/>
      <c r="F428" s="94"/>
      <c r="G428" s="94"/>
      <c r="H428" s="94"/>
      <c r="I428" s="94"/>
      <c r="J428" s="94"/>
      <c r="L428" s="19"/>
    </row>
    <row r="429" spans="1:21" ht="12.75">
      <c r="A429" s="91" t="s">
        <v>6</v>
      </c>
      <c r="B429" s="91"/>
      <c r="C429" s="91"/>
      <c r="D429" s="14" t="s">
        <v>140</v>
      </c>
      <c r="F429" s="98" t="s">
        <v>47</v>
      </c>
      <c r="G429" s="98"/>
      <c r="H429" s="98"/>
      <c r="J429" s="14"/>
      <c r="L429" s="16"/>
      <c r="N429" s="98"/>
      <c r="O429" s="98"/>
      <c r="Q429" s="14"/>
      <c r="S429" s="14"/>
      <c r="U429" s="14"/>
    </row>
    <row r="430" spans="1:21" ht="12.75">
      <c r="A430" s="91" t="s">
        <v>63</v>
      </c>
      <c r="B430" s="91"/>
      <c r="C430" s="91"/>
      <c r="D430" s="14" t="s">
        <v>604</v>
      </c>
      <c r="F430" s="98" t="s">
        <v>861</v>
      </c>
      <c r="G430" s="98"/>
      <c r="H430" s="98"/>
      <c r="J430" s="14"/>
      <c r="L430" s="16"/>
      <c r="N430" s="98"/>
      <c r="O430" s="98"/>
      <c r="Q430" s="14"/>
      <c r="S430" s="14"/>
      <c r="U430" s="14"/>
    </row>
    <row r="431" spans="1:21" ht="12.75">
      <c r="A431" s="91" t="s">
        <v>25</v>
      </c>
      <c r="B431" s="91"/>
      <c r="D431" s="14" t="s">
        <v>562</v>
      </c>
      <c r="F431" s="98" t="s">
        <v>861</v>
      </c>
      <c r="G431" s="98"/>
      <c r="H431" s="98"/>
      <c r="J431" s="14"/>
      <c r="L431" s="16"/>
      <c r="N431" s="98"/>
      <c r="O431" s="98"/>
      <c r="Q431" s="14"/>
      <c r="S431" s="14"/>
      <c r="U431" s="14"/>
    </row>
    <row r="432" spans="1:21" ht="12.75">
      <c r="A432" s="91"/>
      <c r="B432" s="91"/>
      <c r="C432" s="91"/>
      <c r="F432" s="98"/>
      <c r="G432" s="98"/>
      <c r="H432" s="98"/>
      <c r="L432" s="16"/>
      <c r="Q432" s="14"/>
      <c r="U432" s="14"/>
    </row>
    <row r="433" spans="1:21" ht="12.75">
      <c r="A433" s="91"/>
      <c r="B433" s="91"/>
      <c r="C433" s="91"/>
      <c r="F433" s="98"/>
      <c r="G433" s="98"/>
      <c r="H433" s="98"/>
      <c r="L433" s="16"/>
      <c r="Q433" s="14"/>
      <c r="U433" s="14"/>
    </row>
    <row r="434" spans="1:12" ht="12.75">
      <c r="A434" s="94" t="s">
        <v>862</v>
      </c>
      <c r="B434" s="94"/>
      <c r="D434" s="94" t="s">
        <v>477</v>
      </c>
      <c r="E434" s="94"/>
      <c r="F434" s="94"/>
      <c r="G434" s="94"/>
      <c r="H434" s="94"/>
      <c r="I434" s="94"/>
      <c r="J434" s="94"/>
      <c r="L434" s="19"/>
    </row>
    <row r="435" spans="1:21" ht="12.75">
      <c r="A435" s="91" t="s">
        <v>6</v>
      </c>
      <c r="B435" s="91"/>
      <c r="C435" s="91"/>
      <c r="D435" s="14" t="s">
        <v>140</v>
      </c>
      <c r="F435" s="98" t="s">
        <v>863</v>
      </c>
      <c r="G435" s="98"/>
      <c r="H435" s="98"/>
      <c r="J435" s="14"/>
      <c r="L435" s="16"/>
      <c r="N435" s="98"/>
      <c r="O435" s="98"/>
      <c r="Q435" s="14"/>
      <c r="S435" s="14"/>
      <c r="U435" s="14"/>
    </row>
    <row r="436" spans="1:21" ht="12.75">
      <c r="A436" s="91" t="s">
        <v>15</v>
      </c>
      <c r="B436" s="91"/>
      <c r="C436" s="91"/>
      <c r="D436" s="14" t="s">
        <v>864</v>
      </c>
      <c r="F436" s="98" t="s">
        <v>865</v>
      </c>
      <c r="G436" s="98"/>
      <c r="H436" s="98"/>
      <c r="J436" s="14"/>
      <c r="L436" s="16"/>
      <c r="N436" s="98"/>
      <c r="O436" s="98"/>
      <c r="Q436" s="14"/>
      <c r="S436" s="14"/>
      <c r="U436" s="14"/>
    </row>
    <row r="437" spans="1:21" ht="12.75">
      <c r="A437" s="91" t="s">
        <v>19</v>
      </c>
      <c r="B437" s="91"/>
      <c r="C437" s="91"/>
      <c r="D437" s="14" t="s">
        <v>866</v>
      </c>
      <c r="F437" s="98" t="s">
        <v>867</v>
      </c>
      <c r="G437" s="98"/>
      <c r="H437" s="98"/>
      <c r="J437" s="14"/>
      <c r="L437" s="16"/>
      <c r="N437" s="98"/>
      <c r="O437" s="98"/>
      <c r="Q437" s="14"/>
      <c r="S437" s="14"/>
      <c r="U437" s="14"/>
    </row>
    <row r="438" spans="1:21" ht="12.75">
      <c r="A438" s="91" t="s">
        <v>25</v>
      </c>
      <c r="B438" s="91"/>
      <c r="D438" s="14" t="s">
        <v>868</v>
      </c>
      <c r="F438" s="98" t="s">
        <v>869</v>
      </c>
      <c r="G438" s="98"/>
      <c r="H438" s="98"/>
      <c r="J438" s="14"/>
      <c r="L438" s="16"/>
      <c r="N438" s="98"/>
      <c r="O438" s="98"/>
      <c r="Q438" s="14"/>
      <c r="S438" s="14"/>
      <c r="U438" s="14"/>
    </row>
    <row r="439" spans="1:21" ht="12.75">
      <c r="A439" s="91"/>
      <c r="B439" s="91"/>
      <c r="C439" s="91"/>
      <c r="F439" s="98"/>
      <c r="G439" s="98"/>
      <c r="H439" s="98"/>
      <c r="L439" s="16"/>
      <c r="Q439" s="14"/>
      <c r="U439" s="14"/>
    </row>
    <row r="440" spans="1:21" ht="12.75">
      <c r="A440" s="91"/>
      <c r="B440" s="91"/>
      <c r="C440" s="91"/>
      <c r="F440" s="98"/>
      <c r="G440" s="98"/>
      <c r="H440" s="98"/>
      <c r="L440" s="16"/>
      <c r="Q440" s="14"/>
      <c r="U440" s="14"/>
    </row>
    <row r="441" spans="1:12" ht="12.75">
      <c r="A441" s="94" t="s">
        <v>870</v>
      </c>
      <c r="B441" s="94"/>
      <c r="D441" s="94" t="s">
        <v>484</v>
      </c>
      <c r="E441" s="94"/>
      <c r="F441" s="94"/>
      <c r="G441" s="94"/>
      <c r="H441" s="94"/>
      <c r="I441" s="94"/>
      <c r="J441" s="94"/>
      <c r="L441" s="19"/>
    </row>
    <row r="442" spans="1:21" ht="12.75">
      <c r="A442" s="91" t="s">
        <v>3</v>
      </c>
      <c r="B442" s="91"/>
      <c r="C442" s="91"/>
      <c r="D442" s="14" t="s">
        <v>588</v>
      </c>
      <c r="F442" s="98" t="s">
        <v>871</v>
      </c>
      <c r="G442" s="98"/>
      <c r="H442" s="98"/>
      <c r="J442" s="14"/>
      <c r="L442" s="16"/>
      <c r="N442" s="98"/>
      <c r="O442" s="98"/>
      <c r="Q442" s="14"/>
      <c r="S442" s="14"/>
      <c r="U442" s="14"/>
    </row>
    <row r="443" spans="1:21" ht="12.75">
      <c r="A443" s="91" t="s">
        <v>6</v>
      </c>
      <c r="B443" s="91"/>
      <c r="C443" s="91"/>
      <c r="D443" s="14" t="s">
        <v>140</v>
      </c>
      <c r="F443" s="98" t="s">
        <v>667</v>
      </c>
      <c r="G443" s="98"/>
      <c r="H443" s="98"/>
      <c r="J443" s="14"/>
      <c r="L443" s="16"/>
      <c r="N443" s="98"/>
      <c r="O443" s="98"/>
      <c r="Q443" s="14"/>
      <c r="S443" s="14"/>
      <c r="U443" s="14"/>
    </row>
    <row r="444" spans="1:21" ht="12.75">
      <c r="A444" s="91" t="s">
        <v>15</v>
      </c>
      <c r="B444" s="91"/>
      <c r="C444" s="91"/>
      <c r="D444" s="14" t="s">
        <v>266</v>
      </c>
      <c r="F444" s="98" t="s">
        <v>872</v>
      </c>
      <c r="G444" s="98"/>
      <c r="H444" s="98"/>
      <c r="J444" s="14"/>
      <c r="L444" s="16"/>
      <c r="N444" s="98"/>
      <c r="O444" s="98"/>
      <c r="Q444" s="14"/>
      <c r="S444" s="14"/>
      <c r="U444" s="14"/>
    </row>
    <row r="445" spans="1:21" ht="12.75">
      <c r="A445" s="91" t="s">
        <v>19</v>
      </c>
      <c r="B445" s="91"/>
      <c r="C445" s="91"/>
      <c r="D445" s="14" t="s">
        <v>790</v>
      </c>
      <c r="F445" s="98" t="s">
        <v>873</v>
      </c>
      <c r="G445" s="98"/>
      <c r="H445" s="98"/>
      <c r="J445" s="14"/>
      <c r="L445" s="16"/>
      <c r="N445" s="98"/>
      <c r="O445" s="98"/>
      <c r="Q445" s="14"/>
      <c r="S445" s="14"/>
      <c r="U445" s="14"/>
    </row>
    <row r="446" spans="1:21" ht="12.75">
      <c r="A446" s="91" t="s">
        <v>25</v>
      </c>
      <c r="B446" s="91"/>
      <c r="D446" s="14" t="s">
        <v>64</v>
      </c>
      <c r="F446" s="98" t="s">
        <v>874</v>
      </c>
      <c r="G446" s="98"/>
      <c r="H446" s="98"/>
      <c r="J446" s="14"/>
      <c r="L446" s="16"/>
      <c r="N446" s="98"/>
      <c r="O446" s="98"/>
      <c r="Q446" s="14"/>
      <c r="S446" s="14"/>
      <c r="U446" s="14"/>
    </row>
    <row r="449" spans="1:12" ht="12.75">
      <c r="A449" s="94" t="s">
        <v>875</v>
      </c>
      <c r="B449" s="94"/>
      <c r="D449" s="94" t="s">
        <v>492</v>
      </c>
      <c r="E449" s="94"/>
      <c r="F449" s="94"/>
      <c r="G449" s="94"/>
      <c r="H449" s="94"/>
      <c r="I449" s="94"/>
      <c r="J449" s="94"/>
      <c r="L449" s="19"/>
    </row>
    <row r="450" spans="1:21" ht="12.75">
      <c r="A450" s="91" t="s">
        <v>6</v>
      </c>
      <c r="B450" s="91"/>
      <c r="C450" s="91"/>
      <c r="D450" s="14" t="s">
        <v>140</v>
      </c>
      <c r="F450" s="98" t="s">
        <v>876</v>
      </c>
      <c r="G450" s="98"/>
      <c r="H450" s="98"/>
      <c r="J450" s="14"/>
      <c r="L450" s="16"/>
      <c r="N450" s="98"/>
      <c r="O450" s="98"/>
      <c r="Q450" s="14"/>
      <c r="S450" s="14"/>
      <c r="U450" s="14"/>
    </row>
    <row r="451" spans="1:21" ht="12.75">
      <c r="A451" s="91" t="s">
        <v>15</v>
      </c>
      <c r="B451" s="91"/>
      <c r="C451" s="91"/>
      <c r="D451" s="14" t="s">
        <v>877</v>
      </c>
      <c r="F451" s="98" t="s">
        <v>878</v>
      </c>
      <c r="G451" s="98"/>
      <c r="H451" s="98"/>
      <c r="J451" s="14"/>
      <c r="L451" s="16"/>
      <c r="N451" s="98"/>
      <c r="O451" s="98"/>
      <c r="Q451" s="14"/>
      <c r="S451" s="14"/>
      <c r="U451" s="14"/>
    </row>
    <row r="452" spans="1:21" ht="12.75">
      <c r="A452" s="91" t="s">
        <v>19</v>
      </c>
      <c r="B452" s="91"/>
      <c r="C452" s="91"/>
      <c r="D452" s="14" t="s">
        <v>879</v>
      </c>
      <c r="F452" s="98" t="s">
        <v>880</v>
      </c>
      <c r="G452" s="98"/>
      <c r="H452" s="98"/>
      <c r="J452" s="14"/>
      <c r="L452" s="16"/>
      <c r="N452" s="98"/>
      <c r="O452" s="98"/>
      <c r="Q452" s="14"/>
      <c r="S452" s="14"/>
      <c r="U452" s="14"/>
    </row>
    <row r="453" spans="1:21" ht="12.75">
      <c r="A453" s="91" t="s">
        <v>25</v>
      </c>
      <c r="B453" s="91"/>
      <c r="D453" s="14" t="s">
        <v>733</v>
      </c>
      <c r="F453" s="98" t="s">
        <v>881</v>
      </c>
      <c r="G453" s="98"/>
      <c r="H453" s="98"/>
      <c r="J453" s="14"/>
      <c r="L453" s="16"/>
      <c r="N453" s="98"/>
      <c r="O453" s="98"/>
      <c r="Q453" s="14"/>
      <c r="S453" s="14"/>
      <c r="U453" s="14"/>
    </row>
    <row r="454" spans="1:21" ht="12.75">
      <c r="A454" s="91"/>
      <c r="B454" s="91"/>
      <c r="C454" s="91"/>
      <c r="F454" s="98"/>
      <c r="G454" s="98"/>
      <c r="H454" s="98"/>
      <c r="L454" s="16"/>
      <c r="Q454" s="14"/>
      <c r="U454" s="14"/>
    </row>
    <row r="455" spans="1:21" ht="12.75">
      <c r="A455" s="91"/>
      <c r="B455" s="91"/>
      <c r="C455" s="91"/>
      <c r="F455" s="98"/>
      <c r="G455" s="98"/>
      <c r="H455" s="98"/>
      <c r="L455" s="16"/>
      <c r="Q455" s="14"/>
      <c r="U455" s="14"/>
    </row>
    <row r="456" spans="1:12" ht="12.75">
      <c r="A456" s="94" t="s">
        <v>882</v>
      </c>
      <c r="B456" s="94"/>
      <c r="D456" s="94" t="s">
        <v>499</v>
      </c>
      <c r="E456" s="94"/>
      <c r="F456" s="94"/>
      <c r="G456" s="94"/>
      <c r="H456" s="94"/>
      <c r="I456" s="94"/>
      <c r="J456" s="94"/>
      <c r="L456" s="19"/>
    </row>
    <row r="457" spans="1:21" ht="12.75">
      <c r="A457" s="91" t="s">
        <v>6</v>
      </c>
      <c r="B457" s="91"/>
      <c r="C457" s="91"/>
      <c r="D457" s="14" t="s">
        <v>140</v>
      </c>
      <c r="F457" s="98" t="s">
        <v>47</v>
      </c>
      <c r="G457" s="98"/>
      <c r="H457" s="98"/>
      <c r="J457" s="14"/>
      <c r="L457" s="16"/>
      <c r="N457" s="98"/>
      <c r="O457" s="98"/>
      <c r="Q457" s="14"/>
      <c r="S457" s="14"/>
      <c r="U457" s="14"/>
    </row>
    <row r="458" spans="1:21" ht="12.75">
      <c r="A458" s="91" t="s">
        <v>63</v>
      </c>
      <c r="B458" s="91"/>
      <c r="C458" s="91"/>
      <c r="D458" s="14" t="s">
        <v>604</v>
      </c>
      <c r="F458" s="98" t="s">
        <v>883</v>
      </c>
      <c r="G458" s="98"/>
      <c r="H458" s="98"/>
      <c r="J458" s="14"/>
      <c r="L458" s="16"/>
      <c r="N458" s="98"/>
      <c r="O458" s="98"/>
      <c r="Q458" s="14"/>
      <c r="S458" s="14"/>
      <c r="U458" s="14"/>
    </row>
    <row r="459" spans="1:21" ht="12.75">
      <c r="A459" s="91" t="s">
        <v>25</v>
      </c>
      <c r="B459" s="91"/>
      <c r="D459" s="14" t="s">
        <v>562</v>
      </c>
      <c r="F459" s="98" t="s">
        <v>883</v>
      </c>
      <c r="G459" s="98"/>
      <c r="H459" s="98"/>
      <c r="J459" s="14"/>
      <c r="L459" s="16"/>
      <c r="N459" s="98"/>
      <c r="O459" s="98"/>
      <c r="Q459" s="14"/>
      <c r="S459" s="14"/>
      <c r="U459" s="14"/>
    </row>
    <row r="460" spans="1:21" ht="12.75">
      <c r="A460" s="91"/>
      <c r="B460" s="91"/>
      <c r="C460" s="91"/>
      <c r="F460" s="98"/>
      <c r="G460" s="98"/>
      <c r="H460" s="98"/>
      <c r="L460" s="16"/>
      <c r="Q460" s="14"/>
      <c r="U460" s="14"/>
    </row>
    <row r="461" spans="1:21" ht="12.75">
      <c r="A461" s="91"/>
      <c r="B461" s="91"/>
      <c r="C461" s="91"/>
      <c r="F461" s="98"/>
      <c r="G461" s="98"/>
      <c r="H461" s="98"/>
      <c r="L461" s="16"/>
      <c r="Q461" s="14"/>
      <c r="U461" s="14"/>
    </row>
    <row r="462" spans="1:12" ht="12.75">
      <c r="A462" s="94" t="s">
        <v>884</v>
      </c>
      <c r="B462" s="94"/>
      <c r="D462" s="94" t="s">
        <v>511</v>
      </c>
      <c r="E462" s="94"/>
      <c r="F462" s="94"/>
      <c r="G462" s="94"/>
      <c r="H462" s="94"/>
      <c r="I462" s="94"/>
      <c r="J462" s="94"/>
      <c r="L462" s="19"/>
    </row>
    <row r="463" spans="1:21" ht="12.75">
      <c r="A463" s="91" t="s">
        <v>6</v>
      </c>
      <c r="B463" s="91"/>
      <c r="C463" s="91"/>
      <c r="D463" s="14" t="s">
        <v>140</v>
      </c>
      <c r="F463" s="98" t="s">
        <v>47</v>
      </c>
      <c r="G463" s="98"/>
      <c r="H463" s="98"/>
      <c r="J463" s="14"/>
      <c r="L463" s="16"/>
      <c r="N463" s="98"/>
      <c r="O463" s="98"/>
      <c r="Q463" s="14"/>
      <c r="S463" s="14"/>
      <c r="U463" s="14"/>
    </row>
    <row r="464" spans="1:21" ht="12.75">
      <c r="A464" s="91" t="s">
        <v>63</v>
      </c>
      <c r="B464" s="91"/>
      <c r="C464" s="91"/>
      <c r="D464" s="14" t="s">
        <v>604</v>
      </c>
      <c r="F464" s="98" t="s">
        <v>885</v>
      </c>
      <c r="G464" s="98"/>
      <c r="H464" s="98"/>
      <c r="J464" s="14"/>
      <c r="L464" s="16"/>
      <c r="N464" s="98"/>
      <c r="O464" s="98"/>
      <c r="Q464" s="14"/>
      <c r="S464" s="14"/>
      <c r="U464" s="14"/>
    </row>
    <row r="465" spans="1:21" ht="12.75">
      <c r="A465" s="91" t="s">
        <v>25</v>
      </c>
      <c r="B465" s="91"/>
      <c r="D465" s="14" t="s">
        <v>562</v>
      </c>
      <c r="F465" s="98" t="s">
        <v>885</v>
      </c>
      <c r="G465" s="98"/>
      <c r="H465" s="98"/>
      <c r="J465" s="14"/>
      <c r="L465" s="16"/>
      <c r="N465" s="98"/>
      <c r="O465" s="98"/>
      <c r="Q465" s="14"/>
      <c r="S465" s="14"/>
      <c r="U465" s="14"/>
    </row>
    <row r="466" spans="1:21" ht="12.75">
      <c r="A466" s="91"/>
      <c r="B466" s="91"/>
      <c r="C466" s="91"/>
      <c r="F466" s="98"/>
      <c r="G466" s="98"/>
      <c r="H466" s="98"/>
      <c r="L466" s="16"/>
      <c r="Q466" s="14"/>
      <c r="U466" s="14"/>
    </row>
    <row r="467" spans="1:21" ht="12.75">
      <c r="A467" s="91"/>
      <c r="B467" s="91"/>
      <c r="C467" s="91"/>
      <c r="F467" s="98"/>
      <c r="G467" s="98"/>
      <c r="H467" s="98"/>
      <c r="L467" s="16"/>
      <c r="Q467" s="14"/>
      <c r="U467" s="14"/>
    </row>
    <row r="468" spans="1:12" ht="12.75">
      <c r="A468" s="94" t="s">
        <v>886</v>
      </c>
      <c r="B468" s="94"/>
      <c r="D468" s="94" t="s">
        <v>515</v>
      </c>
      <c r="E468" s="94"/>
      <c r="F468" s="94"/>
      <c r="G468" s="94"/>
      <c r="H468" s="94"/>
      <c r="I468" s="94"/>
      <c r="J468" s="94"/>
      <c r="L468" s="19"/>
    </row>
    <row r="469" spans="1:21" ht="12.75">
      <c r="A469" s="91" t="s">
        <v>3</v>
      </c>
      <c r="B469" s="91"/>
      <c r="C469" s="91"/>
      <c r="D469" s="14" t="s">
        <v>305</v>
      </c>
      <c r="F469" s="98" t="s">
        <v>887</v>
      </c>
      <c r="G469" s="98"/>
      <c r="H469" s="98"/>
      <c r="J469" s="14"/>
      <c r="L469" s="16"/>
      <c r="N469" s="98"/>
      <c r="O469" s="98"/>
      <c r="Q469" s="14"/>
      <c r="S469" s="14"/>
      <c r="U469" s="14"/>
    </row>
    <row r="470" spans="1:21" ht="12.75">
      <c r="A470" s="91" t="s">
        <v>6</v>
      </c>
      <c r="B470" s="91"/>
      <c r="C470" s="91"/>
      <c r="D470" s="14" t="s">
        <v>140</v>
      </c>
      <c r="F470" s="98" t="s">
        <v>888</v>
      </c>
      <c r="G470" s="98"/>
      <c r="H470" s="98"/>
      <c r="J470" s="14"/>
      <c r="L470" s="16"/>
      <c r="N470" s="98"/>
      <c r="O470" s="98"/>
      <c r="Q470" s="14"/>
      <c r="S470" s="14"/>
      <c r="U470" s="14"/>
    </row>
    <row r="471" spans="1:21" ht="12.75">
      <c r="A471" s="91" t="s">
        <v>11</v>
      </c>
      <c r="B471" s="91"/>
      <c r="C471" s="91"/>
      <c r="D471" s="14" t="s">
        <v>889</v>
      </c>
      <c r="F471" s="98" t="s">
        <v>890</v>
      </c>
      <c r="G471" s="98"/>
      <c r="H471" s="98"/>
      <c r="J471" s="14"/>
      <c r="L471" s="16"/>
      <c r="N471" s="98"/>
      <c r="O471" s="98"/>
      <c r="Q471" s="14"/>
      <c r="S471" s="14"/>
      <c r="U471" s="14"/>
    </row>
    <row r="472" spans="1:21" ht="12.75">
      <c r="A472" s="91" t="s">
        <v>15</v>
      </c>
      <c r="B472" s="91"/>
      <c r="C472" s="91"/>
      <c r="D472" s="14" t="s">
        <v>891</v>
      </c>
      <c r="F472" s="98" t="s">
        <v>892</v>
      </c>
      <c r="G472" s="98"/>
      <c r="H472" s="98"/>
      <c r="J472" s="14"/>
      <c r="L472" s="16"/>
      <c r="N472" s="98"/>
      <c r="O472" s="98"/>
      <c r="Q472" s="14"/>
      <c r="S472" s="14"/>
      <c r="U472" s="14"/>
    </row>
    <row r="473" spans="1:21" ht="12.75">
      <c r="A473" s="91" t="s">
        <v>19</v>
      </c>
      <c r="B473" s="91"/>
      <c r="C473" s="91"/>
      <c r="D473" s="14" t="s">
        <v>893</v>
      </c>
      <c r="F473" s="98" t="s">
        <v>894</v>
      </c>
      <c r="G473" s="98"/>
      <c r="H473" s="98"/>
      <c r="J473" s="14"/>
      <c r="L473" s="16"/>
      <c r="N473" s="98"/>
      <c r="O473" s="98"/>
      <c r="Q473" s="14"/>
      <c r="S473" s="14"/>
      <c r="U473" s="14"/>
    </row>
    <row r="474" spans="1:21" ht="12.75">
      <c r="A474" s="91" t="s">
        <v>25</v>
      </c>
      <c r="B474" s="91"/>
      <c r="D474" s="14" t="s">
        <v>895</v>
      </c>
      <c r="F474" s="98" t="s">
        <v>896</v>
      </c>
      <c r="G474" s="98"/>
      <c r="H474" s="98"/>
      <c r="J474" s="14"/>
      <c r="L474" s="16"/>
      <c r="N474" s="98"/>
      <c r="O474" s="98"/>
      <c r="Q474" s="14"/>
      <c r="S474" s="14"/>
      <c r="U474" s="14"/>
    </row>
    <row r="475" spans="1:21" ht="12.75">
      <c r="A475" s="91"/>
      <c r="B475" s="91"/>
      <c r="C475" s="91"/>
      <c r="F475" s="98"/>
      <c r="G475" s="98"/>
      <c r="H475" s="98"/>
      <c r="L475" s="16"/>
      <c r="Q475" s="14"/>
      <c r="U475" s="14"/>
    </row>
    <row r="476" spans="1:21" ht="12.75">
      <c r="A476" s="91"/>
      <c r="B476" s="91"/>
      <c r="C476" s="91"/>
      <c r="F476" s="98"/>
      <c r="G476" s="98"/>
      <c r="H476" s="98"/>
      <c r="L476" s="16"/>
      <c r="Q476" s="14"/>
      <c r="U476" s="14"/>
    </row>
    <row r="477" spans="1:21" ht="12.75">
      <c r="A477" s="91"/>
      <c r="B477" s="91"/>
      <c r="C477" s="91"/>
      <c r="F477" s="98"/>
      <c r="G477" s="98"/>
      <c r="H477" s="98"/>
      <c r="L477" s="16"/>
      <c r="Q477" s="14"/>
      <c r="U477" s="14"/>
    </row>
    <row r="478" spans="1:21" ht="12.75">
      <c r="A478" s="91"/>
      <c r="B478" s="91"/>
      <c r="C478" s="91"/>
      <c r="F478" s="98"/>
      <c r="G478" s="98"/>
      <c r="H478" s="98"/>
      <c r="L478" s="16"/>
      <c r="Q478" s="14"/>
      <c r="U478" s="14"/>
    </row>
    <row r="479" spans="1:21" ht="12.75">
      <c r="A479" s="91"/>
      <c r="B479" s="91"/>
      <c r="C479" s="91"/>
      <c r="F479" s="98"/>
      <c r="G479" s="98"/>
      <c r="H479" s="98"/>
      <c r="L479" s="16"/>
      <c r="Q479" s="14"/>
      <c r="U479" s="14"/>
    </row>
    <row r="480" spans="1:21" ht="12.75">
      <c r="A480" s="91"/>
      <c r="B480" s="91"/>
      <c r="C480" s="91"/>
      <c r="F480" s="98"/>
      <c r="G480" s="98"/>
      <c r="H480" s="98"/>
      <c r="L480" s="16"/>
      <c r="Q480" s="14"/>
      <c r="U480" s="14"/>
    </row>
    <row r="481" spans="1:21" ht="12.75">
      <c r="A481" s="91"/>
      <c r="B481" s="91"/>
      <c r="C481" s="91"/>
      <c r="F481" s="98"/>
      <c r="G481" s="98"/>
      <c r="H481" s="98"/>
      <c r="L481" s="16"/>
      <c r="Q481" s="14"/>
      <c r="U481" s="14"/>
    </row>
    <row r="482" spans="1:21" ht="12.75">
      <c r="A482" s="91"/>
      <c r="B482" s="91"/>
      <c r="C482" s="91"/>
      <c r="F482" s="98"/>
      <c r="G482" s="98"/>
      <c r="H482" s="98"/>
      <c r="L482" s="16"/>
      <c r="Q482" s="14"/>
      <c r="U482" s="14"/>
    </row>
    <row r="483" spans="1:21" ht="12.75">
      <c r="A483" s="91"/>
      <c r="B483" s="91"/>
      <c r="C483" s="91"/>
      <c r="F483" s="98"/>
      <c r="G483" s="98"/>
      <c r="H483" s="98"/>
      <c r="L483" s="16"/>
      <c r="Q483" s="14"/>
      <c r="U483" s="14"/>
    </row>
    <row r="484" spans="1:21" ht="12.75">
      <c r="A484" s="91"/>
      <c r="B484" s="91"/>
      <c r="C484" s="91"/>
      <c r="F484" s="98"/>
      <c r="G484" s="98"/>
      <c r="H484" s="98"/>
      <c r="L484" s="16"/>
      <c r="Q484" s="14"/>
      <c r="U484" s="14"/>
    </row>
    <row r="485" spans="1:21" ht="12.75">
      <c r="A485" s="91"/>
      <c r="B485" s="91"/>
      <c r="C485" s="91"/>
      <c r="F485" s="98"/>
      <c r="G485" s="98"/>
      <c r="H485" s="98"/>
      <c r="L485" s="16"/>
      <c r="Q485" s="14"/>
      <c r="U485" s="14"/>
    </row>
    <row r="486" spans="1:21" ht="12.75">
      <c r="A486" s="94"/>
      <c r="B486" s="94"/>
      <c r="F486" s="98"/>
      <c r="G486" s="98"/>
      <c r="H486" s="98"/>
      <c r="L486" s="16"/>
      <c r="Q486" s="14"/>
      <c r="U486" s="14"/>
    </row>
    <row r="488" spans="1:6" ht="12.75">
      <c r="A488" s="91"/>
      <c r="B488" s="91"/>
      <c r="C488" s="91"/>
      <c r="D488" s="91"/>
      <c r="E488" s="91"/>
      <c r="F488" s="91"/>
    </row>
    <row r="491" spans="1:21" ht="12.75">
      <c r="A491" s="92"/>
      <c r="B491" s="92"/>
      <c r="C491" s="92"/>
      <c r="D491" s="92"/>
      <c r="E491" s="92"/>
      <c r="F491" s="92"/>
      <c r="G491" s="92"/>
      <c r="O491" s="93"/>
      <c r="P491" s="93"/>
      <c r="Q491" s="93"/>
      <c r="R491" s="93"/>
      <c r="S491" s="93"/>
      <c r="T491" s="93"/>
      <c r="U491" s="93"/>
    </row>
    <row r="493" ht="12.75">
      <c r="A493" s="1"/>
    </row>
    <row r="494" spans="1:21" ht="13.5">
      <c r="A494" s="95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</row>
    <row r="495" spans="1:21" ht="13.5">
      <c r="A495" s="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</row>
    <row r="496" spans="1:21" ht="12.75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</row>
    <row r="497" spans="4:21" ht="12.75">
      <c r="D497" s="99"/>
      <c r="E497" s="99"/>
      <c r="F497" s="99"/>
      <c r="G497" s="99"/>
      <c r="H497" s="99"/>
      <c r="J497" s="99"/>
      <c r="K497" s="99"/>
      <c r="L497" s="99"/>
      <c r="N497" s="99"/>
      <c r="O497" s="99"/>
      <c r="P497" s="99"/>
      <c r="Q497" s="99"/>
      <c r="S497" s="99"/>
      <c r="T497" s="99"/>
      <c r="U497" s="99"/>
    </row>
    <row r="498" spans="1:21" ht="12.75">
      <c r="A498" s="97"/>
      <c r="B498" s="97"/>
      <c r="D498" s="11"/>
      <c r="F498" s="100"/>
      <c r="G498" s="100"/>
      <c r="H498" s="100"/>
      <c r="J498" s="11"/>
      <c r="L498" s="18"/>
      <c r="N498" s="100"/>
      <c r="O498" s="100"/>
      <c r="Q498" s="11"/>
      <c r="S498" s="11"/>
      <c r="U498" s="11"/>
    </row>
    <row r="499" spans="1:2" ht="12.75">
      <c r="A499" s="94"/>
      <c r="B499" s="94"/>
    </row>
    <row r="500" spans="1:21" ht="12.75">
      <c r="A500" s="91"/>
      <c r="B500" s="91"/>
      <c r="C500" s="91"/>
      <c r="D500" s="14"/>
      <c r="F500" s="98"/>
      <c r="G500" s="98"/>
      <c r="H500" s="98"/>
      <c r="J500" s="14"/>
      <c r="L500" s="16"/>
      <c r="N500" s="98"/>
      <c r="O500" s="98"/>
      <c r="Q500" s="14"/>
      <c r="S500" s="14"/>
      <c r="U500" s="14"/>
    </row>
    <row r="501" spans="1:21" ht="12.75">
      <c r="A501" s="91"/>
      <c r="B501" s="91"/>
      <c r="C501" s="91"/>
      <c r="D501" s="14"/>
      <c r="F501" s="98"/>
      <c r="G501" s="98"/>
      <c r="H501" s="98"/>
      <c r="J501" s="14"/>
      <c r="L501" s="16"/>
      <c r="N501" s="98"/>
      <c r="O501" s="98"/>
      <c r="Q501" s="14"/>
      <c r="S501" s="14"/>
      <c r="U501" s="14"/>
    </row>
    <row r="502" spans="1:21" ht="12.75">
      <c r="A502" s="91"/>
      <c r="B502" s="91"/>
      <c r="C502" s="91"/>
      <c r="D502" s="14"/>
      <c r="F502" s="98"/>
      <c r="G502" s="98"/>
      <c r="H502" s="98"/>
      <c r="J502" s="14"/>
      <c r="L502" s="16"/>
      <c r="N502" s="98"/>
      <c r="O502" s="98"/>
      <c r="Q502" s="14"/>
      <c r="S502" s="14"/>
      <c r="U502" s="14"/>
    </row>
    <row r="503" spans="1:21" ht="12.75">
      <c r="A503" s="91"/>
      <c r="B503" s="91"/>
      <c r="C503" s="91"/>
      <c r="D503" s="14"/>
      <c r="F503" s="98"/>
      <c r="G503" s="98"/>
      <c r="H503" s="98"/>
      <c r="J503" s="14"/>
      <c r="L503" s="16"/>
      <c r="N503" s="98"/>
      <c r="O503" s="98"/>
      <c r="Q503" s="14"/>
      <c r="S503" s="14"/>
      <c r="U503" s="14"/>
    </row>
    <row r="504" spans="1:21" ht="12.75">
      <c r="A504" s="91"/>
      <c r="B504" s="91"/>
      <c r="C504" s="91"/>
      <c r="D504" s="14"/>
      <c r="F504" s="98"/>
      <c r="G504" s="98"/>
      <c r="H504" s="98"/>
      <c r="J504" s="14"/>
      <c r="L504" s="16"/>
      <c r="N504" s="98"/>
      <c r="O504" s="98"/>
      <c r="Q504" s="14"/>
      <c r="S504" s="14"/>
      <c r="U504" s="14"/>
    </row>
    <row r="505" spans="1:21" ht="12.75">
      <c r="A505" s="91"/>
      <c r="B505" s="91"/>
      <c r="C505" s="91"/>
      <c r="D505" s="14"/>
      <c r="F505" s="98"/>
      <c r="G505" s="98"/>
      <c r="H505" s="98"/>
      <c r="J505" s="14"/>
      <c r="L505" s="16"/>
      <c r="N505" s="98"/>
      <c r="O505" s="98"/>
      <c r="Q505" s="14"/>
      <c r="S505" s="14"/>
      <c r="U505" s="14"/>
    </row>
    <row r="506" spans="1:21" ht="12.75">
      <c r="A506" s="91"/>
      <c r="B506" s="91"/>
      <c r="C506" s="91"/>
      <c r="D506" s="14"/>
      <c r="F506" s="98"/>
      <c r="G506" s="98"/>
      <c r="H506" s="98"/>
      <c r="J506" s="14"/>
      <c r="L506" s="16"/>
      <c r="N506" s="98"/>
      <c r="O506" s="98"/>
      <c r="Q506" s="14"/>
      <c r="S506" s="14"/>
      <c r="U506" s="14"/>
    </row>
    <row r="507" spans="1:21" ht="12.75">
      <c r="A507" s="91"/>
      <c r="B507" s="91"/>
      <c r="C507" s="91"/>
      <c r="D507" s="14"/>
      <c r="F507" s="98"/>
      <c r="G507" s="98"/>
      <c r="H507" s="98"/>
      <c r="J507" s="14"/>
      <c r="L507" s="16"/>
      <c r="N507" s="98"/>
      <c r="O507" s="98"/>
      <c r="Q507" s="14"/>
      <c r="S507" s="14"/>
      <c r="U507" s="14"/>
    </row>
    <row r="508" spans="1:21" ht="12.75">
      <c r="A508" s="91"/>
      <c r="B508" s="91"/>
      <c r="C508" s="91"/>
      <c r="D508" s="14"/>
      <c r="F508" s="98"/>
      <c r="G508" s="98"/>
      <c r="H508" s="98"/>
      <c r="J508" s="14"/>
      <c r="L508" s="16"/>
      <c r="N508" s="98"/>
      <c r="O508" s="98"/>
      <c r="Q508" s="14"/>
      <c r="S508" s="14"/>
      <c r="U508" s="14"/>
    </row>
    <row r="509" spans="1:21" ht="12.75">
      <c r="A509" s="91"/>
      <c r="B509" s="91"/>
      <c r="C509" s="91"/>
      <c r="D509" s="14"/>
      <c r="F509" s="98"/>
      <c r="G509" s="98"/>
      <c r="H509" s="98"/>
      <c r="J509" s="14"/>
      <c r="L509" s="16"/>
      <c r="N509" s="98"/>
      <c r="O509" s="98"/>
      <c r="Q509" s="14"/>
      <c r="S509" s="14"/>
      <c r="U509" s="14"/>
    </row>
    <row r="510" spans="1:21" ht="12.75">
      <c r="A510" s="91"/>
      <c r="B510" s="91"/>
      <c r="D510" s="14"/>
      <c r="F510" s="98"/>
      <c r="G510" s="98"/>
      <c r="H510" s="98"/>
      <c r="J510" s="14"/>
      <c r="L510" s="16"/>
      <c r="N510" s="98"/>
      <c r="O510" s="98"/>
      <c r="Q510" s="14"/>
      <c r="S510" s="14"/>
      <c r="U510" s="14"/>
    </row>
    <row r="511" spans="1:21" ht="12.75">
      <c r="A511" s="91"/>
      <c r="B511" s="91"/>
      <c r="C511" s="91"/>
      <c r="F511" s="98"/>
      <c r="G511" s="98"/>
      <c r="H511" s="98"/>
      <c r="L511" s="16"/>
      <c r="Q511" s="14"/>
      <c r="U511" s="14"/>
    </row>
    <row r="512" spans="1:21" ht="12.75">
      <c r="A512" s="91"/>
      <c r="B512" s="91"/>
      <c r="C512" s="91"/>
      <c r="F512" s="98"/>
      <c r="G512" s="98"/>
      <c r="H512" s="98"/>
      <c r="L512" s="16"/>
      <c r="Q512" s="14"/>
      <c r="U512" s="14"/>
    </row>
    <row r="513" spans="1:21" ht="12.75">
      <c r="A513" s="91"/>
      <c r="B513" s="91"/>
      <c r="C513" s="91"/>
      <c r="F513" s="98"/>
      <c r="G513" s="98"/>
      <c r="H513" s="98"/>
      <c r="L513" s="16"/>
      <c r="Q513" s="14"/>
      <c r="U513" s="14"/>
    </row>
    <row r="514" spans="1:21" ht="12.75">
      <c r="A514" s="91"/>
      <c r="B514" s="91"/>
      <c r="C514" s="91"/>
      <c r="F514" s="98"/>
      <c r="G514" s="98"/>
      <c r="H514" s="98"/>
      <c r="L514" s="16"/>
      <c r="Q514" s="14"/>
      <c r="U514" s="14"/>
    </row>
    <row r="515" spans="1:21" ht="12.75">
      <c r="A515" s="91"/>
      <c r="B515" s="91"/>
      <c r="C515" s="91"/>
      <c r="F515" s="98"/>
      <c r="G515" s="98"/>
      <c r="H515" s="98"/>
      <c r="L515" s="16"/>
      <c r="Q515" s="14"/>
      <c r="U515" s="14"/>
    </row>
    <row r="516" spans="1:21" ht="12.75">
      <c r="A516" s="91"/>
      <c r="B516" s="91"/>
      <c r="C516" s="91"/>
      <c r="F516" s="98"/>
      <c r="G516" s="98"/>
      <c r="H516" s="98"/>
      <c r="L516" s="16"/>
      <c r="Q516" s="14"/>
      <c r="U516" s="14"/>
    </row>
    <row r="517" spans="1:21" ht="12.75">
      <c r="A517" s="91"/>
      <c r="B517" s="91"/>
      <c r="C517" s="91"/>
      <c r="F517" s="98"/>
      <c r="G517" s="98"/>
      <c r="H517" s="98"/>
      <c r="L517" s="16"/>
      <c r="Q517" s="14"/>
      <c r="U517" s="14"/>
    </row>
    <row r="518" spans="1:21" ht="12.75">
      <c r="A518" s="91"/>
      <c r="B518" s="91"/>
      <c r="C518" s="91"/>
      <c r="F518" s="98"/>
      <c r="G518" s="98"/>
      <c r="H518" s="98"/>
      <c r="L518" s="16"/>
      <c r="Q518" s="14"/>
      <c r="U518" s="14"/>
    </row>
    <row r="519" spans="1:21" ht="12.75">
      <c r="A519" s="91"/>
      <c r="B519" s="91"/>
      <c r="C519" s="91"/>
      <c r="F519" s="98"/>
      <c r="G519" s="98"/>
      <c r="H519" s="98"/>
      <c r="L519" s="16"/>
      <c r="Q519" s="14"/>
      <c r="U519" s="14"/>
    </row>
    <row r="520" spans="1:21" ht="12.75">
      <c r="A520" s="91"/>
      <c r="B520" s="91"/>
      <c r="C520" s="91"/>
      <c r="F520" s="98"/>
      <c r="G520" s="98"/>
      <c r="H520" s="98"/>
      <c r="L520" s="16"/>
      <c r="Q520" s="14"/>
      <c r="U520" s="14"/>
    </row>
    <row r="521" spans="1:21" ht="12.75">
      <c r="A521" s="91"/>
      <c r="B521" s="91"/>
      <c r="C521" s="91"/>
      <c r="F521" s="98"/>
      <c r="G521" s="98"/>
      <c r="H521" s="98"/>
      <c r="L521" s="16"/>
      <c r="Q521" s="14"/>
      <c r="U521" s="14"/>
    </row>
    <row r="522" spans="1:21" ht="12.75">
      <c r="A522" s="91"/>
      <c r="B522" s="91"/>
      <c r="C522" s="91"/>
      <c r="F522" s="98"/>
      <c r="G522" s="98"/>
      <c r="H522" s="98"/>
      <c r="L522" s="16"/>
      <c r="Q522" s="14"/>
      <c r="U522" s="14"/>
    </row>
    <row r="523" spans="1:21" ht="12.75">
      <c r="A523" s="94"/>
      <c r="B523" s="94"/>
      <c r="F523" s="98"/>
      <c r="G523" s="98"/>
      <c r="H523" s="98"/>
      <c r="L523" s="16"/>
      <c r="Q523" s="14"/>
      <c r="U523" s="14"/>
    </row>
    <row r="539" spans="1:21" ht="12.75">
      <c r="A539" s="92"/>
      <c r="B539" s="92"/>
      <c r="C539" s="92"/>
      <c r="D539" s="92"/>
      <c r="E539" s="92"/>
      <c r="F539" s="92"/>
      <c r="G539" s="92"/>
      <c r="O539" s="93"/>
      <c r="P539" s="93"/>
      <c r="Q539" s="93"/>
      <c r="R539" s="93"/>
      <c r="S539" s="93"/>
      <c r="T539" s="93"/>
      <c r="U539" s="93"/>
    </row>
    <row r="541" ht="12.75">
      <c r="A541" s="1"/>
    </row>
    <row r="542" spans="1:21" ht="13.5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</row>
    <row r="543" spans="1:21" ht="13.5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</row>
    <row r="544" spans="1:21" ht="12.75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</row>
    <row r="545" spans="1:8" ht="12.75">
      <c r="A545" s="97"/>
      <c r="B545" s="97"/>
      <c r="C545" s="97"/>
      <c r="D545" s="97"/>
      <c r="E545" s="97"/>
      <c r="F545" s="97"/>
      <c r="G545" s="97"/>
      <c r="H545" s="97"/>
    </row>
    <row r="546" spans="1:8" ht="12.75">
      <c r="A546" s="12"/>
      <c r="B546" s="94"/>
      <c r="C546" s="94"/>
      <c r="D546" s="94"/>
      <c r="E546" s="94"/>
      <c r="F546" s="94"/>
      <c r="G546" s="94"/>
      <c r="H546" s="94"/>
    </row>
    <row r="547" spans="1:8" ht="12.75">
      <c r="A547" s="13"/>
      <c r="B547" s="91"/>
      <c r="C547" s="91"/>
      <c r="D547" s="91"/>
      <c r="E547" s="91"/>
      <c r="F547" s="91"/>
      <c r="G547" s="91"/>
      <c r="H547" s="91"/>
    </row>
    <row r="548" spans="1:8" ht="12.75">
      <c r="A548" s="13"/>
      <c r="B548" s="91"/>
      <c r="C548" s="91"/>
      <c r="D548" s="91"/>
      <c r="E548" s="91"/>
      <c r="F548" s="91"/>
      <c r="G548" s="91"/>
      <c r="H548" s="91"/>
    </row>
    <row r="549" spans="1:8" ht="12.75">
      <c r="A549" s="12"/>
      <c r="B549" s="94"/>
      <c r="C549" s="94"/>
      <c r="D549" s="94"/>
      <c r="E549" s="94"/>
      <c r="F549" s="94"/>
      <c r="G549" s="94"/>
      <c r="H549" s="94"/>
    </row>
    <row r="550" spans="1:8" ht="12.75">
      <c r="A550" s="13"/>
      <c r="B550" s="91"/>
      <c r="C550" s="91"/>
      <c r="D550" s="91"/>
      <c r="E550" s="91"/>
      <c r="F550" s="91"/>
      <c r="G550" s="91"/>
      <c r="H550" s="91"/>
    </row>
    <row r="551" spans="1:8" ht="12.75">
      <c r="A551" s="13"/>
      <c r="B551" s="91"/>
      <c r="C551" s="91"/>
      <c r="D551" s="91"/>
      <c r="E551" s="91"/>
      <c r="F551" s="91"/>
      <c r="G551" s="91"/>
      <c r="H551" s="91"/>
    </row>
    <row r="552" spans="1:8" ht="12.75">
      <c r="A552" s="12"/>
      <c r="B552" s="94"/>
      <c r="C552" s="94"/>
      <c r="D552" s="94"/>
      <c r="E552" s="94"/>
      <c r="F552" s="94"/>
      <c r="G552" s="94"/>
      <c r="H552" s="94"/>
    </row>
    <row r="553" spans="1:8" ht="12.75">
      <c r="A553" s="13"/>
      <c r="B553" s="91"/>
      <c r="C553" s="91"/>
      <c r="D553" s="91"/>
      <c r="E553" s="91"/>
      <c r="F553" s="91"/>
      <c r="G553" s="91"/>
      <c r="H553" s="91"/>
    </row>
    <row r="554" spans="1:8" ht="12.75">
      <c r="A554" s="13"/>
      <c r="B554" s="91"/>
      <c r="C554" s="91"/>
      <c r="D554" s="91"/>
      <c r="E554" s="91"/>
      <c r="F554" s="91"/>
      <c r="G554" s="91"/>
      <c r="H554" s="91"/>
    </row>
    <row r="555" spans="1:8" ht="12.75">
      <c r="A555" s="12"/>
      <c r="B555" s="94"/>
      <c r="C555" s="94"/>
      <c r="D555" s="94"/>
      <c r="E555" s="94"/>
      <c r="F555" s="94"/>
      <c r="G555" s="94"/>
      <c r="H555" s="94"/>
    </row>
    <row r="556" spans="1:8" ht="12.75">
      <c r="A556" s="13"/>
      <c r="B556" s="91"/>
      <c r="C556" s="91"/>
      <c r="D556" s="91"/>
      <c r="E556" s="91"/>
      <c r="F556" s="91"/>
      <c r="G556" s="91"/>
      <c r="H556" s="91"/>
    </row>
    <row r="557" spans="1:8" ht="12.75">
      <c r="A557" s="13"/>
      <c r="B557" s="91"/>
      <c r="C557" s="91"/>
      <c r="D557" s="91"/>
      <c r="E557" s="91"/>
      <c r="F557" s="91"/>
      <c r="G557" s="91"/>
      <c r="H557" s="91"/>
    </row>
    <row r="558" spans="1:8" ht="12.75">
      <c r="A558" s="12"/>
      <c r="B558" s="94"/>
      <c r="C558" s="94"/>
      <c r="D558" s="94"/>
      <c r="E558" s="94"/>
      <c r="F558" s="94"/>
      <c r="G558" s="94"/>
      <c r="H558" s="94"/>
    </row>
    <row r="559" spans="1:8" ht="12.75">
      <c r="A559" s="13"/>
      <c r="B559" s="91"/>
      <c r="C559" s="91"/>
      <c r="D559" s="91"/>
      <c r="E559" s="91"/>
      <c r="F559" s="91"/>
      <c r="G559" s="91"/>
      <c r="H559" s="91"/>
    </row>
    <row r="560" spans="1:8" ht="12.75">
      <c r="A560" s="13"/>
      <c r="B560" s="91"/>
      <c r="C560" s="91"/>
      <c r="D560" s="91"/>
      <c r="E560" s="91"/>
      <c r="F560" s="91"/>
      <c r="G560" s="91"/>
      <c r="H560" s="91"/>
    </row>
    <row r="583" spans="1:21" ht="12.75">
      <c r="A583" s="92" t="s">
        <v>897</v>
      </c>
      <c r="B583" s="92"/>
      <c r="C583" s="92"/>
      <c r="D583" s="92"/>
      <c r="E583" s="92"/>
      <c r="F583" s="92"/>
      <c r="G583" s="92"/>
      <c r="O583" s="93" t="s">
        <v>898</v>
      </c>
      <c r="P583" s="93"/>
      <c r="Q583" s="93"/>
      <c r="R583" s="93"/>
      <c r="S583" s="93"/>
      <c r="T583" s="93"/>
      <c r="U583" s="93"/>
    </row>
  </sheetData>
  <sheetProtection/>
  <mergeCells count="1330">
    <mergeCell ref="A2:U2"/>
    <mergeCell ref="A3:U3"/>
    <mergeCell ref="A4:U4"/>
    <mergeCell ref="D5:H5"/>
    <mergeCell ref="J5:L5"/>
    <mergeCell ref="N5:Q5"/>
    <mergeCell ref="S5:U5"/>
    <mergeCell ref="A6:B6"/>
    <mergeCell ref="F6:H6"/>
    <mergeCell ref="N6:O6"/>
    <mergeCell ref="A7:B7"/>
    <mergeCell ref="D7:J7"/>
    <mergeCell ref="A8:C8"/>
    <mergeCell ref="F8:H8"/>
    <mergeCell ref="N8:O8"/>
    <mergeCell ref="A9:C9"/>
    <mergeCell ref="F9:H9"/>
    <mergeCell ref="N9:O9"/>
    <mergeCell ref="A10:C10"/>
    <mergeCell ref="F10:H10"/>
    <mergeCell ref="N10:O10"/>
    <mergeCell ref="A11:C11"/>
    <mergeCell ref="F11:H11"/>
    <mergeCell ref="N11:O11"/>
    <mergeCell ref="A12:C12"/>
    <mergeCell ref="F12:H12"/>
    <mergeCell ref="N12:O12"/>
    <mergeCell ref="A13:B13"/>
    <mergeCell ref="F13:H13"/>
    <mergeCell ref="N13:O13"/>
    <mergeCell ref="A14:C14"/>
    <mergeCell ref="F14:H14"/>
    <mergeCell ref="A16:B16"/>
    <mergeCell ref="F16:H16"/>
    <mergeCell ref="A17:B17"/>
    <mergeCell ref="D17:J17"/>
    <mergeCell ref="A18:C18"/>
    <mergeCell ref="F18:H18"/>
    <mergeCell ref="N18:O18"/>
    <mergeCell ref="A19:C19"/>
    <mergeCell ref="F19:H19"/>
    <mergeCell ref="N19:O19"/>
    <mergeCell ref="A20:C20"/>
    <mergeCell ref="F20:H20"/>
    <mergeCell ref="N20:O20"/>
    <mergeCell ref="A21:C21"/>
    <mergeCell ref="F21:H21"/>
    <mergeCell ref="N21:O21"/>
    <mergeCell ref="A22:C22"/>
    <mergeCell ref="F22:H22"/>
    <mergeCell ref="N22:O22"/>
    <mergeCell ref="A23:B23"/>
    <mergeCell ref="F23:H23"/>
    <mergeCell ref="N23:O23"/>
    <mergeCell ref="A24:C24"/>
    <mergeCell ref="F24:H24"/>
    <mergeCell ref="A25:C25"/>
    <mergeCell ref="F25:H25"/>
    <mergeCell ref="A26:B26"/>
    <mergeCell ref="F26:H26"/>
    <mergeCell ref="N26:O26"/>
    <mergeCell ref="A27:B27"/>
    <mergeCell ref="D27:J27"/>
    <mergeCell ref="A28:C28"/>
    <mergeCell ref="F28:H28"/>
    <mergeCell ref="N28:O28"/>
    <mergeCell ref="A29:C29"/>
    <mergeCell ref="F29:H29"/>
    <mergeCell ref="N29:O29"/>
    <mergeCell ref="A30:C30"/>
    <mergeCell ref="F30:H30"/>
    <mergeCell ref="N30:O30"/>
    <mergeCell ref="A31:C31"/>
    <mergeCell ref="F31:H31"/>
    <mergeCell ref="N31:O31"/>
    <mergeCell ref="A32:C32"/>
    <mergeCell ref="F32:H32"/>
    <mergeCell ref="N32:O32"/>
    <mergeCell ref="A33:B33"/>
    <mergeCell ref="F33:H33"/>
    <mergeCell ref="N33:O33"/>
    <mergeCell ref="A34:C34"/>
    <mergeCell ref="F34:H34"/>
    <mergeCell ref="A35:C35"/>
    <mergeCell ref="F35:H35"/>
    <mergeCell ref="A36:B36"/>
    <mergeCell ref="F36:H36"/>
    <mergeCell ref="A37:B37"/>
    <mergeCell ref="D37:J37"/>
    <mergeCell ref="A38:C38"/>
    <mergeCell ref="F38:H38"/>
    <mergeCell ref="N38:O38"/>
    <mergeCell ref="A39:C39"/>
    <mergeCell ref="F39:H39"/>
    <mergeCell ref="N39:O39"/>
    <mergeCell ref="A40:C40"/>
    <mergeCell ref="F40:H40"/>
    <mergeCell ref="N40:O40"/>
    <mergeCell ref="A41:B41"/>
    <mergeCell ref="F41:H41"/>
    <mergeCell ref="N41:O41"/>
    <mergeCell ref="A42:C42"/>
    <mergeCell ref="F42:H42"/>
    <mergeCell ref="A43:G43"/>
    <mergeCell ref="O43:U43"/>
    <mergeCell ref="A44:B44"/>
    <mergeCell ref="F44:H44"/>
    <mergeCell ref="N44:O44"/>
    <mergeCell ref="A45:B45"/>
    <mergeCell ref="D45:J45"/>
    <mergeCell ref="A46:C46"/>
    <mergeCell ref="F46:H46"/>
    <mergeCell ref="N46:O46"/>
    <mergeCell ref="A47:C47"/>
    <mergeCell ref="F47:H47"/>
    <mergeCell ref="N47:O47"/>
    <mergeCell ref="A48:C48"/>
    <mergeCell ref="F48:H48"/>
    <mergeCell ref="N48:O48"/>
    <mergeCell ref="A49:B49"/>
    <mergeCell ref="F49:H49"/>
    <mergeCell ref="N49:O49"/>
    <mergeCell ref="A50:C50"/>
    <mergeCell ref="F50:H50"/>
    <mergeCell ref="A51:C51"/>
    <mergeCell ref="F51:H51"/>
    <mergeCell ref="A52:B52"/>
    <mergeCell ref="D52:J52"/>
    <mergeCell ref="A53:C53"/>
    <mergeCell ref="F53:H53"/>
    <mergeCell ref="N53:O53"/>
    <mergeCell ref="A54:C54"/>
    <mergeCell ref="F54:H54"/>
    <mergeCell ref="N54:O54"/>
    <mergeCell ref="A55:B55"/>
    <mergeCell ref="F55:H55"/>
    <mergeCell ref="N55:O55"/>
    <mergeCell ref="A56:C56"/>
    <mergeCell ref="F56:H56"/>
    <mergeCell ref="A57:C57"/>
    <mergeCell ref="F57:H57"/>
    <mergeCell ref="A58:C58"/>
    <mergeCell ref="F58:H58"/>
    <mergeCell ref="A59:B59"/>
    <mergeCell ref="F59:H59"/>
    <mergeCell ref="N59:O59"/>
    <mergeCell ref="A60:B60"/>
    <mergeCell ref="D60:J60"/>
    <mergeCell ref="A61:C61"/>
    <mergeCell ref="F61:H61"/>
    <mergeCell ref="N61:O61"/>
    <mergeCell ref="A62:C62"/>
    <mergeCell ref="F62:H62"/>
    <mergeCell ref="N62:O62"/>
    <mergeCell ref="A63:C63"/>
    <mergeCell ref="F63:H63"/>
    <mergeCell ref="N63:O63"/>
    <mergeCell ref="A64:B64"/>
    <mergeCell ref="F64:H64"/>
    <mergeCell ref="N64:O64"/>
    <mergeCell ref="A65:C65"/>
    <mergeCell ref="F65:H65"/>
    <mergeCell ref="A66:C66"/>
    <mergeCell ref="F66:H66"/>
    <mergeCell ref="A67:B67"/>
    <mergeCell ref="F67:H67"/>
    <mergeCell ref="A68:B68"/>
    <mergeCell ref="D68:J68"/>
    <mergeCell ref="A69:C69"/>
    <mergeCell ref="F69:H69"/>
    <mergeCell ref="N69:O69"/>
    <mergeCell ref="A70:C70"/>
    <mergeCell ref="F70:H70"/>
    <mergeCell ref="N70:O70"/>
    <mergeCell ref="A71:C71"/>
    <mergeCell ref="F71:H71"/>
    <mergeCell ref="N71:O71"/>
    <mergeCell ref="A72:C72"/>
    <mergeCell ref="F72:H72"/>
    <mergeCell ref="N72:O72"/>
    <mergeCell ref="A73:B73"/>
    <mergeCell ref="F73:H73"/>
    <mergeCell ref="N73:O73"/>
    <mergeCell ref="A74:C74"/>
    <mergeCell ref="F74:H74"/>
    <mergeCell ref="A75:C75"/>
    <mergeCell ref="F75:H75"/>
    <mergeCell ref="A76:B76"/>
    <mergeCell ref="F76:H76"/>
    <mergeCell ref="N76:O76"/>
    <mergeCell ref="A77:B77"/>
    <mergeCell ref="D77:J77"/>
    <mergeCell ref="A78:C78"/>
    <mergeCell ref="F78:H78"/>
    <mergeCell ref="N78:O78"/>
    <mergeCell ref="A79:C79"/>
    <mergeCell ref="F79:H79"/>
    <mergeCell ref="N79:O79"/>
    <mergeCell ref="A80:C80"/>
    <mergeCell ref="F80:H80"/>
    <mergeCell ref="N80:O80"/>
    <mergeCell ref="A81:B81"/>
    <mergeCell ref="F81:H81"/>
    <mergeCell ref="N81:O81"/>
    <mergeCell ref="A82:C82"/>
    <mergeCell ref="F82:H82"/>
    <mergeCell ref="A83:C83"/>
    <mergeCell ref="F83:H83"/>
    <mergeCell ref="A84:B84"/>
    <mergeCell ref="D84:J84"/>
    <mergeCell ref="A85:C85"/>
    <mergeCell ref="F85:H85"/>
    <mergeCell ref="N85:O85"/>
    <mergeCell ref="A86:C86"/>
    <mergeCell ref="F86:H86"/>
    <mergeCell ref="N86:O86"/>
    <mergeCell ref="A87:B87"/>
    <mergeCell ref="F87:H87"/>
    <mergeCell ref="N87:O87"/>
    <mergeCell ref="A88:C88"/>
    <mergeCell ref="F88:H88"/>
    <mergeCell ref="A89:C89"/>
    <mergeCell ref="F89:H89"/>
    <mergeCell ref="A90:B90"/>
    <mergeCell ref="F90:H90"/>
    <mergeCell ref="N90:O90"/>
    <mergeCell ref="A91:B91"/>
    <mergeCell ref="D91:J91"/>
    <mergeCell ref="A92:C92"/>
    <mergeCell ref="F92:H92"/>
    <mergeCell ref="N92:O92"/>
    <mergeCell ref="A93:C93"/>
    <mergeCell ref="F93:H93"/>
    <mergeCell ref="N93:O93"/>
    <mergeCell ref="A94:C94"/>
    <mergeCell ref="F94:H94"/>
    <mergeCell ref="N94:O94"/>
    <mergeCell ref="A95:C95"/>
    <mergeCell ref="F95:H95"/>
    <mergeCell ref="N95:O95"/>
    <mergeCell ref="A96:B96"/>
    <mergeCell ref="F96:H96"/>
    <mergeCell ref="N96:O96"/>
    <mergeCell ref="A97:C97"/>
    <mergeCell ref="F97:H97"/>
    <mergeCell ref="A99:B99"/>
    <mergeCell ref="F99:H99"/>
    <mergeCell ref="N99:O99"/>
    <mergeCell ref="A100:B100"/>
    <mergeCell ref="D100:J100"/>
    <mergeCell ref="A101:C101"/>
    <mergeCell ref="F101:H101"/>
    <mergeCell ref="N101:O101"/>
    <mergeCell ref="A102:C102"/>
    <mergeCell ref="F102:H102"/>
    <mergeCell ref="N102:O102"/>
    <mergeCell ref="A103:C103"/>
    <mergeCell ref="F103:H103"/>
    <mergeCell ref="N103:O103"/>
    <mergeCell ref="A104:C104"/>
    <mergeCell ref="F104:H104"/>
    <mergeCell ref="N104:O104"/>
    <mergeCell ref="A105:C105"/>
    <mergeCell ref="F105:H105"/>
    <mergeCell ref="N105:O105"/>
    <mergeCell ref="A106:B106"/>
    <mergeCell ref="F106:H106"/>
    <mergeCell ref="N106:O106"/>
    <mergeCell ref="A107:C107"/>
    <mergeCell ref="F107:H107"/>
    <mergeCell ref="A108:C108"/>
    <mergeCell ref="F108:H108"/>
    <mergeCell ref="A109:B109"/>
    <mergeCell ref="F109:H109"/>
    <mergeCell ref="A110:B110"/>
    <mergeCell ref="D110:J110"/>
    <mergeCell ref="A111:C111"/>
    <mergeCell ref="F111:H111"/>
    <mergeCell ref="N111:O111"/>
    <mergeCell ref="A112:C112"/>
    <mergeCell ref="F112:H112"/>
    <mergeCell ref="N112:O112"/>
    <mergeCell ref="A113:C113"/>
    <mergeCell ref="F113:H113"/>
    <mergeCell ref="N113:O113"/>
    <mergeCell ref="A114:C114"/>
    <mergeCell ref="F114:H114"/>
    <mergeCell ref="N114:O114"/>
    <mergeCell ref="A115:C115"/>
    <mergeCell ref="F115:H115"/>
    <mergeCell ref="N115:O115"/>
    <mergeCell ref="A116:B116"/>
    <mergeCell ref="F116:H116"/>
    <mergeCell ref="N116:O116"/>
    <mergeCell ref="A117:C117"/>
    <mergeCell ref="F117:H117"/>
    <mergeCell ref="A119:B119"/>
    <mergeCell ref="F119:H119"/>
    <mergeCell ref="N119:O119"/>
    <mergeCell ref="A120:B120"/>
    <mergeCell ref="D120:J120"/>
    <mergeCell ref="A121:C121"/>
    <mergeCell ref="F121:H121"/>
    <mergeCell ref="N121:O121"/>
    <mergeCell ref="A122:C122"/>
    <mergeCell ref="F122:H122"/>
    <mergeCell ref="N122:O122"/>
    <mergeCell ref="A123:C123"/>
    <mergeCell ref="F123:H123"/>
    <mergeCell ref="N123:O123"/>
    <mergeCell ref="A124:B124"/>
    <mergeCell ref="F124:H124"/>
    <mergeCell ref="N124:O124"/>
    <mergeCell ref="A125:C125"/>
    <mergeCell ref="F125:H125"/>
    <mergeCell ref="A126:C126"/>
    <mergeCell ref="F126:H126"/>
    <mergeCell ref="A127:B127"/>
    <mergeCell ref="F127:H127"/>
    <mergeCell ref="A128:B128"/>
    <mergeCell ref="D128:J128"/>
    <mergeCell ref="A129:C129"/>
    <mergeCell ref="F129:H129"/>
    <mergeCell ref="N129:O129"/>
    <mergeCell ref="A130:C130"/>
    <mergeCell ref="F130:H130"/>
    <mergeCell ref="N130:O130"/>
    <mergeCell ref="A131:B131"/>
    <mergeCell ref="F131:H131"/>
    <mergeCell ref="N131:O131"/>
    <mergeCell ref="A133:B133"/>
    <mergeCell ref="F133:H133"/>
    <mergeCell ref="N133:O133"/>
    <mergeCell ref="A134:B134"/>
    <mergeCell ref="D134:J134"/>
    <mergeCell ref="A135:C135"/>
    <mergeCell ref="F135:H135"/>
    <mergeCell ref="N135:O135"/>
    <mergeCell ref="A136:B136"/>
    <mergeCell ref="F136:H136"/>
    <mergeCell ref="N136:O136"/>
    <mergeCell ref="A137:C137"/>
    <mergeCell ref="F137:H137"/>
    <mergeCell ref="A138:C138"/>
    <mergeCell ref="F138:H138"/>
    <mergeCell ref="A139:B139"/>
    <mergeCell ref="F139:H139"/>
    <mergeCell ref="A140:B140"/>
    <mergeCell ref="D140:J140"/>
    <mergeCell ref="A141:C141"/>
    <mergeCell ref="F141:H141"/>
    <mergeCell ref="N141:O141"/>
    <mergeCell ref="A142:C142"/>
    <mergeCell ref="F142:H142"/>
    <mergeCell ref="N142:O142"/>
    <mergeCell ref="A143:B143"/>
    <mergeCell ref="F143:H143"/>
    <mergeCell ref="N143:O143"/>
    <mergeCell ref="A144:C144"/>
    <mergeCell ref="F144:H144"/>
    <mergeCell ref="A145:C145"/>
    <mergeCell ref="F145:H145"/>
    <mergeCell ref="A146:B146"/>
    <mergeCell ref="F146:H146"/>
    <mergeCell ref="N146:O146"/>
    <mergeCell ref="A147:B147"/>
    <mergeCell ref="D147:J147"/>
    <mergeCell ref="A148:C148"/>
    <mergeCell ref="F148:H148"/>
    <mergeCell ref="N148:O148"/>
    <mergeCell ref="A149:C149"/>
    <mergeCell ref="F149:H149"/>
    <mergeCell ref="N149:O149"/>
    <mergeCell ref="A150:C150"/>
    <mergeCell ref="F150:H150"/>
    <mergeCell ref="N150:O150"/>
    <mergeCell ref="A151:B151"/>
    <mergeCell ref="F151:H151"/>
    <mergeCell ref="N151:O151"/>
    <mergeCell ref="A152:C152"/>
    <mergeCell ref="F152:H152"/>
    <mergeCell ref="A153:C153"/>
    <mergeCell ref="F153:H153"/>
    <mergeCell ref="A154:B154"/>
    <mergeCell ref="F154:H154"/>
    <mergeCell ref="A155:B155"/>
    <mergeCell ref="D155:J155"/>
    <mergeCell ref="A156:C156"/>
    <mergeCell ref="F156:H156"/>
    <mergeCell ref="N156:O156"/>
    <mergeCell ref="A157:C157"/>
    <mergeCell ref="F157:H157"/>
    <mergeCell ref="N157:O157"/>
    <mergeCell ref="A158:C158"/>
    <mergeCell ref="F158:H158"/>
    <mergeCell ref="N158:O158"/>
    <mergeCell ref="A159:C159"/>
    <mergeCell ref="F159:H159"/>
    <mergeCell ref="N159:O159"/>
    <mergeCell ref="A160:C160"/>
    <mergeCell ref="F160:H160"/>
    <mergeCell ref="N160:O160"/>
    <mergeCell ref="A161:B161"/>
    <mergeCell ref="F161:H161"/>
    <mergeCell ref="N161:O161"/>
    <mergeCell ref="A164:B164"/>
    <mergeCell ref="F164:H164"/>
    <mergeCell ref="N164:O164"/>
    <mergeCell ref="A165:B165"/>
    <mergeCell ref="D165:J165"/>
    <mergeCell ref="A166:C166"/>
    <mergeCell ref="F166:H166"/>
    <mergeCell ref="N166:O166"/>
    <mergeCell ref="A167:C167"/>
    <mergeCell ref="F167:H167"/>
    <mergeCell ref="N167:O167"/>
    <mergeCell ref="A168:B168"/>
    <mergeCell ref="F168:H168"/>
    <mergeCell ref="N168:O168"/>
    <mergeCell ref="A169:C169"/>
    <mergeCell ref="F169:H169"/>
    <mergeCell ref="A170:C170"/>
    <mergeCell ref="F170:H170"/>
    <mergeCell ref="A171:B171"/>
    <mergeCell ref="F171:H171"/>
    <mergeCell ref="A172:B172"/>
    <mergeCell ref="D172:J172"/>
    <mergeCell ref="A173:C173"/>
    <mergeCell ref="F173:H173"/>
    <mergeCell ref="N173:O173"/>
    <mergeCell ref="A174:C174"/>
    <mergeCell ref="F174:H174"/>
    <mergeCell ref="N174:O174"/>
    <mergeCell ref="A175:C175"/>
    <mergeCell ref="F175:H175"/>
    <mergeCell ref="N175:O175"/>
    <mergeCell ref="A176:B176"/>
    <mergeCell ref="F176:H176"/>
    <mergeCell ref="N176:O176"/>
    <mergeCell ref="A177:C177"/>
    <mergeCell ref="F177:H177"/>
    <mergeCell ref="A178:C178"/>
    <mergeCell ref="F178:H178"/>
    <mergeCell ref="A179:B179"/>
    <mergeCell ref="F179:H179"/>
    <mergeCell ref="N179:O179"/>
    <mergeCell ref="A180:B180"/>
    <mergeCell ref="D180:J180"/>
    <mergeCell ref="A181:C181"/>
    <mergeCell ref="F181:H181"/>
    <mergeCell ref="N181:O181"/>
    <mergeCell ref="A182:C182"/>
    <mergeCell ref="F182:H182"/>
    <mergeCell ref="N182:O182"/>
    <mergeCell ref="A183:B183"/>
    <mergeCell ref="F183:H183"/>
    <mergeCell ref="N183:O183"/>
    <mergeCell ref="A184:C184"/>
    <mergeCell ref="F184:H184"/>
    <mergeCell ref="A185:C185"/>
    <mergeCell ref="F185:H185"/>
    <mergeCell ref="A186:B186"/>
    <mergeCell ref="F186:H186"/>
    <mergeCell ref="A187:B187"/>
    <mergeCell ref="D187:J187"/>
    <mergeCell ref="A188:C188"/>
    <mergeCell ref="F188:H188"/>
    <mergeCell ref="N188:O188"/>
    <mergeCell ref="A189:C189"/>
    <mergeCell ref="F189:H189"/>
    <mergeCell ref="N189:O189"/>
    <mergeCell ref="A190:B190"/>
    <mergeCell ref="F190:H190"/>
    <mergeCell ref="N190:O190"/>
    <mergeCell ref="A191:C191"/>
    <mergeCell ref="F191:H191"/>
    <mergeCell ref="A192:C192"/>
    <mergeCell ref="F192:H192"/>
    <mergeCell ref="A193:B193"/>
    <mergeCell ref="F193:H193"/>
    <mergeCell ref="N193:O193"/>
    <mergeCell ref="A194:B194"/>
    <mergeCell ref="D194:J194"/>
    <mergeCell ref="A195:C195"/>
    <mergeCell ref="F195:H195"/>
    <mergeCell ref="N195:O195"/>
    <mergeCell ref="A196:C196"/>
    <mergeCell ref="F196:H196"/>
    <mergeCell ref="N196:O196"/>
    <mergeCell ref="A197:C197"/>
    <mergeCell ref="F197:H197"/>
    <mergeCell ref="N197:O197"/>
    <mergeCell ref="A198:C198"/>
    <mergeCell ref="F198:H198"/>
    <mergeCell ref="N198:O198"/>
    <mergeCell ref="A199:B199"/>
    <mergeCell ref="F199:H199"/>
    <mergeCell ref="N199:O199"/>
    <mergeCell ref="A200:C200"/>
    <mergeCell ref="F200:H200"/>
    <mergeCell ref="A201:C201"/>
    <mergeCell ref="F201:H201"/>
    <mergeCell ref="A202:B202"/>
    <mergeCell ref="D202:J202"/>
    <mergeCell ref="A203:C203"/>
    <mergeCell ref="F203:H203"/>
    <mergeCell ref="N203:O203"/>
    <mergeCell ref="A204:C204"/>
    <mergeCell ref="F204:H204"/>
    <mergeCell ref="N204:O204"/>
    <mergeCell ref="A205:C205"/>
    <mergeCell ref="F205:H205"/>
    <mergeCell ref="N205:O205"/>
    <mergeCell ref="A206:C206"/>
    <mergeCell ref="F206:H206"/>
    <mergeCell ref="N206:O206"/>
    <mergeCell ref="A207:C207"/>
    <mergeCell ref="F207:H207"/>
    <mergeCell ref="N207:O207"/>
    <mergeCell ref="A208:C208"/>
    <mergeCell ref="F208:H208"/>
    <mergeCell ref="N208:O208"/>
    <mergeCell ref="A209:C209"/>
    <mergeCell ref="F209:H209"/>
    <mergeCell ref="N209:O209"/>
    <mergeCell ref="A210:B210"/>
    <mergeCell ref="F210:H210"/>
    <mergeCell ref="N210:O210"/>
    <mergeCell ref="A211:C211"/>
    <mergeCell ref="F211:H211"/>
    <mergeCell ref="A212:C212"/>
    <mergeCell ref="F212:H212"/>
    <mergeCell ref="A213:C213"/>
    <mergeCell ref="F213:H213"/>
    <mergeCell ref="A214:B214"/>
    <mergeCell ref="D214:J214"/>
    <mergeCell ref="A215:C215"/>
    <mergeCell ref="F215:H215"/>
    <mergeCell ref="N215:O215"/>
    <mergeCell ref="A216:C216"/>
    <mergeCell ref="F216:H216"/>
    <mergeCell ref="N216:O216"/>
    <mergeCell ref="A217:C217"/>
    <mergeCell ref="F217:H217"/>
    <mergeCell ref="N217:O217"/>
    <mergeCell ref="A218:C218"/>
    <mergeCell ref="F218:H218"/>
    <mergeCell ref="N218:O218"/>
    <mergeCell ref="A219:B219"/>
    <mergeCell ref="F219:H219"/>
    <mergeCell ref="N219:O219"/>
    <mergeCell ref="A220:C220"/>
    <mergeCell ref="F220:H220"/>
    <mergeCell ref="A221:C221"/>
    <mergeCell ref="F221:H221"/>
    <mergeCell ref="A222:B222"/>
    <mergeCell ref="F222:H222"/>
    <mergeCell ref="N222:O222"/>
    <mergeCell ref="A223:B223"/>
    <mergeCell ref="D223:J223"/>
    <mergeCell ref="A224:C224"/>
    <mergeCell ref="F224:H224"/>
    <mergeCell ref="N224:O224"/>
    <mergeCell ref="A225:C225"/>
    <mergeCell ref="F225:H225"/>
    <mergeCell ref="N225:O225"/>
    <mergeCell ref="A226:C226"/>
    <mergeCell ref="F226:H226"/>
    <mergeCell ref="N226:O226"/>
    <mergeCell ref="A227:C227"/>
    <mergeCell ref="F227:H227"/>
    <mergeCell ref="N227:O227"/>
    <mergeCell ref="A228:C228"/>
    <mergeCell ref="F228:H228"/>
    <mergeCell ref="N228:O228"/>
    <mergeCell ref="A229:B229"/>
    <mergeCell ref="F229:H229"/>
    <mergeCell ref="N229:O229"/>
    <mergeCell ref="A230:C230"/>
    <mergeCell ref="F230:H230"/>
    <mergeCell ref="A232:B232"/>
    <mergeCell ref="D232:J232"/>
    <mergeCell ref="A233:C233"/>
    <mergeCell ref="F233:H233"/>
    <mergeCell ref="N233:O233"/>
    <mergeCell ref="A234:C234"/>
    <mergeCell ref="F234:H234"/>
    <mergeCell ref="N234:O234"/>
    <mergeCell ref="A235:C235"/>
    <mergeCell ref="F235:H235"/>
    <mergeCell ref="N235:O235"/>
    <mergeCell ref="A236:C236"/>
    <mergeCell ref="F236:H236"/>
    <mergeCell ref="N236:O236"/>
    <mergeCell ref="A237:C237"/>
    <mergeCell ref="F237:H237"/>
    <mergeCell ref="N237:O237"/>
    <mergeCell ref="A238:B238"/>
    <mergeCell ref="F238:H238"/>
    <mergeCell ref="N238:O238"/>
    <mergeCell ref="A239:C239"/>
    <mergeCell ref="F239:H239"/>
    <mergeCell ref="A240:C240"/>
    <mergeCell ref="F240:H240"/>
    <mergeCell ref="A241:B241"/>
    <mergeCell ref="F241:H241"/>
    <mergeCell ref="N241:O241"/>
    <mergeCell ref="A242:B242"/>
    <mergeCell ref="D242:J242"/>
    <mergeCell ref="A243:C243"/>
    <mergeCell ref="F243:H243"/>
    <mergeCell ref="N243:O243"/>
    <mergeCell ref="A244:C244"/>
    <mergeCell ref="F244:H244"/>
    <mergeCell ref="N244:O244"/>
    <mergeCell ref="A245:B245"/>
    <mergeCell ref="F245:H245"/>
    <mergeCell ref="N245:O245"/>
    <mergeCell ref="A246:C246"/>
    <mergeCell ref="F246:H246"/>
    <mergeCell ref="A247:C247"/>
    <mergeCell ref="F247:H247"/>
    <mergeCell ref="A248:B248"/>
    <mergeCell ref="D248:J248"/>
    <mergeCell ref="A249:C249"/>
    <mergeCell ref="F249:H249"/>
    <mergeCell ref="N249:O249"/>
    <mergeCell ref="A250:C250"/>
    <mergeCell ref="F250:H250"/>
    <mergeCell ref="N250:O250"/>
    <mergeCell ref="A251:B251"/>
    <mergeCell ref="F251:H251"/>
    <mergeCell ref="N251:O251"/>
    <mergeCell ref="A252:C252"/>
    <mergeCell ref="F252:H252"/>
    <mergeCell ref="A253:C253"/>
    <mergeCell ref="F253:H253"/>
    <mergeCell ref="A254:B254"/>
    <mergeCell ref="F254:H254"/>
    <mergeCell ref="N254:O254"/>
    <mergeCell ref="A255:B255"/>
    <mergeCell ref="D255:J255"/>
    <mergeCell ref="A256:C256"/>
    <mergeCell ref="F256:H256"/>
    <mergeCell ref="N256:O256"/>
    <mergeCell ref="A257:C257"/>
    <mergeCell ref="F257:H257"/>
    <mergeCell ref="N257:O257"/>
    <mergeCell ref="A258:C258"/>
    <mergeCell ref="F258:H258"/>
    <mergeCell ref="N258:O258"/>
    <mergeCell ref="A259:B259"/>
    <mergeCell ref="F259:H259"/>
    <mergeCell ref="N259:O259"/>
    <mergeCell ref="A260:C260"/>
    <mergeCell ref="F260:H260"/>
    <mergeCell ref="A261:C261"/>
    <mergeCell ref="F261:H261"/>
    <mergeCell ref="A262:B262"/>
    <mergeCell ref="D262:J262"/>
    <mergeCell ref="A263:C263"/>
    <mergeCell ref="F263:H263"/>
    <mergeCell ref="N263:O263"/>
    <mergeCell ref="A264:C264"/>
    <mergeCell ref="F264:H264"/>
    <mergeCell ref="N264:O264"/>
    <mergeCell ref="A265:C265"/>
    <mergeCell ref="F265:H265"/>
    <mergeCell ref="N265:O265"/>
    <mergeCell ref="A266:B266"/>
    <mergeCell ref="F266:H266"/>
    <mergeCell ref="N266:O266"/>
    <mergeCell ref="A267:C267"/>
    <mergeCell ref="F267:H267"/>
    <mergeCell ref="A268:C268"/>
    <mergeCell ref="F268:H268"/>
    <mergeCell ref="A269:B269"/>
    <mergeCell ref="F269:H269"/>
    <mergeCell ref="N269:O269"/>
    <mergeCell ref="A270:B270"/>
    <mergeCell ref="D270:J270"/>
    <mergeCell ref="A271:C271"/>
    <mergeCell ref="F271:H271"/>
    <mergeCell ref="N271:O271"/>
    <mergeCell ref="A272:C272"/>
    <mergeCell ref="F272:H272"/>
    <mergeCell ref="N272:O272"/>
    <mergeCell ref="A273:C273"/>
    <mergeCell ref="F273:H273"/>
    <mergeCell ref="N273:O273"/>
    <mergeCell ref="A274:C274"/>
    <mergeCell ref="F274:H274"/>
    <mergeCell ref="N274:O274"/>
    <mergeCell ref="A275:B275"/>
    <mergeCell ref="F275:H275"/>
    <mergeCell ref="N275:O275"/>
    <mergeCell ref="A276:C276"/>
    <mergeCell ref="F276:H276"/>
    <mergeCell ref="A278:B278"/>
    <mergeCell ref="D278:J278"/>
    <mergeCell ref="A279:C279"/>
    <mergeCell ref="F279:H279"/>
    <mergeCell ref="N279:O279"/>
    <mergeCell ref="A280:C280"/>
    <mergeCell ref="F280:H280"/>
    <mergeCell ref="N280:O280"/>
    <mergeCell ref="A281:C281"/>
    <mergeCell ref="F281:H281"/>
    <mergeCell ref="N281:O281"/>
    <mergeCell ref="A282:C282"/>
    <mergeCell ref="F282:H282"/>
    <mergeCell ref="N282:O282"/>
    <mergeCell ref="A283:C283"/>
    <mergeCell ref="F283:H283"/>
    <mergeCell ref="N283:O283"/>
    <mergeCell ref="A284:B284"/>
    <mergeCell ref="F284:H284"/>
    <mergeCell ref="N284:O284"/>
    <mergeCell ref="A285:C285"/>
    <mergeCell ref="F285:H285"/>
    <mergeCell ref="A286:B286"/>
    <mergeCell ref="F286:H286"/>
    <mergeCell ref="N286:O286"/>
    <mergeCell ref="A287:B287"/>
    <mergeCell ref="D287:J287"/>
    <mergeCell ref="A288:C288"/>
    <mergeCell ref="F288:H288"/>
    <mergeCell ref="N288:O288"/>
    <mergeCell ref="A289:C289"/>
    <mergeCell ref="F289:H289"/>
    <mergeCell ref="N289:O289"/>
    <mergeCell ref="A290:B290"/>
    <mergeCell ref="F290:H290"/>
    <mergeCell ref="N290:O290"/>
    <mergeCell ref="A291:C291"/>
    <mergeCell ref="F291:H291"/>
    <mergeCell ref="A292:C292"/>
    <mergeCell ref="F292:H292"/>
    <mergeCell ref="A293:B293"/>
    <mergeCell ref="D293:J293"/>
    <mergeCell ref="A294:C294"/>
    <mergeCell ref="F294:H294"/>
    <mergeCell ref="N294:O294"/>
    <mergeCell ref="A295:C295"/>
    <mergeCell ref="F295:H295"/>
    <mergeCell ref="N295:O295"/>
    <mergeCell ref="A296:C296"/>
    <mergeCell ref="F296:H296"/>
    <mergeCell ref="N296:O296"/>
    <mergeCell ref="A297:C297"/>
    <mergeCell ref="F297:H297"/>
    <mergeCell ref="N297:O297"/>
    <mergeCell ref="A298:C298"/>
    <mergeCell ref="F298:H298"/>
    <mergeCell ref="N298:O298"/>
    <mergeCell ref="A299:B299"/>
    <mergeCell ref="F299:H299"/>
    <mergeCell ref="N299:O299"/>
    <mergeCell ref="A300:C300"/>
    <mergeCell ref="F300:H300"/>
    <mergeCell ref="A301:C301"/>
    <mergeCell ref="F301:H301"/>
    <mergeCell ref="A302:B302"/>
    <mergeCell ref="F302:H302"/>
    <mergeCell ref="N302:O302"/>
    <mergeCell ref="A303:B303"/>
    <mergeCell ref="D303:J303"/>
    <mergeCell ref="A304:C304"/>
    <mergeCell ref="F304:H304"/>
    <mergeCell ref="N304:O304"/>
    <mergeCell ref="A305:C305"/>
    <mergeCell ref="F305:H305"/>
    <mergeCell ref="N305:O305"/>
    <mergeCell ref="A306:C306"/>
    <mergeCell ref="F306:H306"/>
    <mergeCell ref="N306:O306"/>
    <mergeCell ref="A307:C307"/>
    <mergeCell ref="F307:H307"/>
    <mergeCell ref="N307:O307"/>
    <mergeCell ref="A308:C308"/>
    <mergeCell ref="F308:H308"/>
    <mergeCell ref="N308:O308"/>
    <mergeCell ref="A309:B309"/>
    <mergeCell ref="F309:H309"/>
    <mergeCell ref="N309:O309"/>
    <mergeCell ref="A310:C310"/>
    <mergeCell ref="F310:H310"/>
    <mergeCell ref="A311:C311"/>
    <mergeCell ref="F311:H311"/>
    <mergeCell ref="A312:B312"/>
    <mergeCell ref="D312:J312"/>
    <mergeCell ref="A313:C313"/>
    <mergeCell ref="F313:H313"/>
    <mergeCell ref="N313:O313"/>
    <mergeCell ref="A314:C314"/>
    <mergeCell ref="F314:H314"/>
    <mergeCell ref="N314:O314"/>
    <mergeCell ref="A315:C315"/>
    <mergeCell ref="F315:H315"/>
    <mergeCell ref="N315:O315"/>
    <mergeCell ref="A316:B316"/>
    <mergeCell ref="F316:H316"/>
    <mergeCell ref="N316:O316"/>
    <mergeCell ref="A317:C317"/>
    <mergeCell ref="F317:H317"/>
    <mergeCell ref="A318:C318"/>
    <mergeCell ref="F318:H318"/>
    <mergeCell ref="A319:B319"/>
    <mergeCell ref="F319:H319"/>
    <mergeCell ref="N319:O319"/>
    <mergeCell ref="A320:B320"/>
    <mergeCell ref="D320:J320"/>
    <mergeCell ref="A321:C321"/>
    <mergeCell ref="F321:H321"/>
    <mergeCell ref="N321:O321"/>
    <mergeCell ref="A322:C322"/>
    <mergeCell ref="F322:H322"/>
    <mergeCell ref="N322:O322"/>
    <mergeCell ref="A323:C323"/>
    <mergeCell ref="F323:H323"/>
    <mergeCell ref="N323:O323"/>
    <mergeCell ref="A324:B324"/>
    <mergeCell ref="F324:H324"/>
    <mergeCell ref="N324:O324"/>
    <mergeCell ref="A325:C325"/>
    <mergeCell ref="F325:H325"/>
    <mergeCell ref="A326:C326"/>
    <mergeCell ref="F326:H326"/>
    <mergeCell ref="A327:B327"/>
    <mergeCell ref="D327:J327"/>
    <mergeCell ref="A328:C328"/>
    <mergeCell ref="F328:H328"/>
    <mergeCell ref="N328:O328"/>
    <mergeCell ref="A329:C329"/>
    <mergeCell ref="F329:H329"/>
    <mergeCell ref="N329:O329"/>
    <mergeCell ref="A330:C330"/>
    <mergeCell ref="F330:H330"/>
    <mergeCell ref="N330:O330"/>
    <mergeCell ref="A331:B331"/>
    <mergeCell ref="F331:H331"/>
    <mergeCell ref="N331:O331"/>
    <mergeCell ref="A332:C332"/>
    <mergeCell ref="F332:H332"/>
    <mergeCell ref="A333:C333"/>
    <mergeCell ref="F333:H333"/>
    <mergeCell ref="A334:B334"/>
    <mergeCell ref="F334:H334"/>
    <mergeCell ref="N334:O334"/>
    <mergeCell ref="A335:B335"/>
    <mergeCell ref="D335:J335"/>
    <mergeCell ref="A336:C336"/>
    <mergeCell ref="F336:H336"/>
    <mergeCell ref="N336:O336"/>
    <mergeCell ref="A337:C337"/>
    <mergeCell ref="F337:H337"/>
    <mergeCell ref="N337:O337"/>
    <mergeCell ref="A338:C338"/>
    <mergeCell ref="F338:H338"/>
    <mergeCell ref="N338:O338"/>
    <mergeCell ref="A339:C339"/>
    <mergeCell ref="F339:H339"/>
    <mergeCell ref="N339:O339"/>
    <mergeCell ref="A340:C340"/>
    <mergeCell ref="F340:H340"/>
    <mergeCell ref="N340:O340"/>
    <mergeCell ref="A341:B341"/>
    <mergeCell ref="F341:H341"/>
    <mergeCell ref="N341:O341"/>
    <mergeCell ref="A342:C342"/>
    <mergeCell ref="F342:H342"/>
    <mergeCell ref="A343:C343"/>
    <mergeCell ref="F343:H343"/>
    <mergeCell ref="A344:B344"/>
    <mergeCell ref="F344:H344"/>
    <mergeCell ref="N344:O344"/>
    <mergeCell ref="A345:B345"/>
    <mergeCell ref="D345:J345"/>
    <mergeCell ref="A346:C346"/>
    <mergeCell ref="F346:H346"/>
    <mergeCell ref="N346:O346"/>
    <mergeCell ref="A347:C347"/>
    <mergeCell ref="F347:H347"/>
    <mergeCell ref="N347:O347"/>
    <mergeCell ref="A348:C348"/>
    <mergeCell ref="F348:H348"/>
    <mergeCell ref="N348:O348"/>
    <mergeCell ref="A349:B349"/>
    <mergeCell ref="F349:H349"/>
    <mergeCell ref="N349:O349"/>
    <mergeCell ref="A350:C350"/>
    <mergeCell ref="F350:H350"/>
    <mergeCell ref="A351:C351"/>
    <mergeCell ref="F351:H351"/>
    <mergeCell ref="A352:B352"/>
    <mergeCell ref="D352:J352"/>
    <mergeCell ref="A353:C353"/>
    <mergeCell ref="F353:H353"/>
    <mergeCell ref="N353:O353"/>
    <mergeCell ref="A354:C354"/>
    <mergeCell ref="F354:H354"/>
    <mergeCell ref="N354:O354"/>
    <mergeCell ref="A355:B355"/>
    <mergeCell ref="F355:H355"/>
    <mergeCell ref="N355:O355"/>
    <mergeCell ref="A356:C356"/>
    <mergeCell ref="F356:H356"/>
    <mergeCell ref="A357:C357"/>
    <mergeCell ref="F357:H357"/>
    <mergeCell ref="A358:B358"/>
    <mergeCell ref="F358:H358"/>
    <mergeCell ref="N358:O358"/>
    <mergeCell ref="A359:B359"/>
    <mergeCell ref="D359:J359"/>
    <mergeCell ref="A360:C360"/>
    <mergeCell ref="F360:H360"/>
    <mergeCell ref="N360:O360"/>
    <mergeCell ref="A361:C361"/>
    <mergeCell ref="F361:H361"/>
    <mergeCell ref="N361:O361"/>
    <mergeCell ref="A362:C362"/>
    <mergeCell ref="F362:H362"/>
    <mergeCell ref="N362:O362"/>
    <mergeCell ref="A363:C363"/>
    <mergeCell ref="F363:H363"/>
    <mergeCell ref="N363:O363"/>
    <mergeCell ref="A364:B364"/>
    <mergeCell ref="F364:H364"/>
    <mergeCell ref="N364:O364"/>
    <mergeCell ref="A365:C365"/>
    <mergeCell ref="F365:H365"/>
    <mergeCell ref="A366:C366"/>
    <mergeCell ref="F366:H366"/>
    <mergeCell ref="A367:B367"/>
    <mergeCell ref="D367:J367"/>
    <mergeCell ref="A368:C368"/>
    <mergeCell ref="F368:H368"/>
    <mergeCell ref="N368:O368"/>
    <mergeCell ref="A369:C369"/>
    <mergeCell ref="F369:H369"/>
    <mergeCell ref="N369:O369"/>
    <mergeCell ref="A370:C370"/>
    <mergeCell ref="F370:H370"/>
    <mergeCell ref="N370:O370"/>
    <mergeCell ref="A371:C371"/>
    <mergeCell ref="F371:H371"/>
    <mergeCell ref="N371:O371"/>
    <mergeCell ref="A372:C372"/>
    <mergeCell ref="F372:H372"/>
    <mergeCell ref="N372:O372"/>
    <mergeCell ref="A373:B373"/>
    <mergeCell ref="F373:H373"/>
    <mergeCell ref="N373:O373"/>
    <mergeCell ref="A374:C374"/>
    <mergeCell ref="F374:H374"/>
    <mergeCell ref="A375:C375"/>
    <mergeCell ref="F375:H375"/>
    <mergeCell ref="A376:B376"/>
    <mergeCell ref="D376:J376"/>
    <mergeCell ref="A377:C377"/>
    <mergeCell ref="F377:H377"/>
    <mergeCell ref="N377:O377"/>
    <mergeCell ref="A378:C378"/>
    <mergeCell ref="F378:H378"/>
    <mergeCell ref="N378:O378"/>
    <mergeCell ref="A379:B379"/>
    <mergeCell ref="F379:H379"/>
    <mergeCell ref="N379:O379"/>
    <mergeCell ref="A380:C380"/>
    <mergeCell ref="F380:H380"/>
    <mergeCell ref="A381:C381"/>
    <mergeCell ref="F381:H381"/>
    <mergeCell ref="A382:B382"/>
    <mergeCell ref="D382:J382"/>
    <mergeCell ref="A383:C383"/>
    <mergeCell ref="F383:H383"/>
    <mergeCell ref="N383:O383"/>
    <mergeCell ref="A384:C384"/>
    <mergeCell ref="F384:H384"/>
    <mergeCell ref="N384:O384"/>
    <mergeCell ref="A385:C385"/>
    <mergeCell ref="F385:H385"/>
    <mergeCell ref="N385:O385"/>
    <mergeCell ref="A386:B386"/>
    <mergeCell ref="F386:H386"/>
    <mergeCell ref="N386:O386"/>
    <mergeCell ref="A387:C387"/>
    <mergeCell ref="F387:H387"/>
    <mergeCell ref="A388:C388"/>
    <mergeCell ref="F388:H388"/>
    <mergeCell ref="A389:B389"/>
    <mergeCell ref="D389:J389"/>
    <mergeCell ref="A390:C390"/>
    <mergeCell ref="F390:H390"/>
    <mergeCell ref="N390:O390"/>
    <mergeCell ref="A391:C391"/>
    <mergeCell ref="F391:H391"/>
    <mergeCell ref="N391:O391"/>
    <mergeCell ref="A392:C392"/>
    <mergeCell ref="F392:H392"/>
    <mergeCell ref="N392:O392"/>
    <mergeCell ref="A393:B393"/>
    <mergeCell ref="F393:H393"/>
    <mergeCell ref="N393:O393"/>
    <mergeCell ref="A394:C394"/>
    <mergeCell ref="F394:H394"/>
    <mergeCell ref="A395:C395"/>
    <mergeCell ref="F395:H395"/>
    <mergeCell ref="A396:B396"/>
    <mergeCell ref="D396:J396"/>
    <mergeCell ref="A397:C397"/>
    <mergeCell ref="F397:H397"/>
    <mergeCell ref="N397:O397"/>
    <mergeCell ref="A398:C398"/>
    <mergeCell ref="F398:H398"/>
    <mergeCell ref="N398:O398"/>
    <mergeCell ref="A399:C399"/>
    <mergeCell ref="F399:H399"/>
    <mergeCell ref="N399:O399"/>
    <mergeCell ref="A400:B400"/>
    <mergeCell ref="F400:H400"/>
    <mergeCell ref="N400:O400"/>
    <mergeCell ref="A401:C401"/>
    <mergeCell ref="F401:H401"/>
    <mergeCell ref="A402:C402"/>
    <mergeCell ref="F402:H402"/>
    <mergeCell ref="A403:B403"/>
    <mergeCell ref="F403:H403"/>
    <mergeCell ref="N403:O403"/>
    <mergeCell ref="A404:B404"/>
    <mergeCell ref="D404:J404"/>
    <mergeCell ref="A405:C405"/>
    <mergeCell ref="F405:H405"/>
    <mergeCell ref="N405:O405"/>
    <mergeCell ref="A406:C406"/>
    <mergeCell ref="F406:H406"/>
    <mergeCell ref="N406:O406"/>
    <mergeCell ref="A407:C407"/>
    <mergeCell ref="F407:H407"/>
    <mergeCell ref="N407:O407"/>
    <mergeCell ref="A408:C408"/>
    <mergeCell ref="F408:H408"/>
    <mergeCell ref="N408:O408"/>
    <mergeCell ref="A409:C409"/>
    <mergeCell ref="F409:H409"/>
    <mergeCell ref="N409:O409"/>
    <mergeCell ref="A410:B410"/>
    <mergeCell ref="F410:H410"/>
    <mergeCell ref="N410:O410"/>
    <mergeCell ref="A411:C411"/>
    <mergeCell ref="F411:H411"/>
    <mergeCell ref="A412:C412"/>
    <mergeCell ref="F412:H412"/>
    <mergeCell ref="A413:B413"/>
    <mergeCell ref="D413:J413"/>
    <mergeCell ref="A414:C414"/>
    <mergeCell ref="F414:H414"/>
    <mergeCell ref="N414:O414"/>
    <mergeCell ref="A415:C415"/>
    <mergeCell ref="F415:H415"/>
    <mergeCell ref="N415:O415"/>
    <mergeCell ref="A416:C416"/>
    <mergeCell ref="F416:H416"/>
    <mergeCell ref="N416:O416"/>
    <mergeCell ref="A417:C417"/>
    <mergeCell ref="F417:H417"/>
    <mergeCell ref="N417:O417"/>
    <mergeCell ref="A418:B418"/>
    <mergeCell ref="F418:H418"/>
    <mergeCell ref="N418:O418"/>
    <mergeCell ref="A419:C419"/>
    <mergeCell ref="F419:H419"/>
    <mergeCell ref="A420:C420"/>
    <mergeCell ref="F420:H420"/>
    <mergeCell ref="A421:B421"/>
    <mergeCell ref="D421:J421"/>
    <mergeCell ref="A422:C422"/>
    <mergeCell ref="F422:H422"/>
    <mergeCell ref="N422:O422"/>
    <mergeCell ref="A423:C423"/>
    <mergeCell ref="F423:H423"/>
    <mergeCell ref="N423:O423"/>
    <mergeCell ref="A424:C424"/>
    <mergeCell ref="F424:H424"/>
    <mergeCell ref="N424:O424"/>
    <mergeCell ref="A425:B425"/>
    <mergeCell ref="F425:H425"/>
    <mergeCell ref="N425:O425"/>
    <mergeCell ref="A426:C426"/>
    <mergeCell ref="F426:H426"/>
    <mergeCell ref="A427:C427"/>
    <mergeCell ref="F427:H427"/>
    <mergeCell ref="A428:B428"/>
    <mergeCell ref="D428:J428"/>
    <mergeCell ref="A429:C429"/>
    <mergeCell ref="F429:H429"/>
    <mergeCell ref="N429:O429"/>
    <mergeCell ref="A430:C430"/>
    <mergeCell ref="F430:H430"/>
    <mergeCell ref="N430:O430"/>
    <mergeCell ref="A431:B431"/>
    <mergeCell ref="F431:H431"/>
    <mergeCell ref="N431:O431"/>
    <mergeCell ref="A432:C432"/>
    <mergeCell ref="F432:H432"/>
    <mergeCell ref="A433:C433"/>
    <mergeCell ref="F433:H433"/>
    <mergeCell ref="A434:B434"/>
    <mergeCell ref="D434:J434"/>
    <mergeCell ref="A435:C435"/>
    <mergeCell ref="F435:H435"/>
    <mergeCell ref="N435:O435"/>
    <mergeCell ref="A436:C436"/>
    <mergeCell ref="F436:H436"/>
    <mergeCell ref="N436:O436"/>
    <mergeCell ref="A437:C437"/>
    <mergeCell ref="F437:H437"/>
    <mergeCell ref="N437:O437"/>
    <mergeCell ref="A438:B438"/>
    <mergeCell ref="F438:H438"/>
    <mergeCell ref="N438:O438"/>
    <mergeCell ref="A439:C439"/>
    <mergeCell ref="F439:H439"/>
    <mergeCell ref="A440:C440"/>
    <mergeCell ref="F440:H440"/>
    <mergeCell ref="A441:B441"/>
    <mergeCell ref="D441:J441"/>
    <mergeCell ref="A442:C442"/>
    <mergeCell ref="F442:H442"/>
    <mergeCell ref="N442:O442"/>
    <mergeCell ref="A443:C443"/>
    <mergeCell ref="F443:H443"/>
    <mergeCell ref="N443:O443"/>
    <mergeCell ref="A444:C444"/>
    <mergeCell ref="F444:H444"/>
    <mergeCell ref="N444:O444"/>
    <mergeCell ref="A445:C445"/>
    <mergeCell ref="F445:H445"/>
    <mergeCell ref="N445:O445"/>
    <mergeCell ref="A446:B446"/>
    <mergeCell ref="F446:H446"/>
    <mergeCell ref="N446:O446"/>
    <mergeCell ref="A449:B449"/>
    <mergeCell ref="D449:J449"/>
    <mergeCell ref="A450:C450"/>
    <mergeCell ref="F450:H450"/>
    <mergeCell ref="N450:O450"/>
    <mergeCell ref="A451:C451"/>
    <mergeCell ref="F451:H451"/>
    <mergeCell ref="N451:O451"/>
    <mergeCell ref="A452:C452"/>
    <mergeCell ref="F452:H452"/>
    <mergeCell ref="N452:O452"/>
    <mergeCell ref="A453:B453"/>
    <mergeCell ref="F453:H453"/>
    <mergeCell ref="N453:O453"/>
    <mergeCell ref="A454:C454"/>
    <mergeCell ref="F454:H454"/>
    <mergeCell ref="A455:C455"/>
    <mergeCell ref="F455:H455"/>
    <mergeCell ref="A456:B456"/>
    <mergeCell ref="D456:J456"/>
    <mergeCell ref="A457:C457"/>
    <mergeCell ref="F457:H457"/>
    <mergeCell ref="N457:O457"/>
    <mergeCell ref="A458:C458"/>
    <mergeCell ref="F458:H458"/>
    <mergeCell ref="N458:O458"/>
    <mergeCell ref="A459:B459"/>
    <mergeCell ref="F459:H459"/>
    <mergeCell ref="N459:O459"/>
    <mergeCell ref="A460:C460"/>
    <mergeCell ref="F460:H460"/>
    <mergeCell ref="A461:C461"/>
    <mergeCell ref="F461:H461"/>
    <mergeCell ref="A462:B462"/>
    <mergeCell ref="D462:J462"/>
    <mergeCell ref="A463:C463"/>
    <mergeCell ref="F463:H463"/>
    <mergeCell ref="N463:O463"/>
    <mergeCell ref="A464:C464"/>
    <mergeCell ref="F464:H464"/>
    <mergeCell ref="N464:O464"/>
    <mergeCell ref="A465:B465"/>
    <mergeCell ref="F465:H465"/>
    <mergeCell ref="N465:O465"/>
    <mergeCell ref="A466:C466"/>
    <mergeCell ref="F466:H466"/>
    <mergeCell ref="A467:C467"/>
    <mergeCell ref="F467:H467"/>
    <mergeCell ref="A468:B468"/>
    <mergeCell ref="D468:J468"/>
    <mergeCell ref="A469:C469"/>
    <mergeCell ref="F469:H469"/>
    <mergeCell ref="N469:O469"/>
    <mergeCell ref="A470:C470"/>
    <mergeCell ref="F470:H470"/>
    <mergeCell ref="N470:O470"/>
    <mergeCell ref="A471:C471"/>
    <mergeCell ref="F471:H471"/>
    <mergeCell ref="N471:O471"/>
    <mergeCell ref="A472:C472"/>
    <mergeCell ref="F472:H472"/>
    <mergeCell ref="N472:O472"/>
    <mergeCell ref="A473:C473"/>
    <mergeCell ref="F473:H473"/>
    <mergeCell ref="N473:O473"/>
    <mergeCell ref="A474:B474"/>
    <mergeCell ref="F474:H474"/>
    <mergeCell ref="N474:O474"/>
    <mergeCell ref="A475:C475"/>
    <mergeCell ref="F475:H475"/>
    <mergeCell ref="A476:C476"/>
    <mergeCell ref="F476:H476"/>
    <mergeCell ref="A477:C477"/>
    <mergeCell ref="F477:H477"/>
    <mergeCell ref="A478:C478"/>
    <mergeCell ref="F478:H478"/>
    <mergeCell ref="A479:C479"/>
    <mergeCell ref="F479:H479"/>
    <mergeCell ref="A480:C480"/>
    <mergeCell ref="F480:H480"/>
    <mergeCell ref="A481:C481"/>
    <mergeCell ref="F481:H481"/>
    <mergeCell ref="A482:C482"/>
    <mergeCell ref="F482:H482"/>
    <mergeCell ref="A483:C483"/>
    <mergeCell ref="F483:H483"/>
    <mergeCell ref="A484:C484"/>
    <mergeCell ref="F484:H484"/>
    <mergeCell ref="A485:C485"/>
    <mergeCell ref="F485:H485"/>
    <mergeCell ref="A486:B486"/>
    <mergeCell ref="F486:H486"/>
    <mergeCell ref="A488:F488"/>
    <mergeCell ref="A491:G491"/>
    <mergeCell ref="O491:U491"/>
    <mergeCell ref="A494:U494"/>
    <mergeCell ref="A495:U495"/>
    <mergeCell ref="A496:U496"/>
    <mergeCell ref="D497:H497"/>
    <mergeCell ref="J497:L497"/>
    <mergeCell ref="N497:Q497"/>
    <mergeCell ref="S497:U497"/>
    <mergeCell ref="A498:B498"/>
    <mergeCell ref="F498:H498"/>
    <mergeCell ref="N498:O498"/>
    <mergeCell ref="A499:B499"/>
    <mergeCell ref="A500:C500"/>
    <mergeCell ref="F500:H500"/>
    <mergeCell ref="N500:O500"/>
    <mergeCell ref="A501:C501"/>
    <mergeCell ref="F501:H501"/>
    <mergeCell ref="N501:O501"/>
    <mergeCell ref="A502:C502"/>
    <mergeCell ref="F502:H502"/>
    <mergeCell ref="N502:O502"/>
    <mergeCell ref="A503:C503"/>
    <mergeCell ref="F503:H503"/>
    <mergeCell ref="N503:O503"/>
    <mergeCell ref="A504:C504"/>
    <mergeCell ref="F504:H504"/>
    <mergeCell ref="N504:O504"/>
    <mergeCell ref="A505:C505"/>
    <mergeCell ref="F505:H505"/>
    <mergeCell ref="N505:O505"/>
    <mergeCell ref="A506:C506"/>
    <mergeCell ref="F506:H506"/>
    <mergeCell ref="N506:O506"/>
    <mergeCell ref="A507:C507"/>
    <mergeCell ref="F507:H507"/>
    <mergeCell ref="N507:O507"/>
    <mergeCell ref="A508:C508"/>
    <mergeCell ref="F508:H508"/>
    <mergeCell ref="N508:O508"/>
    <mergeCell ref="A509:C509"/>
    <mergeCell ref="F509:H509"/>
    <mergeCell ref="N509:O509"/>
    <mergeCell ref="A510:B510"/>
    <mergeCell ref="F510:H510"/>
    <mergeCell ref="N510:O510"/>
    <mergeCell ref="A511:C511"/>
    <mergeCell ref="F511:H511"/>
    <mergeCell ref="A512:C512"/>
    <mergeCell ref="F512:H512"/>
    <mergeCell ref="A513:C513"/>
    <mergeCell ref="F513:H513"/>
    <mergeCell ref="A514:C514"/>
    <mergeCell ref="F514:H514"/>
    <mergeCell ref="A515:C515"/>
    <mergeCell ref="F515:H515"/>
    <mergeCell ref="A516:C516"/>
    <mergeCell ref="F516:H516"/>
    <mergeCell ref="A517:C517"/>
    <mergeCell ref="F517:H517"/>
    <mergeCell ref="A518:C518"/>
    <mergeCell ref="F518:H518"/>
    <mergeCell ref="A519:C519"/>
    <mergeCell ref="F519:H519"/>
    <mergeCell ref="A520:C520"/>
    <mergeCell ref="F520:H520"/>
    <mergeCell ref="A521:C521"/>
    <mergeCell ref="F521:H521"/>
    <mergeCell ref="A522:C522"/>
    <mergeCell ref="F522:H522"/>
    <mergeCell ref="A523:B523"/>
    <mergeCell ref="F523:H523"/>
    <mergeCell ref="A539:G539"/>
    <mergeCell ref="O539:U539"/>
    <mergeCell ref="A542:U542"/>
    <mergeCell ref="A543:U543"/>
    <mergeCell ref="A544:U544"/>
    <mergeCell ref="A545:H545"/>
    <mergeCell ref="B546:H546"/>
    <mergeCell ref="B547:H547"/>
    <mergeCell ref="B548:H548"/>
    <mergeCell ref="B549:H549"/>
    <mergeCell ref="B550:H550"/>
    <mergeCell ref="B551:H551"/>
    <mergeCell ref="B552:H552"/>
    <mergeCell ref="B553:H553"/>
    <mergeCell ref="B560:H560"/>
    <mergeCell ref="A583:G583"/>
    <mergeCell ref="O583:U583"/>
    <mergeCell ref="B554:H554"/>
    <mergeCell ref="B555:H555"/>
    <mergeCell ref="B556:H556"/>
    <mergeCell ref="B557:H557"/>
    <mergeCell ref="B558:H558"/>
    <mergeCell ref="B559:H559"/>
  </mergeCells>
  <printOptions/>
  <pageMargins left="0.7" right="0.7" top="0.75" bottom="0.75" header="0.3" footer="0.3"/>
  <pageSetup orientation="landscape" paperSize="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77"/>
  <sheetViews>
    <sheetView tabSelected="1" zoomScale="150" zoomScaleNormal="150" zoomScalePageLayoutView="0" workbookViewId="0" topLeftCell="A48">
      <selection activeCell="K76" sqref="K76"/>
    </sheetView>
  </sheetViews>
  <sheetFormatPr defaultColWidth="11.421875" defaultRowHeight="12.75"/>
  <cols>
    <col min="1" max="1" width="16.421875" style="51" customWidth="1"/>
    <col min="2" max="2" width="5.28125" style="59" customWidth="1"/>
    <col min="3" max="3" width="7.28125" style="60" customWidth="1"/>
    <col min="4" max="4" width="9.28125" style="72" customWidth="1"/>
    <col min="5" max="5" width="7.00390625" style="72" customWidth="1"/>
    <col min="6" max="6" width="9.7109375" style="51" customWidth="1"/>
    <col min="7" max="7" width="12.28125" style="61" bestFit="1" customWidth="1"/>
    <col min="8" max="8" width="9.28125" style="51" customWidth="1"/>
    <col min="9" max="9" width="12.28125" style="61" bestFit="1" customWidth="1"/>
    <col min="10" max="10" width="11.140625" style="51" bestFit="1" customWidth="1"/>
    <col min="11" max="11" width="12.28125" style="51" bestFit="1" customWidth="1"/>
    <col min="12" max="16384" width="10.8515625" style="51" customWidth="1"/>
  </cols>
  <sheetData>
    <row r="1" spans="1:11" s="57" customFormat="1" ht="12">
      <c r="A1" s="102" t="s">
        <v>911</v>
      </c>
      <c r="B1" s="102" t="s">
        <v>953</v>
      </c>
      <c r="C1" s="104" t="s">
        <v>934</v>
      </c>
      <c r="D1" s="105" t="s">
        <v>912</v>
      </c>
      <c r="E1" s="105"/>
      <c r="F1" s="102" t="s">
        <v>955</v>
      </c>
      <c r="G1" s="103" t="s">
        <v>956</v>
      </c>
      <c r="H1" s="102" t="s">
        <v>932</v>
      </c>
      <c r="I1" s="103" t="s">
        <v>948</v>
      </c>
      <c r="J1" s="102" t="s">
        <v>933</v>
      </c>
      <c r="K1" s="102" t="s">
        <v>952</v>
      </c>
    </row>
    <row r="2" spans="1:11" s="57" customFormat="1" ht="30.75" customHeight="1">
      <c r="A2" s="102"/>
      <c r="B2" s="102"/>
      <c r="C2" s="104"/>
      <c r="D2" s="71" t="s">
        <v>931</v>
      </c>
      <c r="E2" s="71" t="s">
        <v>930</v>
      </c>
      <c r="F2" s="102"/>
      <c r="G2" s="103"/>
      <c r="H2" s="102"/>
      <c r="I2" s="103"/>
      <c r="J2" s="102"/>
      <c r="K2" s="102"/>
    </row>
    <row r="3" spans="1:11" ht="12">
      <c r="A3" s="62" t="s">
        <v>109</v>
      </c>
      <c r="B3" s="63" t="s">
        <v>941</v>
      </c>
      <c r="C3" s="64">
        <v>1</v>
      </c>
      <c r="D3" s="65">
        <f>956+1120</f>
        <v>2076</v>
      </c>
      <c r="E3" s="65"/>
      <c r="F3" s="66">
        <v>16.74</v>
      </c>
      <c r="G3" s="67">
        <f>34442.24*C3</f>
        <v>34442.24</v>
      </c>
      <c r="H3" s="68">
        <v>16.74</v>
      </c>
      <c r="I3" s="68"/>
      <c r="J3" s="68">
        <v>17.74</v>
      </c>
      <c r="K3" s="68">
        <f>(J3*D3)+((J3*1.5)*E3)</f>
        <v>36828.24</v>
      </c>
    </row>
    <row r="4" spans="1:11" ht="12">
      <c r="A4" s="62" t="s">
        <v>188</v>
      </c>
      <c r="B4" s="63" t="s">
        <v>941</v>
      </c>
      <c r="C4" s="64">
        <v>1</v>
      </c>
      <c r="D4" s="65">
        <f>(1022.5+1212.75)-E4</f>
        <v>2127</v>
      </c>
      <c r="E4" s="65">
        <f>39.5+68.75</f>
        <v>108.25</v>
      </c>
      <c r="F4" s="66">
        <v>16.74</v>
      </c>
      <c r="G4" s="67">
        <f>37847.9*C4</f>
        <v>37847.9</v>
      </c>
      <c r="H4" s="68">
        <v>16.74</v>
      </c>
      <c r="I4" s="68"/>
      <c r="J4" s="68">
        <v>17.74</v>
      </c>
      <c r="K4" s="68">
        <f>(J4*D4)+((J4*1.5)*E4)</f>
        <v>40613.5125</v>
      </c>
    </row>
    <row r="5" spans="1:11" ht="12">
      <c r="A5" s="62" t="s">
        <v>216</v>
      </c>
      <c r="B5" s="63" t="s">
        <v>941</v>
      </c>
      <c r="C5" s="64">
        <v>0.81</v>
      </c>
      <c r="D5" s="65"/>
      <c r="E5" s="65"/>
      <c r="F5" s="66">
        <f>68633.99/2</f>
        <v>34316.995</v>
      </c>
      <c r="G5" s="67">
        <f>67534.24*C5</f>
        <v>54702.73440000001</v>
      </c>
      <c r="H5" s="68"/>
      <c r="I5" s="68">
        <v>68633.99</v>
      </c>
      <c r="J5" s="68"/>
      <c r="K5" s="68">
        <f>71379.35*C5</f>
        <v>57817.27350000001</v>
      </c>
    </row>
    <row r="6" spans="1:11" ht="12">
      <c r="A6" s="62" t="s">
        <v>285</v>
      </c>
      <c r="B6" s="63" t="s">
        <v>941</v>
      </c>
      <c r="C6" s="64">
        <v>1</v>
      </c>
      <c r="D6" s="65"/>
      <c r="E6" s="65"/>
      <c r="F6" s="66">
        <f>64368.7/2</f>
        <v>32184.35</v>
      </c>
      <c r="G6" s="67">
        <f>63346.64*C6</f>
        <v>63346.64</v>
      </c>
      <c r="H6" s="68"/>
      <c r="I6" s="68">
        <v>64368.7</v>
      </c>
      <c r="J6" s="68"/>
      <c r="K6" s="68">
        <v>66943.45</v>
      </c>
    </row>
    <row r="7" spans="1:11" ht="12">
      <c r="A7" s="62" t="s">
        <v>330</v>
      </c>
      <c r="B7" s="63" t="s">
        <v>941</v>
      </c>
      <c r="C7" s="64">
        <v>1</v>
      </c>
      <c r="D7" s="65">
        <f>955.5+1103.75</f>
        <v>2059.25</v>
      </c>
      <c r="E7" s="65"/>
      <c r="F7" s="66">
        <v>12</v>
      </c>
      <c r="G7" s="67">
        <f>30507.5*C7</f>
        <v>30507.5</v>
      </c>
      <c r="H7" s="68">
        <v>15.01</v>
      </c>
      <c r="I7" s="68"/>
      <c r="J7" s="68">
        <v>15.91</v>
      </c>
      <c r="K7" s="68">
        <f>(J7*D7)+((J7*1.5)*E7)</f>
        <v>32762.6675</v>
      </c>
    </row>
    <row r="8" spans="1:11" ht="12">
      <c r="A8" s="62" t="s">
        <v>361</v>
      </c>
      <c r="B8" s="63" t="s">
        <v>941</v>
      </c>
      <c r="C8" s="64">
        <v>1</v>
      </c>
      <c r="D8" s="65"/>
      <c r="E8" s="65"/>
      <c r="F8" s="66">
        <v>31746.25</v>
      </c>
      <c r="G8" s="67">
        <f>62486.4*C8</f>
        <v>62486.4</v>
      </c>
      <c r="H8" s="68"/>
      <c r="I8" s="68">
        <v>63492.5</v>
      </c>
      <c r="J8" s="68"/>
      <c r="K8" s="68">
        <v>66032.2</v>
      </c>
    </row>
    <row r="9" spans="1:11" ht="12">
      <c r="A9" s="62" t="s">
        <v>380</v>
      </c>
      <c r="B9" s="63" t="s">
        <v>941</v>
      </c>
      <c r="C9" s="64">
        <v>0.81</v>
      </c>
      <c r="D9" s="65"/>
      <c r="E9" s="65"/>
      <c r="F9" s="66">
        <f>89200/2</f>
        <v>44600</v>
      </c>
      <c r="G9" s="67">
        <f>98349.92*C9</f>
        <v>79663.4352</v>
      </c>
      <c r="H9" s="68"/>
      <c r="I9" s="68">
        <v>89200</v>
      </c>
      <c r="J9" s="68"/>
      <c r="K9" s="68">
        <f>91876*C9</f>
        <v>74419.56</v>
      </c>
    </row>
    <row r="10" spans="1:11" ht="12">
      <c r="A10" s="62" t="s">
        <v>438</v>
      </c>
      <c r="B10" s="63" t="s">
        <v>941</v>
      </c>
      <c r="C10" s="64">
        <v>0.81</v>
      </c>
      <c r="D10" s="65">
        <f>(1024.5+1261.5)-E10</f>
        <v>2136</v>
      </c>
      <c r="E10" s="65">
        <f>44.5+105.5</f>
        <v>150</v>
      </c>
      <c r="F10" s="66">
        <v>16.04</v>
      </c>
      <c r="G10" s="67">
        <f>37341.48*C10</f>
        <v>30246.598800000003</v>
      </c>
      <c r="H10" s="68">
        <v>16.04</v>
      </c>
      <c r="I10" s="68"/>
      <c r="J10" s="68">
        <v>17.16</v>
      </c>
      <c r="K10" s="68">
        <f>((J10*D10)+((J10*1.5)*E10))*C10</f>
        <v>32816.9556</v>
      </c>
    </row>
    <row r="11" spans="1:12" ht="12">
      <c r="A11" s="62" t="s">
        <v>949</v>
      </c>
      <c r="B11" s="63" t="s">
        <v>941</v>
      </c>
      <c r="C11" s="64">
        <v>1</v>
      </c>
      <c r="D11" s="65">
        <v>2080</v>
      </c>
      <c r="E11" s="65"/>
      <c r="F11" s="66"/>
      <c r="G11" s="67"/>
      <c r="H11" s="68">
        <v>15</v>
      </c>
      <c r="I11" s="68"/>
      <c r="J11" s="68">
        <v>18</v>
      </c>
      <c r="K11" s="68">
        <v>37440</v>
      </c>
      <c r="L11" s="51" t="s">
        <v>946</v>
      </c>
    </row>
    <row r="12" spans="1:12" ht="21" customHeight="1">
      <c r="A12" s="73"/>
      <c r="B12" s="74"/>
      <c r="C12" s="75"/>
      <c r="D12" s="76"/>
      <c r="E12" s="76"/>
      <c r="F12" s="77"/>
      <c r="G12" s="78">
        <f>SUM(G3:G11)</f>
        <v>393243.4484</v>
      </c>
      <c r="H12" s="79"/>
      <c r="I12" s="79"/>
      <c r="J12" s="79"/>
      <c r="K12" s="79">
        <f>SUM(K3:K11)</f>
        <v>445673.8591</v>
      </c>
      <c r="L12" s="61">
        <f>K12-G12</f>
        <v>52430.41070000001</v>
      </c>
    </row>
    <row r="13" spans="1:11" ht="12">
      <c r="A13" s="62" t="s">
        <v>100</v>
      </c>
      <c r="B13" s="63" t="s">
        <v>940</v>
      </c>
      <c r="C13" s="64">
        <v>1</v>
      </c>
      <c r="D13" s="65">
        <f>(1138.5+963)-E13</f>
        <v>2081.75</v>
      </c>
      <c r="E13" s="65">
        <f>0.5+19.25</f>
        <v>19.75</v>
      </c>
      <c r="F13" s="66">
        <v>13</v>
      </c>
      <c r="G13" s="67">
        <v>25203.97</v>
      </c>
      <c r="H13" s="68">
        <v>13</v>
      </c>
      <c r="I13" s="68"/>
      <c r="J13" s="68">
        <v>13.91</v>
      </c>
      <c r="K13" s="68">
        <f>(J13*D13)+((J13*1.5)*E13)</f>
        <v>29369.226250000003</v>
      </c>
    </row>
    <row r="14" spans="1:11" ht="12">
      <c r="A14" s="62" t="s">
        <v>219</v>
      </c>
      <c r="B14" s="63" t="s">
        <v>940</v>
      </c>
      <c r="C14" s="64">
        <v>1</v>
      </c>
      <c r="D14" s="65">
        <f>(962.75+299.5)-E14</f>
        <v>1260.75</v>
      </c>
      <c r="E14" s="65">
        <v>1.5</v>
      </c>
      <c r="F14" s="66">
        <v>13</v>
      </c>
      <c r="G14" s="67">
        <v>15419.1</v>
      </c>
      <c r="H14" s="68">
        <v>13</v>
      </c>
      <c r="I14" s="68"/>
      <c r="J14" s="68">
        <v>13.91</v>
      </c>
      <c r="K14" s="68">
        <f>(J14*D14)+((J14*1.5)*E14)</f>
        <v>17568.33</v>
      </c>
    </row>
    <row r="15" spans="1:11" ht="12">
      <c r="A15" s="62" t="s">
        <v>228</v>
      </c>
      <c r="B15" s="63" t="s">
        <v>940</v>
      </c>
      <c r="C15" s="64">
        <v>1</v>
      </c>
      <c r="D15" s="65">
        <f>(1138.25+963.5)-E15</f>
        <v>2092.75</v>
      </c>
      <c r="E15" s="65">
        <v>9</v>
      </c>
      <c r="F15" s="66">
        <v>12</v>
      </c>
      <c r="G15" s="67">
        <v>23802.41</v>
      </c>
      <c r="H15" s="68">
        <v>12</v>
      </c>
      <c r="I15" s="68"/>
      <c r="J15" s="68">
        <v>13.08</v>
      </c>
      <c r="K15" s="68">
        <f>(J15*D15)+((J15*1.5)*E15)</f>
        <v>27549.750000000004</v>
      </c>
    </row>
    <row r="16" spans="1:11" ht="12">
      <c r="A16" s="62" t="s">
        <v>294</v>
      </c>
      <c r="B16" s="63" t="s">
        <v>940</v>
      </c>
      <c r="C16" s="64">
        <v>1</v>
      </c>
      <c r="D16" s="65">
        <f>(1150.25+962.5)-E16</f>
        <v>2093.25</v>
      </c>
      <c r="E16" s="65">
        <v>19.5</v>
      </c>
      <c r="F16" s="66">
        <v>16.71</v>
      </c>
      <c r="G16" s="67">
        <v>35037.43</v>
      </c>
      <c r="H16" s="68">
        <v>16.71</v>
      </c>
      <c r="I16" s="68"/>
      <c r="J16" s="68">
        <v>17.71</v>
      </c>
      <c r="K16" s="68">
        <f>(J16*D16)+((J16*1.5)*E16)</f>
        <v>37589.475000000006</v>
      </c>
    </row>
    <row r="17" spans="1:12" ht="12">
      <c r="A17" s="62" t="s">
        <v>420</v>
      </c>
      <c r="B17" s="63" t="s">
        <v>940</v>
      </c>
      <c r="C17" s="64">
        <v>1</v>
      </c>
      <c r="D17" s="65">
        <v>234.14</v>
      </c>
      <c r="E17" s="65"/>
      <c r="F17" s="66"/>
      <c r="G17" s="67">
        <v>2209.02</v>
      </c>
      <c r="H17" s="68"/>
      <c r="I17" s="68"/>
      <c r="J17" s="68"/>
      <c r="K17" s="68"/>
      <c r="L17" s="51" t="s">
        <v>945</v>
      </c>
    </row>
    <row r="18" spans="1:11" ht="12">
      <c r="A18" s="62" t="s">
        <v>492</v>
      </c>
      <c r="B18" s="63" t="s">
        <v>940</v>
      </c>
      <c r="C18" s="64">
        <v>1</v>
      </c>
      <c r="D18" s="65">
        <f>(962.5+1128.25)-E18</f>
        <v>2085</v>
      </c>
      <c r="E18" s="65">
        <v>5.75</v>
      </c>
      <c r="F18" s="66">
        <v>15.5</v>
      </c>
      <c r="G18" s="67">
        <v>32036.079999999998</v>
      </c>
      <c r="H18" s="68">
        <v>15.5</v>
      </c>
      <c r="I18" s="68"/>
      <c r="J18" s="68">
        <v>16.43</v>
      </c>
      <c r="K18" s="68">
        <f>(J18*D18)+((J18*1.5)*E18)</f>
        <v>34398.25875</v>
      </c>
    </row>
    <row r="19" spans="1:11" ht="12">
      <c r="A19" s="62" t="s">
        <v>511</v>
      </c>
      <c r="B19" s="63" t="s">
        <v>940</v>
      </c>
      <c r="C19" s="64">
        <v>1</v>
      </c>
      <c r="D19" s="65"/>
      <c r="E19" s="65"/>
      <c r="F19" s="66">
        <f>39321.15/2</f>
        <v>19660.575</v>
      </c>
      <c r="G19" s="67">
        <v>38319.880000000005</v>
      </c>
      <c r="H19" s="68"/>
      <c r="I19" s="68">
        <v>39321.15</v>
      </c>
      <c r="J19" s="68"/>
      <c r="K19" s="68">
        <v>41287.21</v>
      </c>
    </row>
    <row r="20" spans="1:12" ht="21" customHeight="1">
      <c r="A20" s="73"/>
      <c r="B20" s="74"/>
      <c r="C20" s="75"/>
      <c r="D20" s="76"/>
      <c r="E20" s="76"/>
      <c r="F20" s="77"/>
      <c r="G20" s="78">
        <f>SUM(G13:G19)</f>
        <v>172027.89</v>
      </c>
      <c r="H20" s="79"/>
      <c r="I20" s="79"/>
      <c r="J20" s="79"/>
      <c r="K20" s="79">
        <f>SUM(K13:K19)</f>
        <v>187762.25</v>
      </c>
      <c r="L20" s="61">
        <f>K20-G20</f>
        <v>15734.359999999986</v>
      </c>
    </row>
    <row r="21" spans="1:11" ht="12">
      <c r="A21" s="62" t="s">
        <v>45</v>
      </c>
      <c r="B21" s="63" t="s">
        <v>936</v>
      </c>
      <c r="C21" s="64">
        <v>0.81</v>
      </c>
      <c r="D21" s="65">
        <f>(1155.5+1027.5)-E21</f>
        <v>2145.5</v>
      </c>
      <c r="E21" s="65">
        <f>21+16.5</f>
        <v>37.5</v>
      </c>
      <c r="F21" s="66">
        <v>13.75</v>
      </c>
      <c r="G21" s="67">
        <f>29802.01*C21</f>
        <v>24139.6281</v>
      </c>
      <c r="H21" s="68">
        <v>13.75</v>
      </c>
      <c r="I21" s="68"/>
      <c r="J21" s="68">
        <v>15.02</v>
      </c>
      <c r="K21" s="68">
        <f>((J21*D21)+((J21*1.5)*E21))*C21</f>
        <v>26786.930850000004</v>
      </c>
    </row>
    <row r="22" spans="1:12" ht="12">
      <c r="A22" s="62" t="s">
        <v>167</v>
      </c>
      <c r="B22" s="63" t="s">
        <v>936</v>
      </c>
      <c r="C22" s="64">
        <v>1</v>
      </c>
      <c r="D22" s="65">
        <f>(104+559.75)-E22</f>
        <v>653.75</v>
      </c>
      <c r="E22" s="65">
        <v>10</v>
      </c>
      <c r="F22" s="66">
        <v>18.87</v>
      </c>
      <c r="G22" s="67">
        <v>12618.96</v>
      </c>
      <c r="H22" s="68"/>
      <c r="I22" s="68"/>
      <c r="J22" s="68"/>
      <c r="K22" s="68"/>
      <c r="L22" s="51" t="s">
        <v>945</v>
      </c>
    </row>
    <row r="23" spans="1:11" ht="12">
      <c r="A23" s="62" t="s">
        <v>274</v>
      </c>
      <c r="B23" s="63" t="s">
        <v>936</v>
      </c>
      <c r="C23" s="64">
        <v>0.81</v>
      </c>
      <c r="D23" s="65">
        <f>(1248+1070)-E23</f>
        <v>2180.5</v>
      </c>
      <c r="E23" s="65">
        <f>49.5+88</f>
        <v>137.5</v>
      </c>
      <c r="F23" s="66">
        <v>14</v>
      </c>
      <c r="G23" s="67">
        <f>31532.99*C23</f>
        <v>25541.721900000004</v>
      </c>
      <c r="H23" s="68">
        <v>14</v>
      </c>
      <c r="I23" s="68"/>
      <c r="J23" s="68">
        <v>15.12</v>
      </c>
      <c r="K23" s="68">
        <f>((J23*D23)+((J23*1.5)*E23))*C23</f>
        <v>29231.0046</v>
      </c>
    </row>
    <row r="24" spans="1:11" ht="12">
      <c r="A24" s="62" t="s">
        <v>336</v>
      </c>
      <c r="B24" s="63" t="s">
        <v>936</v>
      </c>
      <c r="C24" s="64">
        <v>0.81</v>
      </c>
      <c r="D24" s="65">
        <f>(933+1086.5)-E24</f>
        <v>1803.5</v>
      </c>
      <c r="E24" s="65">
        <f>29+97+90</f>
        <v>216</v>
      </c>
      <c r="F24" s="66">
        <v>13.5</v>
      </c>
      <c r="G24" s="67">
        <f>28535.1*C24</f>
        <v>23113.431</v>
      </c>
      <c r="H24" s="68">
        <v>13.5</v>
      </c>
      <c r="I24" s="68"/>
      <c r="J24" s="68">
        <v>15.02</v>
      </c>
      <c r="K24" s="68">
        <f>((J24*D24)+((J24*1.5)*E24))*C24</f>
        <v>25883.590500000002</v>
      </c>
    </row>
    <row r="25" spans="1:11" ht="12">
      <c r="A25" s="62" t="s">
        <v>474</v>
      </c>
      <c r="B25" s="63" t="s">
        <v>936</v>
      </c>
      <c r="C25" s="64">
        <v>0.81</v>
      </c>
      <c r="D25" s="65"/>
      <c r="E25" s="65"/>
      <c r="F25" s="66">
        <f>88425/2</f>
        <v>44212.5</v>
      </c>
      <c r="G25" s="67">
        <f>43729.46*C25</f>
        <v>35420.8626</v>
      </c>
      <c r="H25" s="68"/>
      <c r="I25" s="68">
        <v>51500</v>
      </c>
      <c r="J25" s="68"/>
      <c r="K25" s="68">
        <f>53560*C25</f>
        <v>43383.600000000006</v>
      </c>
    </row>
    <row r="26" spans="1:12" ht="21" customHeight="1">
      <c r="A26" s="73"/>
      <c r="B26" s="74"/>
      <c r="C26" s="75"/>
      <c r="D26" s="76"/>
      <c r="E26" s="76"/>
      <c r="F26" s="77"/>
      <c r="G26" s="78">
        <f>SUM(G21:G25)</f>
        <v>120834.6036</v>
      </c>
      <c r="H26" s="79"/>
      <c r="I26" s="79"/>
      <c r="J26" s="79"/>
      <c r="K26" s="79">
        <f>SUM(K21:K25)</f>
        <v>125285.12595000002</v>
      </c>
      <c r="L26" s="61">
        <f>K26-G26</f>
        <v>4450.522350000014</v>
      </c>
    </row>
    <row r="27" spans="1:11" ht="12">
      <c r="A27" s="62" t="s">
        <v>62</v>
      </c>
      <c r="B27" s="63" t="s">
        <v>938</v>
      </c>
      <c r="C27" s="64">
        <v>1</v>
      </c>
      <c r="D27" s="65"/>
      <c r="E27" s="65"/>
      <c r="F27" s="66">
        <f>50163.25/2</f>
        <v>25081.625</v>
      </c>
      <c r="G27" s="67">
        <v>49312.119999999995</v>
      </c>
      <c r="H27" s="68"/>
      <c r="I27" s="68">
        <v>50163.4</v>
      </c>
      <c r="J27" s="68"/>
      <c r="K27" s="68">
        <v>52169.94</v>
      </c>
    </row>
    <row r="28" spans="1:12" ht="12">
      <c r="A28" s="62" t="s">
        <v>152</v>
      </c>
      <c r="B28" s="63" t="s">
        <v>938</v>
      </c>
      <c r="C28" s="64">
        <v>1</v>
      </c>
      <c r="D28" s="65">
        <f>(993+561)-E28</f>
        <v>1526.5</v>
      </c>
      <c r="E28" s="65">
        <f>22+5.5</f>
        <v>27.5</v>
      </c>
      <c r="F28" s="66">
        <v>12</v>
      </c>
      <c r="G28" s="67">
        <v>17967.38</v>
      </c>
      <c r="H28" s="68"/>
      <c r="I28" s="68"/>
      <c r="J28" s="68"/>
      <c r="K28" s="68">
        <f>(J28*D28)+((J28*1.5)*E28)</f>
        <v>0</v>
      </c>
      <c r="L28" s="51" t="s">
        <v>945</v>
      </c>
    </row>
    <row r="29" spans="1:11" ht="12">
      <c r="A29" s="62" t="s">
        <v>209</v>
      </c>
      <c r="B29" s="63" t="s">
        <v>938</v>
      </c>
      <c r="C29" s="64">
        <v>1</v>
      </c>
      <c r="D29" s="65">
        <f>(1011.5+1174)-E29</f>
        <v>2110.5</v>
      </c>
      <c r="E29" s="65">
        <f>36+39</f>
        <v>75</v>
      </c>
      <c r="F29" s="66">
        <v>13.5</v>
      </c>
      <c r="G29" s="67">
        <v>28234.13</v>
      </c>
      <c r="H29" s="68">
        <v>15</v>
      </c>
      <c r="I29" s="68"/>
      <c r="J29" s="68">
        <v>16.2</v>
      </c>
      <c r="K29" s="68">
        <f>(J29*D29)+((J29*1.5)*E29)</f>
        <v>36012.6</v>
      </c>
    </row>
    <row r="30" spans="1:11" ht="12.75">
      <c r="A30" s="62" t="s">
        <v>247</v>
      </c>
      <c r="B30" s="63" t="s">
        <v>938</v>
      </c>
      <c r="C30" s="64">
        <v>1</v>
      </c>
      <c r="D30" s="65">
        <f>(1109.81+892.5)-E30</f>
        <v>1870.81</v>
      </c>
      <c r="E30" s="65">
        <f>58+73.5</f>
        <v>131.5</v>
      </c>
      <c r="F30" s="66">
        <v>16.5</v>
      </c>
      <c r="G30" s="67">
        <v>23526.57</v>
      </c>
      <c r="H30" s="68">
        <v>16.5</v>
      </c>
      <c r="I30" s="68"/>
      <c r="J30" s="68">
        <v>17.82</v>
      </c>
      <c r="K30" s="68">
        <f>(J30*D30)+((J30*1.5)*E30)</f>
        <v>36852.8292</v>
      </c>
    </row>
    <row r="31" spans="1:12" ht="12.75">
      <c r="A31" s="62" t="s">
        <v>950</v>
      </c>
      <c r="B31" s="63" t="s">
        <v>938</v>
      </c>
      <c r="C31" s="64">
        <v>1</v>
      </c>
      <c r="D31" s="65">
        <v>2080</v>
      </c>
      <c r="E31" s="65"/>
      <c r="F31" s="66"/>
      <c r="G31" s="67"/>
      <c r="H31" s="68">
        <v>12</v>
      </c>
      <c r="I31" s="68"/>
      <c r="J31" s="68">
        <v>14.01</v>
      </c>
      <c r="K31" s="68">
        <f>(J31*D31)+((J31*1.5)*E31)</f>
        <v>29140.8</v>
      </c>
      <c r="L31" s="51" t="s">
        <v>946</v>
      </c>
    </row>
    <row r="32" spans="1:12" ht="21" customHeight="1">
      <c r="A32" s="73"/>
      <c r="B32" s="74"/>
      <c r="C32" s="75"/>
      <c r="D32" s="76"/>
      <c r="E32" s="76"/>
      <c r="F32" s="77"/>
      <c r="G32" s="78">
        <f>SUM(G27:G31)</f>
        <v>119040.20000000001</v>
      </c>
      <c r="H32" s="79"/>
      <c r="I32" s="79"/>
      <c r="J32" s="79"/>
      <c r="K32" s="79">
        <f>SUM(K27:K31)</f>
        <v>154176.1692</v>
      </c>
      <c r="L32" s="61">
        <f>K32-G32</f>
        <v>35135.96919999999</v>
      </c>
    </row>
    <row r="33" spans="1:11" ht="12.75">
      <c r="A33" s="62" t="s">
        <v>28</v>
      </c>
      <c r="B33" s="63" t="s">
        <v>935</v>
      </c>
      <c r="C33" s="64">
        <v>1</v>
      </c>
      <c r="D33" s="65">
        <f>(1109+1303.5)-E33</f>
        <v>2173</v>
      </c>
      <c r="E33" s="65">
        <v>239.5</v>
      </c>
      <c r="F33" s="66">
        <v>16.75</v>
      </c>
      <c r="G33" s="67">
        <v>41199.71</v>
      </c>
      <c r="H33" s="68">
        <v>16.75</v>
      </c>
      <c r="I33" s="68"/>
      <c r="J33" s="68">
        <v>20.39</v>
      </c>
      <c r="K33" s="68">
        <f>(J33*D33)+((J33*1.5)*E33)</f>
        <v>51632.5775</v>
      </c>
    </row>
    <row r="34" spans="1:11" ht="12.75">
      <c r="A34" s="62" t="s">
        <v>88</v>
      </c>
      <c r="B34" s="63" t="s">
        <v>935</v>
      </c>
      <c r="C34" s="64">
        <v>1</v>
      </c>
      <c r="D34" s="65">
        <f>(1018+1271)-E34</f>
        <v>2158.5</v>
      </c>
      <c r="E34" s="65">
        <f>39+91.5</f>
        <v>130.5</v>
      </c>
      <c r="F34" s="66">
        <v>14.5</v>
      </c>
      <c r="G34" s="67">
        <v>37025.32</v>
      </c>
      <c r="H34" s="68">
        <v>14.5</v>
      </c>
      <c r="I34" s="68"/>
      <c r="J34" s="68">
        <v>18.02</v>
      </c>
      <c r="K34" s="68">
        <f>(J34*D34)+((J34*1.5)*E34)</f>
        <v>42423.585</v>
      </c>
    </row>
    <row r="35" spans="1:11" ht="12.75">
      <c r="A35" s="62" t="s">
        <v>119</v>
      </c>
      <c r="B35" s="63" t="s">
        <v>935</v>
      </c>
      <c r="C35" s="64">
        <v>1</v>
      </c>
      <c r="D35" s="65">
        <f>(1232+1446.5)-E35</f>
        <v>2350</v>
      </c>
      <c r="E35" s="65">
        <f>75.5+68+116+69</f>
        <v>328.5</v>
      </c>
      <c r="F35" s="66">
        <v>15.5</v>
      </c>
      <c r="G35" s="67">
        <v>39841.17</v>
      </c>
      <c r="H35" s="68">
        <v>15.5</v>
      </c>
      <c r="I35" s="68"/>
      <c r="J35" s="68">
        <v>19.07</v>
      </c>
      <c r="K35" s="68">
        <f>(J35*D35)+((J35*1.5)*E35)</f>
        <v>54211.2425</v>
      </c>
    </row>
    <row r="36" spans="1:12" ht="12.75">
      <c r="A36" s="62" t="s">
        <v>136</v>
      </c>
      <c r="B36" s="63" t="s">
        <v>935</v>
      </c>
      <c r="C36" s="64">
        <v>1</v>
      </c>
      <c r="D36" s="65">
        <f>(1115+1195)-E36</f>
        <v>2027</v>
      </c>
      <c r="E36" s="65">
        <f>63+42.5+84.5+93</f>
        <v>283</v>
      </c>
      <c r="F36" s="66">
        <v>14</v>
      </c>
      <c r="G36" s="67">
        <v>31107.75</v>
      </c>
      <c r="H36" s="68"/>
      <c r="I36" s="68"/>
      <c r="J36" s="68"/>
      <c r="K36" s="68"/>
      <c r="L36" s="51" t="s">
        <v>945</v>
      </c>
    </row>
    <row r="37" spans="1:12" ht="12.75">
      <c r="A37" s="62" t="s">
        <v>176</v>
      </c>
      <c r="B37" s="63" t="s">
        <v>935</v>
      </c>
      <c r="C37" s="64">
        <v>1</v>
      </c>
      <c r="D37" s="65">
        <f>(857+880)-E37</f>
        <v>1676</v>
      </c>
      <c r="E37" s="65">
        <v>61</v>
      </c>
      <c r="F37" s="66">
        <v>42000</v>
      </c>
      <c r="G37" s="67">
        <v>30763.31</v>
      </c>
      <c r="H37" s="68"/>
      <c r="I37" s="68">
        <v>42000</v>
      </c>
      <c r="J37" s="68"/>
      <c r="K37" s="68">
        <v>46200</v>
      </c>
      <c r="L37" s="51" t="s">
        <v>944</v>
      </c>
    </row>
    <row r="38" spans="1:12" ht="12.75">
      <c r="A38" s="62" t="s">
        <v>195</v>
      </c>
      <c r="B38" s="63" t="s">
        <v>935</v>
      </c>
      <c r="C38" s="64">
        <v>1</v>
      </c>
      <c r="D38" s="65">
        <f>621.98-E38</f>
        <v>538.98</v>
      </c>
      <c r="E38" s="65">
        <f>17+66</f>
        <v>83</v>
      </c>
      <c r="F38" s="66">
        <v>11.5</v>
      </c>
      <c r="G38" s="67">
        <v>7324.67</v>
      </c>
      <c r="H38" s="68"/>
      <c r="I38" s="68"/>
      <c r="J38" s="68"/>
      <c r="K38" s="68"/>
      <c r="L38" s="51" t="s">
        <v>945</v>
      </c>
    </row>
    <row r="39" spans="1:11" ht="12.75">
      <c r="A39" s="62" t="s">
        <v>236</v>
      </c>
      <c r="B39" s="63" t="s">
        <v>935</v>
      </c>
      <c r="C39" s="64">
        <v>1</v>
      </c>
      <c r="D39" s="65"/>
      <c r="E39" s="65"/>
      <c r="F39" s="66">
        <f>48404.79/2</f>
        <v>24202.395</v>
      </c>
      <c r="G39" s="67">
        <v>47556.28</v>
      </c>
      <c r="H39" s="68"/>
      <c r="I39" s="68">
        <v>48404.79</v>
      </c>
      <c r="J39" s="68"/>
      <c r="K39" s="68">
        <v>50825.03</v>
      </c>
    </row>
    <row r="40" spans="1:11" ht="12.75">
      <c r="A40" s="62" t="s">
        <v>239</v>
      </c>
      <c r="B40" s="63" t="s">
        <v>935</v>
      </c>
      <c r="C40" s="64">
        <v>1</v>
      </c>
      <c r="D40" s="65">
        <f>(982.5+1135)-E40</f>
        <v>2097</v>
      </c>
      <c r="E40" s="65">
        <f>10.5+10</f>
        <v>20.5</v>
      </c>
      <c r="F40" s="66">
        <v>16.5</v>
      </c>
      <c r="G40" s="67">
        <v>34309.2</v>
      </c>
      <c r="H40" s="68">
        <v>16.5</v>
      </c>
      <c r="I40" s="68"/>
      <c r="J40" s="68">
        <v>17.82</v>
      </c>
      <c r="K40" s="68">
        <f>(J40*D40)+((J40*1.5)*E40)</f>
        <v>37916.505</v>
      </c>
    </row>
    <row r="41" spans="1:12" ht="12.75">
      <c r="A41" s="62" t="s">
        <v>751</v>
      </c>
      <c r="B41" s="63" t="s">
        <v>935</v>
      </c>
      <c r="C41" s="64">
        <v>1</v>
      </c>
      <c r="D41" s="65">
        <f>312+2.312+8</f>
        <v>322.312</v>
      </c>
      <c r="E41" s="65">
        <v>21</v>
      </c>
      <c r="F41" s="66">
        <v>12</v>
      </c>
      <c r="G41" s="67">
        <v>4245.74</v>
      </c>
      <c r="H41" s="68"/>
      <c r="I41" s="68"/>
      <c r="J41" s="68"/>
      <c r="K41" s="68"/>
      <c r="L41" s="51" t="s">
        <v>946</v>
      </c>
    </row>
    <row r="42" spans="1:12" ht="12.75">
      <c r="A42" s="62" t="s">
        <v>329</v>
      </c>
      <c r="B42" s="63" t="s">
        <v>935</v>
      </c>
      <c r="C42" s="64"/>
      <c r="D42" s="65"/>
      <c r="E42" s="65"/>
      <c r="F42" s="66">
        <v>11.03</v>
      </c>
      <c r="G42" s="67">
        <v>0</v>
      </c>
      <c r="H42" s="68"/>
      <c r="I42" s="68"/>
      <c r="J42" s="68"/>
      <c r="K42" s="68"/>
      <c r="L42" s="51" t="s">
        <v>945</v>
      </c>
    </row>
    <row r="43" spans="1:11" ht="12.75">
      <c r="A43" s="62" t="s">
        <v>349</v>
      </c>
      <c r="B43" s="63" t="s">
        <v>935</v>
      </c>
      <c r="C43" s="64">
        <v>1</v>
      </c>
      <c r="D43" s="65">
        <f>(1070.75+569)-E43</f>
        <v>1484</v>
      </c>
      <c r="E43" s="65">
        <f>26.75+54.5+41.5+33</f>
        <v>155.75</v>
      </c>
      <c r="F43" s="66">
        <v>12.5</v>
      </c>
      <c r="G43" s="67">
        <v>19461.52</v>
      </c>
      <c r="H43" s="68">
        <v>14.5</v>
      </c>
      <c r="I43" s="68"/>
      <c r="J43" s="68">
        <v>18.02</v>
      </c>
      <c r="K43" s="68">
        <f>(J43*D43)+((J43*1.5)*E43)</f>
        <v>30951.6025</v>
      </c>
    </row>
    <row r="44" spans="1:12" ht="12.75">
      <c r="A44" s="62" t="s">
        <v>358</v>
      </c>
      <c r="B44" s="63" t="s">
        <v>935</v>
      </c>
      <c r="C44" s="64">
        <v>1</v>
      </c>
      <c r="D44" s="65"/>
      <c r="E44" s="65"/>
      <c r="F44" s="66">
        <f>47541.5/2</f>
        <v>23770.75</v>
      </c>
      <c r="G44" s="67">
        <v>46399.64</v>
      </c>
      <c r="H44" s="68"/>
      <c r="I44" s="68"/>
      <c r="J44" s="68"/>
      <c r="K44" s="68"/>
      <c r="L44" s="51" t="s">
        <v>951</v>
      </c>
    </row>
    <row r="45" spans="1:11" ht="12.75">
      <c r="A45" s="62" t="s">
        <v>384</v>
      </c>
      <c r="B45" s="63" t="s">
        <v>935</v>
      </c>
      <c r="C45" s="64">
        <v>1</v>
      </c>
      <c r="D45" s="65"/>
      <c r="E45" s="65"/>
      <c r="F45" s="66">
        <f>55986.28/2</f>
        <v>27993.14</v>
      </c>
      <c r="G45" s="67">
        <v>55115.9</v>
      </c>
      <c r="H45" s="68"/>
      <c r="I45" s="68">
        <v>55986.28</v>
      </c>
      <c r="J45" s="68"/>
      <c r="K45" s="68">
        <v>58225.73</v>
      </c>
    </row>
    <row r="46" spans="1:12" ht="12.75">
      <c r="A46" s="62" t="s">
        <v>403</v>
      </c>
      <c r="B46" s="63" t="s">
        <v>935</v>
      </c>
      <c r="C46" s="64">
        <v>1</v>
      </c>
      <c r="D46" s="65">
        <f>(960+1098.5)-E46</f>
        <v>1929</v>
      </c>
      <c r="E46" s="65">
        <f>16+113.5</f>
        <v>129.5</v>
      </c>
      <c r="F46" s="66">
        <v>13.93</v>
      </c>
      <c r="G46" s="69">
        <v>46946.18</v>
      </c>
      <c r="H46" s="68"/>
      <c r="I46" s="70">
        <v>48760</v>
      </c>
      <c r="J46" s="68"/>
      <c r="K46" s="68">
        <v>51198</v>
      </c>
      <c r="L46" s="51" t="s">
        <v>947</v>
      </c>
    </row>
    <row r="47" spans="1:12" ht="12.75">
      <c r="A47" s="62" t="s">
        <v>428</v>
      </c>
      <c r="B47" s="63" t="s">
        <v>935</v>
      </c>
      <c r="C47" s="64">
        <v>1</v>
      </c>
      <c r="D47" s="65">
        <v>616.68</v>
      </c>
      <c r="E47" s="65">
        <v>29.5</v>
      </c>
      <c r="F47" s="66"/>
      <c r="G47" s="67">
        <v>6713.38</v>
      </c>
      <c r="H47" s="68"/>
      <c r="I47" s="68"/>
      <c r="J47" s="68"/>
      <c r="K47" s="68"/>
      <c r="L47" s="51" t="s">
        <v>945</v>
      </c>
    </row>
    <row r="48" spans="1:12" ht="12.75">
      <c r="A48" s="62" t="s">
        <v>453</v>
      </c>
      <c r="B48" s="63" t="s">
        <v>935</v>
      </c>
      <c r="C48" s="64">
        <v>1</v>
      </c>
      <c r="D48" s="65">
        <f>(1077+980.5)-E48</f>
        <v>1920</v>
      </c>
      <c r="E48" s="65">
        <f>55.5+23+36.5+22.5</f>
        <v>137.5</v>
      </c>
      <c r="F48" s="66">
        <v>16.5</v>
      </c>
      <c r="G48" s="67">
        <v>32682.340000000004</v>
      </c>
      <c r="H48" s="68"/>
      <c r="I48" s="68"/>
      <c r="J48" s="68"/>
      <c r="K48" s="68"/>
      <c r="L48" s="51" t="s">
        <v>945</v>
      </c>
    </row>
    <row r="49" spans="1:12" ht="12.75">
      <c r="A49" s="62" t="s">
        <v>469</v>
      </c>
      <c r="B49" s="63" t="s">
        <v>935</v>
      </c>
      <c r="C49" s="64">
        <v>1</v>
      </c>
      <c r="D49" s="65"/>
      <c r="E49" s="65"/>
      <c r="F49" s="66"/>
      <c r="G49" s="67">
        <v>0</v>
      </c>
      <c r="H49" s="68"/>
      <c r="I49" s="68"/>
      <c r="J49" s="68"/>
      <c r="K49" s="68"/>
      <c r="L49" s="51" t="s">
        <v>945</v>
      </c>
    </row>
    <row r="50" spans="1:11" ht="12.75">
      <c r="A50" s="62" t="s">
        <v>470</v>
      </c>
      <c r="B50" s="63" t="s">
        <v>935</v>
      </c>
      <c r="C50" s="64">
        <v>1</v>
      </c>
      <c r="D50" s="65"/>
      <c r="E50" s="65"/>
      <c r="F50" s="66">
        <v>23316.5</v>
      </c>
      <c r="G50" s="67">
        <v>97674.86</v>
      </c>
      <c r="H50" s="68"/>
      <c r="I50" s="68">
        <v>88425</v>
      </c>
      <c r="J50" s="68"/>
      <c r="K50" s="68">
        <v>91077.75</v>
      </c>
    </row>
    <row r="51" spans="1:11" ht="12.75">
      <c r="A51" s="62" t="s">
        <v>484</v>
      </c>
      <c r="B51" s="63" t="s">
        <v>935</v>
      </c>
      <c r="C51" s="64">
        <v>1</v>
      </c>
      <c r="D51" s="65">
        <f>(1072+1271.5)-E51</f>
        <v>2142.5</v>
      </c>
      <c r="E51" s="65">
        <f>77+124</f>
        <v>201</v>
      </c>
      <c r="F51" s="66">
        <v>13</v>
      </c>
      <c r="G51" s="67">
        <v>28655.57</v>
      </c>
      <c r="H51" s="68">
        <v>13</v>
      </c>
      <c r="I51" s="68"/>
      <c r="J51" s="68">
        <v>15.08</v>
      </c>
      <c r="K51" s="68">
        <f>(J51*D51)+((J51*1.5)*E51)</f>
        <v>36855.520000000004</v>
      </c>
    </row>
    <row r="52" spans="1:11" ht="12.75">
      <c r="A52" s="62" t="s">
        <v>499</v>
      </c>
      <c r="B52" s="63" t="s">
        <v>935</v>
      </c>
      <c r="C52" s="64">
        <v>0.81</v>
      </c>
      <c r="D52" s="65"/>
      <c r="E52" s="65"/>
      <c r="F52" s="66">
        <f>54620.8/2</f>
        <v>27310.4</v>
      </c>
      <c r="G52" s="67">
        <f>53739.6*C52</f>
        <v>43529.076</v>
      </c>
      <c r="H52" s="68"/>
      <c r="I52" s="68">
        <v>54620.8</v>
      </c>
      <c r="J52" s="68"/>
      <c r="K52" s="68">
        <v>60082.88</v>
      </c>
    </row>
    <row r="53" spans="1:12" ht="12.75">
      <c r="A53" s="62" t="s">
        <v>504</v>
      </c>
      <c r="B53" s="63" t="s">
        <v>935</v>
      </c>
      <c r="C53" s="64">
        <v>1</v>
      </c>
      <c r="D53" s="65">
        <v>96.54</v>
      </c>
      <c r="E53" s="65">
        <v>0</v>
      </c>
      <c r="F53" s="66">
        <v>11.55</v>
      </c>
      <c r="G53" s="67">
        <v>1115.04</v>
      </c>
      <c r="H53" s="68"/>
      <c r="I53" s="68"/>
      <c r="J53" s="68"/>
      <c r="K53" s="68"/>
      <c r="L53" s="51" t="s">
        <v>945</v>
      </c>
    </row>
    <row r="54" spans="1:11" ht="12.75">
      <c r="A54" s="62" t="s">
        <v>515</v>
      </c>
      <c r="B54" s="63" t="s">
        <v>935</v>
      </c>
      <c r="C54" s="64">
        <v>1</v>
      </c>
      <c r="D54" s="65">
        <f>(276.5+1170)-E54</f>
        <v>1292.5</v>
      </c>
      <c r="E54" s="65">
        <f>20+36.5+97.5</f>
        <v>154</v>
      </c>
      <c r="F54" s="66">
        <v>16.5</v>
      </c>
      <c r="G54" s="67">
        <v>24617.86</v>
      </c>
      <c r="H54" s="68">
        <v>16.5</v>
      </c>
      <c r="I54" s="68"/>
      <c r="J54" s="68">
        <v>20.09</v>
      </c>
      <c r="K54" s="68">
        <f>(J54*D54)+((J54*1.5)*E54)</f>
        <v>30607.115</v>
      </c>
    </row>
    <row r="55" spans="1:11" ht="12.75">
      <c r="A55" s="62" t="s">
        <v>164</v>
      </c>
      <c r="B55" s="63" t="s">
        <v>943</v>
      </c>
      <c r="C55" s="64">
        <v>1</v>
      </c>
      <c r="D55" s="65"/>
      <c r="E55" s="65"/>
      <c r="F55" s="66">
        <f>50654.17/2</f>
        <v>25327.085</v>
      </c>
      <c r="G55" s="67">
        <v>49782.28</v>
      </c>
      <c r="H55" s="68"/>
      <c r="I55" s="68">
        <v>50654.2</v>
      </c>
      <c r="J55" s="68"/>
      <c r="K55" s="68">
        <v>53186.91</v>
      </c>
    </row>
    <row r="56" spans="1:11" ht="12.75">
      <c r="A56" s="62" t="s">
        <v>290</v>
      </c>
      <c r="B56" s="63" t="s">
        <v>943</v>
      </c>
      <c r="C56" s="64">
        <v>1</v>
      </c>
      <c r="D56" s="65"/>
      <c r="E56" s="65"/>
      <c r="F56" s="66">
        <f>53089.04/2</f>
        <v>26544.52</v>
      </c>
      <c r="G56" s="67">
        <v>51723.54</v>
      </c>
      <c r="H56" s="68"/>
      <c r="I56" s="68">
        <v>56201.6</v>
      </c>
      <c r="J56" s="68"/>
      <c r="K56" s="68">
        <v>58449.66</v>
      </c>
    </row>
    <row r="57" spans="1:12" ht="21" customHeight="1">
      <c r="A57" s="73"/>
      <c r="B57" s="74"/>
      <c r="C57" s="75"/>
      <c r="D57" s="76"/>
      <c r="E57" s="76"/>
      <c r="F57" s="77"/>
      <c r="G57" s="78">
        <f>SUM(G33:G56)</f>
        <v>777790.3360000001</v>
      </c>
      <c r="H57" s="79"/>
      <c r="I57" s="79"/>
      <c r="J57" s="79"/>
      <c r="K57" s="79">
        <f>SUM(K33:K56)</f>
        <v>753844.1075</v>
      </c>
      <c r="L57" s="61">
        <f>K57-G57</f>
        <v>-23946.228500000085</v>
      </c>
    </row>
    <row r="58" spans="1:11" ht="12.75">
      <c r="A58" s="62" t="s">
        <v>113</v>
      </c>
      <c r="B58" s="63" t="s">
        <v>942</v>
      </c>
      <c r="C58" s="64">
        <v>1</v>
      </c>
      <c r="D58" s="65">
        <f>(1174+1174.78)-E58</f>
        <v>2322.7799999999997</v>
      </c>
      <c r="E58" s="65">
        <v>26</v>
      </c>
      <c r="F58" s="66">
        <v>13</v>
      </c>
      <c r="G58" s="67">
        <v>30600.82</v>
      </c>
      <c r="H58" s="68">
        <v>13</v>
      </c>
      <c r="I58" s="68"/>
      <c r="J58" s="68">
        <v>15.02</v>
      </c>
      <c r="K58" s="68">
        <f>(J58*D58)+((J58*1.5)*E58)</f>
        <v>35473.9356</v>
      </c>
    </row>
    <row r="59" spans="1:12" ht="12.75">
      <c r="A59" s="62" t="s">
        <v>392</v>
      </c>
      <c r="B59" s="63" t="s">
        <v>942</v>
      </c>
      <c r="C59" s="64">
        <v>1</v>
      </c>
      <c r="D59" s="65">
        <f>(1231+1383.5)-E59</f>
        <v>2400.5</v>
      </c>
      <c r="E59" s="65">
        <f>103.5+7+103.5</f>
        <v>214</v>
      </c>
      <c r="F59" s="66"/>
      <c r="G59" s="67">
        <v>36604.57</v>
      </c>
      <c r="H59" s="68">
        <v>13.93</v>
      </c>
      <c r="I59" s="68"/>
      <c r="J59" s="68">
        <v>16.02</v>
      </c>
      <c r="K59" s="68">
        <f>(J59*D59)+((J59*1.5)*E59)</f>
        <v>43598.43</v>
      </c>
      <c r="L59" s="51" t="s">
        <v>954</v>
      </c>
    </row>
    <row r="60" spans="1:12" ht="12.75">
      <c r="A60" s="62" t="s">
        <v>446</v>
      </c>
      <c r="B60" s="63" t="s">
        <v>942</v>
      </c>
      <c r="C60" s="64">
        <v>1</v>
      </c>
      <c r="D60" s="65">
        <f>(1005.25+1177)-E60</f>
        <v>2119</v>
      </c>
      <c r="E60" s="65">
        <f>32.25+31</f>
        <v>63.25</v>
      </c>
      <c r="F60" s="66">
        <v>13.75</v>
      </c>
      <c r="G60" s="67">
        <v>29890.75</v>
      </c>
      <c r="H60" s="68"/>
      <c r="I60" s="68"/>
      <c r="J60" s="68"/>
      <c r="K60" s="68"/>
      <c r="L60" s="51" t="s">
        <v>945</v>
      </c>
    </row>
    <row r="61" spans="1:12" ht="21" customHeight="1">
      <c r="A61" s="73"/>
      <c r="B61" s="74"/>
      <c r="C61" s="75"/>
      <c r="D61" s="76"/>
      <c r="E61" s="76"/>
      <c r="F61" s="77"/>
      <c r="G61" s="78">
        <f>SUM(G58:G60)</f>
        <v>97096.14</v>
      </c>
      <c r="H61" s="79"/>
      <c r="I61" s="79"/>
      <c r="J61" s="79"/>
      <c r="K61" s="79">
        <f>SUM(K58:K60)</f>
        <v>79072.36559999999</v>
      </c>
      <c r="L61" s="61">
        <f>K61-G61</f>
        <v>-18023.77440000001</v>
      </c>
    </row>
    <row r="62" spans="1:11" ht="12.75">
      <c r="A62" s="62" t="s">
        <v>550</v>
      </c>
      <c r="B62" s="63" t="s">
        <v>937</v>
      </c>
      <c r="C62" s="64">
        <v>1</v>
      </c>
      <c r="D62" s="65">
        <v>682</v>
      </c>
      <c r="E62" s="65">
        <v>82</v>
      </c>
      <c r="F62" s="66">
        <v>13.75</v>
      </c>
      <c r="G62" s="67">
        <v>9509</v>
      </c>
      <c r="H62" s="68">
        <v>14</v>
      </c>
      <c r="I62" s="68"/>
      <c r="J62" s="68">
        <v>15.02</v>
      </c>
      <c r="K62" s="68">
        <f>(J62*D62)+((J62*1.5)*E62)</f>
        <v>12091.099999999999</v>
      </c>
    </row>
    <row r="63" spans="1:11" ht="12.75">
      <c r="A63" s="62" t="s">
        <v>364</v>
      </c>
      <c r="B63" s="63" t="s">
        <v>937</v>
      </c>
      <c r="C63" s="64">
        <v>1</v>
      </c>
      <c r="D63" s="65">
        <f>(1026+1186)-E63</f>
        <v>2163</v>
      </c>
      <c r="E63" s="65">
        <f>31+18</f>
        <v>49</v>
      </c>
      <c r="F63" s="66">
        <v>17.5</v>
      </c>
      <c r="G63" s="67">
        <v>38587.83</v>
      </c>
      <c r="H63" s="68">
        <v>20.5</v>
      </c>
      <c r="I63" s="68"/>
      <c r="J63" s="68">
        <v>21.53</v>
      </c>
      <c r="K63" s="68">
        <f>(J63*D63)+((J63*1.5)*E63)</f>
        <v>48151.845</v>
      </c>
    </row>
    <row r="64" spans="1:11" ht="12.75">
      <c r="A64" s="62" t="s">
        <v>414</v>
      </c>
      <c r="B64" s="63" t="s">
        <v>937</v>
      </c>
      <c r="C64" s="64">
        <v>1</v>
      </c>
      <c r="D64" s="65">
        <f>(1020+1173)-E64</f>
        <v>2183</v>
      </c>
      <c r="E64" s="65">
        <v>10</v>
      </c>
      <c r="F64" s="66">
        <v>17.5</v>
      </c>
      <c r="G64" s="67">
        <v>37928.39</v>
      </c>
      <c r="H64" s="68">
        <v>17.5</v>
      </c>
      <c r="I64" s="68"/>
      <c r="J64" s="68">
        <v>18.38</v>
      </c>
      <c r="K64" s="68">
        <f>(J64*D64)+((J64*1.5)*E64)</f>
        <v>40399.24</v>
      </c>
    </row>
    <row r="65" spans="1:11" ht="12.75">
      <c r="A65" s="62" t="s">
        <v>477</v>
      </c>
      <c r="B65" s="63" t="s">
        <v>937</v>
      </c>
      <c r="C65" s="64">
        <v>1</v>
      </c>
      <c r="D65" s="65">
        <f>(1088+1209)-E65</f>
        <v>2140</v>
      </c>
      <c r="E65" s="65">
        <f>63+94</f>
        <v>157</v>
      </c>
      <c r="F65" s="66"/>
      <c r="G65" s="67">
        <v>47559.020000000004</v>
      </c>
      <c r="H65" s="68">
        <v>20.5</v>
      </c>
      <c r="I65" s="68"/>
      <c r="J65" s="68">
        <v>21.53</v>
      </c>
      <c r="K65" s="68">
        <f>(J65*D65)+((J65*1.5)*E65)</f>
        <v>51144.51500000001</v>
      </c>
    </row>
    <row r="66" spans="1:12" ht="21" customHeight="1">
      <c r="A66" s="73"/>
      <c r="B66" s="74"/>
      <c r="C66" s="75"/>
      <c r="D66" s="76"/>
      <c r="E66" s="76"/>
      <c r="F66" s="77"/>
      <c r="G66" s="78">
        <f>SUM(G62:G65)</f>
        <v>133584.24</v>
      </c>
      <c r="H66" s="79"/>
      <c r="I66" s="79"/>
      <c r="J66" s="79"/>
      <c r="K66" s="79">
        <f>SUM(K62:K65)</f>
        <v>151786.7</v>
      </c>
      <c r="L66" s="61">
        <f>K66-G66</f>
        <v>18202.46000000002</v>
      </c>
    </row>
    <row r="67" spans="1:11" ht="12.75">
      <c r="A67" s="62" t="s">
        <v>76</v>
      </c>
      <c r="B67" s="63" t="s">
        <v>939</v>
      </c>
      <c r="C67" s="64">
        <v>1</v>
      </c>
      <c r="D67" s="65">
        <f>(1279+1060)-E67</f>
        <v>2158.5</v>
      </c>
      <c r="E67" s="65">
        <f>73+107.5</f>
        <v>180.5</v>
      </c>
      <c r="F67" s="66">
        <v>16.01</v>
      </c>
      <c r="G67" s="67">
        <v>37809.4</v>
      </c>
      <c r="H67" s="68">
        <v>17.01</v>
      </c>
      <c r="I67" s="68"/>
      <c r="J67" s="68">
        <v>18.37</v>
      </c>
      <c r="K67" s="68">
        <f>(J67*D67)+((J67*1.5)*E67)</f>
        <v>44625.3225</v>
      </c>
    </row>
    <row r="68" spans="1:11" ht="12.75">
      <c r="A68" s="62" t="s">
        <v>321</v>
      </c>
      <c r="B68" s="63" t="s">
        <v>939</v>
      </c>
      <c r="C68" s="64">
        <v>1</v>
      </c>
      <c r="D68" s="65">
        <f>(1147.5+1009.5)-E68</f>
        <v>2098.5</v>
      </c>
      <c r="E68" s="65">
        <f>43+15.5</f>
        <v>58.5</v>
      </c>
      <c r="F68" s="66">
        <v>14</v>
      </c>
      <c r="G68" s="67">
        <v>29646.1</v>
      </c>
      <c r="H68" s="68">
        <v>14</v>
      </c>
      <c r="I68" s="68"/>
      <c r="J68" s="68">
        <v>15.12</v>
      </c>
      <c r="K68" s="68">
        <f>(J68*D68)+((J68*1.5)*E68)</f>
        <v>33056.1</v>
      </c>
    </row>
    <row r="69" spans="1:12" ht="21" customHeight="1">
      <c r="A69" s="73"/>
      <c r="B69" s="74"/>
      <c r="C69" s="75"/>
      <c r="D69" s="76"/>
      <c r="E69" s="76"/>
      <c r="F69" s="77"/>
      <c r="G69" s="78">
        <f>SUM(G67:G68)</f>
        <v>67455.5</v>
      </c>
      <c r="H69" s="79"/>
      <c r="I69" s="79"/>
      <c r="J69" s="79"/>
      <c r="K69" s="79">
        <f>SUM(K67:K68)</f>
        <v>77681.4225</v>
      </c>
      <c r="L69" s="61">
        <f>K69-G69</f>
        <v>10225.9225</v>
      </c>
    </row>
    <row r="70" spans="1:12" ht="18" customHeight="1">
      <c r="A70" s="50"/>
      <c r="B70" s="53"/>
      <c r="C70" s="54"/>
      <c r="D70" s="58"/>
      <c r="E70" s="58"/>
      <c r="F70" s="52"/>
      <c r="G70" s="80">
        <f>G69+G66+G61+G57+G32+G26+G20+G12</f>
        <v>1881072.358</v>
      </c>
      <c r="H70" s="56"/>
      <c r="I70" s="56"/>
      <c r="J70" s="56"/>
      <c r="K70" s="80">
        <f>K69+K66+K61+K57+K32+K26+K20+K12</f>
        <v>1975281.99985</v>
      </c>
      <c r="L70" s="80">
        <f>L69+L66+L61+L57+L32+L26+L20+L12</f>
        <v>94209.64184999993</v>
      </c>
    </row>
    <row r="71" spans="1:12" ht="12.75">
      <c r="A71" s="50"/>
      <c r="B71" s="53"/>
      <c r="C71" s="54"/>
      <c r="D71" s="58"/>
      <c r="E71" s="58"/>
      <c r="F71" s="52"/>
      <c r="G71" s="56"/>
      <c r="H71" s="56"/>
      <c r="I71" s="56"/>
      <c r="J71" s="56"/>
      <c r="K71" s="56"/>
      <c r="L71" s="56"/>
    </row>
    <row r="72" spans="1:12" ht="12.75">
      <c r="A72" s="50"/>
      <c r="B72" s="53"/>
      <c r="C72" s="54"/>
      <c r="D72" s="58"/>
      <c r="E72" s="58"/>
      <c r="F72" s="52"/>
      <c r="G72" s="56"/>
      <c r="H72" s="56"/>
      <c r="I72" s="56"/>
      <c r="J72" s="56"/>
      <c r="K72" s="56"/>
      <c r="L72" s="56"/>
    </row>
    <row r="73" spans="1:12" ht="12.75">
      <c r="A73" s="50"/>
      <c r="B73" s="53"/>
      <c r="C73" s="54"/>
      <c r="D73" s="58"/>
      <c r="E73" s="58"/>
      <c r="F73" s="52"/>
      <c r="G73" s="56"/>
      <c r="H73" s="56"/>
      <c r="I73" s="56"/>
      <c r="J73" s="56"/>
      <c r="K73" s="56"/>
      <c r="L73" s="56"/>
    </row>
    <row r="74" spans="1:12" ht="12.75">
      <c r="A74" s="50" t="s">
        <v>226</v>
      </c>
      <c r="B74" s="53"/>
      <c r="C74" s="54"/>
      <c r="D74" s="58"/>
      <c r="E74" s="58"/>
      <c r="F74" s="52">
        <v>11.55</v>
      </c>
      <c r="G74" s="55">
        <v>0</v>
      </c>
      <c r="H74" s="56"/>
      <c r="I74" s="56"/>
      <c r="J74" s="56"/>
      <c r="K74" s="56"/>
      <c r="L74" s="51" t="s">
        <v>945</v>
      </c>
    </row>
    <row r="75" spans="1:12" ht="12.75">
      <c r="A75" s="50" t="s">
        <v>473</v>
      </c>
      <c r="B75" s="53"/>
      <c r="C75" s="54">
        <v>1</v>
      </c>
      <c r="D75" s="58"/>
      <c r="E75" s="58"/>
      <c r="F75" s="52">
        <v>20.5</v>
      </c>
      <c r="G75" s="55">
        <v>0</v>
      </c>
      <c r="H75" s="56"/>
      <c r="I75" s="56"/>
      <c r="J75" s="56"/>
      <c r="K75" s="56"/>
      <c r="L75" s="51" t="s">
        <v>945</v>
      </c>
    </row>
    <row r="76" ht="12.75">
      <c r="K76" s="61"/>
    </row>
    <row r="77" ht="12.75">
      <c r="K77" s="61"/>
    </row>
  </sheetData>
  <sheetProtection/>
  <mergeCells count="10">
    <mergeCell ref="H1:H2"/>
    <mergeCell ref="I1:I2"/>
    <mergeCell ref="J1:J2"/>
    <mergeCell ref="K1:K2"/>
    <mergeCell ref="B1:B2"/>
    <mergeCell ref="A1:A2"/>
    <mergeCell ref="C1:C2"/>
    <mergeCell ref="D1:E1"/>
    <mergeCell ref="F1:F2"/>
    <mergeCell ref="G1:G2"/>
  </mergeCells>
  <printOptions horizontalCentered="1"/>
  <pageMargins left="0.25" right="0.25" top="1.15" bottom="0.7" header="0.55" footer="0.3"/>
  <pageSetup orientation="landscape"/>
  <headerFooter>
    <oddHeader>&amp;C&amp;"Avenir Medium,Regular"&amp;11&amp;K583D03Mountain Water District
Water Utility Wages (Test Year, Current, and Future)</oddHeader>
    <oddFooter>&amp;L&amp;"Avenir Book Oblique,Italic"&amp;8&amp;K6C4E02SRE; c allen
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zoomScale="200" zoomScaleNormal="200" zoomScalePageLayoutView="0" workbookViewId="0" topLeftCell="A12">
      <selection activeCell="A2" sqref="A2:A70"/>
    </sheetView>
  </sheetViews>
  <sheetFormatPr defaultColWidth="11.421875" defaultRowHeight="12.75"/>
  <cols>
    <col min="1" max="1" width="15.7109375" style="8" customWidth="1"/>
    <col min="2" max="2" width="4.7109375" style="24" customWidth="1"/>
    <col min="3" max="4" width="10.8515625" style="28" customWidth="1"/>
    <col min="5" max="5" width="11.421875" style="28" bestFit="1" customWidth="1"/>
    <col min="6" max="6" width="7.00390625" style="8" customWidth="1"/>
    <col min="7" max="7" width="19.28125" style="8" customWidth="1"/>
    <col min="8" max="8" width="11.8515625" style="28" customWidth="1"/>
    <col min="9" max="16384" width="10.8515625" style="8" customWidth="1"/>
  </cols>
  <sheetData>
    <row r="1" spans="1:5" ht="25.5">
      <c r="A1" s="34" t="s">
        <v>522</v>
      </c>
      <c r="B1" s="34" t="s">
        <v>899</v>
      </c>
      <c r="C1" s="35" t="s">
        <v>913</v>
      </c>
      <c r="D1" s="35" t="s">
        <v>914</v>
      </c>
      <c r="E1" s="33" t="s">
        <v>915</v>
      </c>
    </row>
    <row r="2" spans="1:5" ht="12">
      <c r="A2" s="29" t="s">
        <v>523</v>
      </c>
      <c r="B2" s="30">
        <v>112</v>
      </c>
      <c r="C2" s="31">
        <v>15341.76</v>
      </c>
      <c r="D2" s="31">
        <v>14985.25</v>
      </c>
      <c r="E2" s="28">
        <f>C2+D2</f>
        <v>30327.010000000002</v>
      </c>
    </row>
    <row r="3" spans="1:5" ht="12">
      <c r="A3" s="20" t="s">
        <v>28</v>
      </c>
      <c r="B3" s="22">
        <v>14</v>
      </c>
      <c r="C3" s="32">
        <v>21705.07</v>
      </c>
      <c r="D3" s="32">
        <v>19494.64</v>
      </c>
      <c r="E3" s="32">
        <f aca="true" t="shared" si="0" ref="E3:E66">C3+D3</f>
        <v>41199.71</v>
      </c>
    </row>
    <row r="4" spans="1:5" ht="12">
      <c r="A4" s="20" t="s">
        <v>45</v>
      </c>
      <c r="B4" s="22">
        <v>78</v>
      </c>
      <c r="C4" s="32">
        <v>15560.33</v>
      </c>
      <c r="D4" s="32">
        <v>14241.68</v>
      </c>
      <c r="E4" s="32">
        <f t="shared" si="0"/>
        <v>29802.010000000002</v>
      </c>
    </row>
    <row r="5" spans="1:5" ht="12">
      <c r="A5" s="20" t="s">
        <v>550</v>
      </c>
      <c r="B5" s="22">
        <v>129</v>
      </c>
      <c r="C5" s="32">
        <v>0</v>
      </c>
      <c r="D5" s="32">
        <v>9509</v>
      </c>
      <c r="E5" s="32">
        <f t="shared" si="0"/>
        <v>9509</v>
      </c>
    </row>
    <row r="6" spans="1:5" ht="12">
      <c r="A6" s="20" t="s">
        <v>62</v>
      </c>
      <c r="B6" s="22">
        <v>15</v>
      </c>
      <c r="C6" s="32">
        <v>26159.8</v>
      </c>
      <c r="D6" s="32">
        <v>23152.32</v>
      </c>
      <c r="E6" s="32">
        <f t="shared" si="0"/>
        <v>49312.119999999995</v>
      </c>
    </row>
    <row r="7" spans="1:5" ht="12">
      <c r="A7" s="20" t="s">
        <v>69</v>
      </c>
      <c r="B7" s="22">
        <v>17</v>
      </c>
      <c r="C7" s="32">
        <v>18429.34</v>
      </c>
      <c r="D7" s="32">
        <v>16145.25</v>
      </c>
      <c r="E7" s="32">
        <f t="shared" si="0"/>
        <v>34574.59</v>
      </c>
    </row>
    <row r="8" spans="1:5" ht="12">
      <c r="A8" s="20" t="s">
        <v>76</v>
      </c>
      <c r="B8" s="22">
        <v>19</v>
      </c>
      <c r="C8" s="32">
        <v>20254.07</v>
      </c>
      <c r="D8" s="32">
        <v>17555.33</v>
      </c>
      <c r="E8" s="32">
        <f t="shared" si="0"/>
        <v>37809.4</v>
      </c>
    </row>
    <row r="9" spans="1:5" ht="12">
      <c r="A9" s="20" t="s">
        <v>88</v>
      </c>
      <c r="B9" s="22">
        <v>69</v>
      </c>
      <c r="C9" s="32">
        <v>19647</v>
      </c>
      <c r="D9" s="32">
        <v>17378.32</v>
      </c>
      <c r="E9" s="32">
        <f t="shared" si="0"/>
        <v>37025.32</v>
      </c>
    </row>
    <row r="10" spans="1:5" ht="12">
      <c r="A10" s="20" t="s">
        <v>100</v>
      </c>
      <c r="B10" s="22">
        <v>68</v>
      </c>
      <c r="C10" s="32">
        <v>12722.47</v>
      </c>
      <c r="D10" s="32">
        <v>12481.5</v>
      </c>
      <c r="E10" s="32">
        <f t="shared" si="0"/>
        <v>25203.97</v>
      </c>
    </row>
    <row r="11" spans="1:5" ht="12">
      <c r="A11" s="20" t="s">
        <v>109</v>
      </c>
      <c r="B11" s="22">
        <v>21</v>
      </c>
      <c r="C11" s="32">
        <v>18438.8</v>
      </c>
      <c r="D11" s="32">
        <v>16003.44</v>
      </c>
      <c r="E11" s="32">
        <f t="shared" si="0"/>
        <v>34442.24</v>
      </c>
    </row>
    <row r="12" spans="1:5" ht="12">
      <c r="A12" s="20" t="s">
        <v>113</v>
      </c>
      <c r="B12" s="22">
        <v>105</v>
      </c>
      <c r="C12" s="32">
        <v>15080.2</v>
      </c>
      <c r="D12" s="32">
        <v>15520.62</v>
      </c>
      <c r="E12" s="32">
        <f t="shared" si="0"/>
        <v>30600.82</v>
      </c>
    </row>
    <row r="13" spans="1:5" ht="12">
      <c r="A13" s="20" t="s">
        <v>119</v>
      </c>
      <c r="B13" s="22">
        <v>101</v>
      </c>
      <c r="C13" s="32">
        <v>19633.02</v>
      </c>
      <c r="D13" s="32">
        <v>20208.15</v>
      </c>
      <c r="E13" s="32">
        <f t="shared" si="0"/>
        <v>39841.17</v>
      </c>
    </row>
    <row r="14" spans="1:5" ht="12">
      <c r="A14" s="20" t="s">
        <v>136</v>
      </c>
      <c r="B14" s="22">
        <v>120</v>
      </c>
      <c r="C14" s="32">
        <v>14759.25</v>
      </c>
      <c r="D14" s="32">
        <v>16348.5</v>
      </c>
      <c r="E14" s="32">
        <f t="shared" si="0"/>
        <v>31107.75</v>
      </c>
    </row>
    <row r="15" spans="1:5" ht="12">
      <c r="A15" s="20" t="s">
        <v>152</v>
      </c>
      <c r="B15" s="22">
        <v>123</v>
      </c>
      <c r="C15" s="32">
        <v>5919.38</v>
      </c>
      <c r="D15" s="32">
        <v>12048</v>
      </c>
      <c r="E15" s="32">
        <f t="shared" si="0"/>
        <v>17967.38</v>
      </c>
    </row>
    <row r="16" spans="1:5" ht="12">
      <c r="A16" s="20" t="s">
        <v>160</v>
      </c>
      <c r="B16" s="22">
        <v>24</v>
      </c>
      <c r="C16" s="32">
        <v>23439.6</v>
      </c>
      <c r="D16" s="32">
        <v>20820.96</v>
      </c>
      <c r="E16" s="32">
        <f t="shared" si="0"/>
        <v>44260.56</v>
      </c>
    </row>
    <row r="17" spans="1:5" ht="12">
      <c r="A17" s="20" t="s">
        <v>164</v>
      </c>
      <c r="B17" s="22" t="s">
        <v>901</v>
      </c>
      <c r="C17" s="32">
        <v>26403.4</v>
      </c>
      <c r="D17" s="32">
        <v>23378.88</v>
      </c>
      <c r="E17" s="32">
        <f t="shared" si="0"/>
        <v>49782.28</v>
      </c>
    </row>
    <row r="18" spans="1:5" ht="12">
      <c r="A18" s="20" t="s">
        <v>167</v>
      </c>
      <c r="B18" s="22">
        <v>26</v>
      </c>
      <c r="C18" s="32">
        <v>10656.48</v>
      </c>
      <c r="D18" s="32">
        <v>1962.48</v>
      </c>
      <c r="E18" s="32">
        <f t="shared" si="0"/>
        <v>12618.96</v>
      </c>
    </row>
    <row r="19" spans="1:5" ht="12">
      <c r="A19" s="40" t="s">
        <v>176</v>
      </c>
      <c r="B19" s="41">
        <v>84</v>
      </c>
      <c r="C19" s="42">
        <v>12186.43</v>
      </c>
      <c r="D19" s="42">
        <v>18576.88</v>
      </c>
      <c r="E19" s="42">
        <f t="shared" si="0"/>
        <v>30763.31</v>
      </c>
    </row>
    <row r="20" spans="1:5" ht="12">
      <c r="A20" s="20" t="s">
        <v>188</v>
      </c>
      <c r="B20" s="22">
        <v>63</v>
      </c>
      <c r="C20" s="32">
        <v>20400.56</v>
      </c>
      <c r="D20" s="32">
        <v>17447.34</v>
      </c>
      <c r="E20" s="32">
        <f t="shared" si="0"/>
        <v>37847.9</v>
      </c>
    </row>
    <row r="21" spans="1:5" ht="12">
      <c r="A21" s="20" t="s">
        <v>195</v>
      </c>
      <c r="B21" s="22" t="s">
        <v>902</v>
      </c>
      <c r="C21" s="32">
        <v>7324.67</v>
      </c>
      <c r="D21" s="32">
        <v>0</v>
      </c>
      <c r="E21" s="32">
        <f t="shared" si="0"/>
        <v>7324.67</v>
      </c>
    </row>
    <row r="22" spans="1:5" ht="12">
      <c r="A22" s="20" t="s">
        <v>209</v>
      </c>
      <c r="B22" s="22">
        <v>80</v>
      </c>
      <c r="C22" s="32">
        <v>14315.6</v>
      </c>
      <c r="D22" s="32">
        <v>13918.53</v>
      </c>
      <c r="E22" s="32">
        <f t="shared" si="0"/>
        <v>28234.13</v>
      </c>
    </row>
    <row r="23" spans="1:5" ht="12">
      <c r="A23" s="40" t="s">
        <v>216</v>
      </c>
      <c r="B23" s="41">
        <v>10</v>
      </c>
      <c r="C23" s="42">
        <v>35857</v>
      </c>
      <c r="D23" s="42">
        <v>31677.24</v>
      </c>
      <c r="E23" s="42">
        <f t="shared" si="0"/>
        <v>67534.24</v>
      </c>
    </row>
    <row r="24" spans="1:5" ht="12">
      <c r="A24" s="20" t="s">
        <v>219</v>
      </c>
      <c r="B24" s="22">
        <v>126</v>
      </c>
      <c r="C24" s="32">
        <v>3015.84</v>
      </c>
      <c r="D24" s="32">
        <v>12403.26</v>
      </c>
      <c r="E24" s="32">
        <f t="shared" si="0"/>
        <v>15419.1</v>
      </c>
    </row>
    <row r="25" spans="1:5" ht="12">
      <c r="A25" s="20" t="s">
        <v>226</v>
      </c>
      <c r="B25" s="22" t="s">
        <v>903</v>
      </c>
      <c r="C25" s="32">
        <v>0</v>
      </c>
      <c r="D25" s="32">
        <v>0</v>
      </c>
      <c r="E25" s="32">
        <f t="shared" si="0"/>
        <v>0</v>
      </c>
    </row>
    <row r="26" spans="1:5" ht="12">
      <c r="A26" s="20" t="s">
        <v>228</v>
      </c>
      <c r="B26" s="22">
        <v>28</v>
      </c>
      <c r="C26" s="32">
        <v>12240.41</v>
      </c>
      <c r="D26" s="32">
        <v>11562</v>
      </c>
      <c r="E26" s="32">
        <f t="shared" si="0"/>
        <v>23802.41</v>
      </c>
    </row>
    <row r="27" spans="1:5" ht="12">
      <c r="A27" s="20" t="s">
        <v>236</v>
      </c>
      <c r="B27" s="22">
        <v>30</v>
      </c>
      <c r="C27" s="32">
        <v>25215.64</v>
      </c>
      <c r="D27" s="32">
        <v>22340.64</v>
      </c>
      <c r="E27" s="32">
        <f t="shared" si="0"/>
        <v>47556.28</v>
      </c>
    </row>
    <row r="28" spans="1:5" ht="12">
      <c r="A28" s="20" t="s">
        <v>239</v>
      </c>
      <c r="B28" s="22">
        <v>31</v>
      </c>
      <c r="C28" s="32">
        <v>18011.3</v>
      </c>
      <c r="D28" s="32">
        <v>16297.9</v>
      </c>
      <c r="E28" s="32">
        <f t="shared" si="0"/>
        <v>34309.2</v>
      </c>
    </row>
    <row r="29" spans="1:5" ht="12">
      <c r="A29" s="20" t="s">
        <v>247</v>
      </c>
      <c r="B29" s="22">
        <v>121</v>
      </c>
      <c r="C29" s="32">
        <v>9861.35</v>
      </c>
      <c r="D29" s="32">
        <v>13665.22</v>
      </c>
      <c r="E29" s="32">
        <f t="shared" si="0"/>
        <v>23526.57</v>
      </c>
    </row>
    <row r="30" spans="1:5" ht="12">
      <c r="A30" s="20" t="s">
        <v>257</v>
      </c>
      <c r="B30" s="22">
        <v>32</v>
      </c>
      <c r="C30" s="32">
        <v>38504.02</v>
      </c>
      <c r="D30" s="32">
        <v>34292.4</v>
      </c>
      <c r="E30" s="32">
        <f t="shared" si="0"/>
        <v>72796.42</v>
      </c>
    </row>
    <row r="31" spans="1:5" ht="12">
      <c r="A31" s="20" t="s">
        <v>262</v>
      </c>
      <c r="B31" s="22">
        <v>119</v>
      </c>
      <c r="C31" s="32">
        <v>15118</v>
      </c>
      <c r="D31" s="32">
        <v>13500</v>
      </c>
      <c r="E31" s="32">
        <f t="shared" si="0"/>
        <v>28618</v>
      </c>
    </row>
    <row r="32" spans="1:5" ht="12">
      <c r="A32" s="20" t="s">
        <v>274</v>
      </c>
      <c r="B32" s="22">
        <v>108</v>
      </c>
      <c r="C32" s="32">
        <v>16454.32</v>
      </c>
      <c r="D32" s="32">
        <v>15078.67</v>
      </c>
      <c r="E32" s="32">
        <f t="shared" si="0"/>
        <v>31532.989999999998</v>
      </c>
    </row>
    <row r="33" spans="1:5" ht="12">
      <c r="A33" s="20" t="s">
        <v>285</v>
      </c>
      <c r="B33" s="22">
        <v>34</v>
      </c>
      <c r="C33" s="32">
        <v>33638</v>
      </c>
      <c r="D33" s="32">
        <v>29708.64</v>
      </c>
      <c r="E33" s="32">
        <f t="shared" si="0"/>
        <v>63346.64</v>
      </c>
    </row>
    <row r="34" spans="1:5" ht="12">
      <c r="A34" s="20" t="s">
        <v>290</v>
      </c>
      <c r="B34" s="22">
        <v>35</v>
      </c>
      <c r="C34" s="32">
        <v>27220.86</v>
      </c>
      <c r="D34" s="32">
        <v>24502.68</v>
      </c>
      <c r="E34" s="32">
        <f t="shared" si="0"/>
        <v>51723.54</v>
      </c>
    </row>
    <row r="35" spans="1:5" ht="12">
      <c r="A35" s="20" t="s">
        <v>294</v>
      </c>
      <c r="B35" s="22">
        <v>37</v>
      </c>
      <c r="C35" s="32">
        <v>18937.32</v>
      </c>
      <c r="D35" s="32">
        <v>16100.11</v>
      </c>
      <c r="E35" s="32">
        <f t="shared" si="0"/>
        <v>35037.43</v>
      </c>
    </row>
    <row r="36" spans="1:5" ht="12">
      <c r="A36" s="20" t="s">
        <v>302</v>
      </c>
      <c r="B36" s="22" t="s">
        <v>904</v>
      </c>
      <c r="C36" s="32">
        <v>5372.91</v>
      </c>
      <c r="D36" s="32">
        <v>0</v>
      </c>
      <c r="E36" s="32">
        <f t="shared" si="0"/>
        <v>5372.91</v>
      </c>
    </row>
    <row r="37" spans="1:5" ht="12">
      <c r="A37" s="20" t="s">
        <v>313</v>
      </c>
      <c r="B37" s="22">
        <v>65</v>
      </c>
      <c r="C37" s="32">
        <v>19886.63</v>
      </c>
      <c r="D37" s="32">
        <v>16589.74</v>
      </c>
      <c r="E37" s="32">
        <f t="shared" si="0"/>
        <v>36476.37</v>
      </c>
    </row>
    <row r="38" spans="1:5" ht="12">
      <c r="A38" s="20" t="s">
        <v>321</v>
      </c>
      <c r="B38" s="22">
        <v>91</v>
      </c>
      <c r="C38" s="32">
        <v>15212.1</v>
      </c>
      <c r="D38" s="32">
        <v>14434</v>
      </c>
      <c r="E38" s="32">
        <f t="shared" si="0"/>
        <v>29646.1</v>
      </c>
    </row>
    <row r="39" spans="1:5" ht="12">
      <c r="A39" s="20" t="s">
        <v>751</v>
      </c>
      <c r="B39" s="22">
        <v>128</v>
      </c>
      <c r="C39" s="32">
        <v>0</v>
      </c>
      <c r="D39" s="32">
        <v>4245.74</v>
      </c>
      <c r="E39" s="32">
        <f t="shared" si="0"/>
        <v>4245.74</v>
      </c>
    </row>
    <row r="40" spans="1:5" ht="12">
      <c r="A40" s="20" t="s">
        <v>329</v>
      </c>
      <c r="B40" s="22" t="s">
        <v>905</v>
      </c>
      <c r="C40" s="32">
        <v>0</v>
      </c>
      <c r="D40" s="32">
        <v>0</v>
      </c>
      <c r="E40" s="32">
        <f t="shared" si="0"/>
        <v>0</v>
      </c>
    </row>
    <row r="41" spans="1:5" ht="12">
      <c r="A41" s="20" t="s">
        <v>330</v>
      </c>
      <c r="B41" s="22">
        <v>38</v>
      </c>
      <c r="C41" s="32">
        <v>16165.43</v>
      </c>
      <c r="D41" s="32">
        <v>14342.07</v>
      </c>
      <c r="E41" s="32">
        <f t="shared" si="0"/>
        <v>30507.5</v>
      </c>
    </row>
    <row r="42" spans="1:5" ht="12">
      <c r="A42" s="20" t="s">
        <v>336</v>
      </c>
      <c r="B42" s="22">
        <v>116</v>
      </c>
      <c r="C42" s="32">
        <v>15797.6</v>
      </c>
      <c r="D42" s="32">
        <v>12737.5</v>
      </c>
      <c r="E42" s="32">
        <f t="shared" si="0"/>
        <v>28535.1</v>
      </c>
    </row>
    <row r="43" spans="1:5" ht="12">
      <c r="A43" s="20" t="s">
        <v>349</v>
      </c>
      <c r="B43" s="22">
        <v>125</v>
      </c>
      <c r="C43" s="32">
        <v>6125.02</v>
      </c>
      <c r="D43" s="32">
        <v>13336.5</v>
      </c>
      <c r="E43" s="32">
        <f t="shared" si="0"/>
        <v>19461.52</v>
      </c>
    </row>
    <row r="44" spans="1:5" ht="12">
      <c r="A44" s="40" t="s">
        <v>358</v>
      </c>
      <c r="B44" s="41">
        <v>41</v>
      </c>
      <c r="C44" s="42">
        <v>24457.4</v>
      </c>
      <c r="D44" s="42">
        <v>21942.24</v>
      </c>
      <c r="E44" s="42">
        <f t="shared" si="0"/>
        <v>46399.64</v>
      </c>
    </row>
    <row r="45" spans="1:5" ht="12">
      <c r="A45" s="20" t="s">
        <v>361</v>
      </c>
      <c r="B45" s="22">
        <v>40</v>
      </c>
      <c r="C45" s="32">
        <v>33182.16</v>
      </c>
      <c r="D45" s="32">
        <v>29304.24</v>
      </c>
      <c r="E45" s="32">
        <f t="shared" si="0"/>
        <v>62486.40000000001</v>
      </c>
    </row>
    <row r="46" spans="1:5" ht="12">
      <c r="A46" s="20" t="s">
        <v>364</v>
      </c>
      <c r="B46" s="22">
        <v>86</v>
      </c>
      <c r="C46" s="32">
        <v>20361.58</v>
      </c>
      <c r="D46" s="32">
        <v>18226.25</v>
      </c>
      <c r="E46" s="32">
        <f t="shared" si="0"/>
        <v>38587.83</v>
      </c>
    </row>
    <row r="47" spans="1:5" ht="12">
      <c r="A47" s="20" t="s">
        <v>370</v>
      </c>
      <c r="B47" s="22">
        <v>100</v>
      </c>
      <c r="C47" s="32">
        <v>16425.57</v>
      </c>
      <c r="D47" s="32">
        <v>16067.42</v>
      </c>
      <c r="E47" s="32">
        <f t="shared" si="0"/>
        <v>32492.989999999998</v>
      </c>
    </row>
    <row r="48" spans="1:5" ht="12">
      <c r="A48" s="40" t="s">
        <v>380</v>
      </c>
      <c r="B48" s="41">
        <v>9</v>
      </c>
      <c r="C48" s="42">
        <v>53026.88</v>
      </c>
      <c r="D48" s="42">
        <v>45323.04</v>
      </c>
      <c r="E48" s="42">
        <f t="shared" si="0"/>
        <v>98349.92</v>
      </c>
    </row>
    <row r="49" spans="1:5" ht="12">
      <c r="A49" s="20" t="s">
        <v>384</v>
      </c>
      <c r="B49" s="22">
        <v>44</v>
      </c>
      <c r="C49" s="32">
        <v>29276.06</v>
      </c>
      <c r="D49" s="32">
        <v>25839.84</v>
      </c>
      <c r="E49" s="32">
        <f t="shared" si="0"/>
        <v>55115.9</v>
      </c>
    </row>
    <row r="50" spans="1:5" ht="12">
      <c r="A50" s="20" t="s">
        <v>387</v>
      </c>
      <c r="B50" s="22">
        <v>45</v>
      </c>
      <c r="C50" s="32">
        <v>17076.06</v>
      </c>
      <c r="D50" s="32">
        <v>16260</v>
      </c>
      <c r="E50" s="32">
        <f t="shared" si="0"/>
        <v>33336.06</v>
      </c>
    </row>
    <row r="51" spans="1:5" ht="12">
      <c r="A51" s="20" t="s">
        <v>392</v>
      </c>
      <c r="B51" s="22">
        <v>47</v>
      </c>
      <c r="C51" s="32">
        <v>18686.44</v>
      </c>
      <c r="D51" s="32">
        <v>17918.13</v>
      </c>
      <c r="E51" s="32">
        <f t="shared" si="0"/>
        <v>36604.57</v>
      </c>
    </row>
    <row r="52" spans="1:5" ht="12">
      <c r="A52" s="40" t="s">
        <v>403</v>
      </c>
      <c r="B52" s="41">
        <v>48</v>
      </c>
      <c r="C52" s="42">
        <v>24441.62</v>
      </c>
      <c r="D52" s="42">
        <v>22504.56</v>
      </c>
      <c r="E52" s="42">
        <f t="shared" si="0"/>
        <v>46946.18</v>
      </c>
    </row>
    <row r="53" spans="1:5" ht="12">
      <c r="A53" s="20" t="s">
        <v>414</v>
      </c>
      <c r="B53" s="22">
        <v>71</v>
      </c>
      <c r="C53" s="32">
        <v>20008.39</v>
      </c>
      <c r="D53" s="32">
        <v>17920</v>
      </c>
      <c r="E53" s="32">
        <f t="shared" si="0"/>
        <v>37928.39</v>
      </c>
    </row>
    <row r="54" spans="1:5" ht="12">
      <c r="A54" s="20" t="s">
        <v>420</v>
      </c>
      <c r="B54" s="22" t="s">
        <v>906</v>
      </c>
      <c r="C54" s="32">
        <v>2209.02</v>
      </c>
      <c r="D54" s="32">
        <v>0</v>
      </c>
      <c r="E54" s="32">
        <f t="shared" si="0"/>
        <v>2209.02</v>
      </c>
    </row>
    <row r="55" spans="1:8" ht="12">
      <c r="A55" s="20" t="s">
        <v>428</v>
      </c>
      <c r="B55" s="22" t="s">
        <v>907</v>
      </c>
      <c r="C55" s="32">
        <v>6713.38</v>
      </c>
      <c r="D55" s="32">
        <v>0</v>
      </c>
      <c r="E55" s="32">
        <f t="shared" si="0"/>
        <v>6713.38</v>
      </c>
      <c r="G55" s="45" t="s">
        <v>926</v>
      </c>
      <c r="H55" s="28">
        <f>E63+E61+E52+E48+E44+E23+E19</f>
        <v>431397.61</v>
      </c>
    </row>
    <row r="56" spans="1:5" ht="12">
      <c r="A56" s="20" t="s">
        <v>438</v>
      </c>
      <c r="B56" s="22">
        <v>66</v>
      </c>
      <c r="C56" s="32">
        <v>20551.61</v>
      </c>
      <c r="D56" s="32">
        <v>16789.87</v>
      </c>
      <c r="E56" s="32">
        <f t="shared" si="0"/>
        <v>37341.479999999996</v>
      </c>
    </row>
    <row r="57" spans="1:5" ht="12">
      <c r="A57" s="20" t="s">
        <v>446</v>
      </c>
      <c r="B57" s="22">
        <v>50</v>
      </c>
      <c r="C57" s="32">
        <v>15846.66</v>
      </c>
      <c r="D57" s="32">
        <v>14044.09</v>
      </c>
      <c r="E57" s="32">
        <f t="shared" si="0"/>
        <v>29890.75</v>
      </c>
    </row>
    <row r="58" spans="1:7" ht="12">
      <c r="A58" s="20" t="s">
        <v>453</v>
      </c>
      <c r="B58" s="22">
        <v>83</v>
      </c>
      <c r="C58" s="32">
        <v>14264.19</v>
      </c>
      <c r="D58" s="32">
        <v>18418.15</v>
      </c>
      <c r="E58" s="32">
        <f t="shared" si="0"/>
        <v>32682.340000000004</v>
      </c>
      <c r="G58" s="8" t="s">
        <v>924</v>
      </c>
    </row>
    <row r="59" spans="1:8" ht="12">
      <c r="A59" s="20" t="s">
        <v>462</v>
      </c>
      <c r="B59" s="22">
        <v>52</v>
      </c>
      <c r="C59" s="32">
        <v>17758.03</v>
      </c>
      <c r="D59" s="32">
        <v>15972</v>
      </c>
      <c r="E59" s="32">
        <f t="shared" si="0"/>
        <v>33730.03</v>
      </c>
      <c r="F59" s="43">
        <v>6031.09</v>
      </c>
      <c r="G59" s="43" t="s">
        <v>925</v>
      </c>
      <c r="H59" s="44">
        <v>456894.12</v>
      </c>
    </row>
    <row r="60" spans="1:8" ht="12">
      <c r="A60" s="20" t="s">
        <v>469</v>
      </c>
      <c r="B60" s="22" t="s">
        <v>908</v>
      </c>
      <c r="C60" s="32">
        <v>0</v>
      </c>
      <c r="D60" s="32">
        <v>0</v>
      </c>
      <c r="E60" s="32">
        <f t="shared" si="0"/>
        <v>0</v>
      </c>
      <c r="F60" s="8">
        <v>6011.01</v>
      </c>
      <c r="G60" s="8" t="s">
        <v>916</v>
      </c>
      <c r="H60" s="28">
        <v>288</v>
      </c>
    </row>
    <row r="61" spans="1:8" ht="12">
      <c r="A61" s="40" t="s">
        <v>470</v>
      </c>
      <c r="B61" s="41">
        <v>53</v>
      </c>
      <c r="C61" s="42">
        <v>52709.54</v>
      </c>
      <c r="D61" s="42">
        <v>44965.32</v>
      </c>
      <c r="E61" s="42">
        <f t="shared" si="0"/>
        <v>97674.86</v>
      </c>
      <c r="F61" s="8">
        <v>6011.03</v>
      </c>
      <c r="G61" s="8" t="s">
        <v>917</v>
      </c>
      <c r="H61" s="28">
        <v>154676.06</v>
      </c>
    </row>
    <row r="62" spans="1:8" ht="12">
      <c r="A62" s="20" t="s">
        <v>473</v>
      </c>
      <c r="B62" s="22" t="s">
        <v>909</v>
      </c>
      <c r="C62" s="32">
        <v>0</v>
      </c>
      <c r="D62" s="32">
        <v>0</v>
      </c>
      <c r="E62" s="32">
        <f t="shared" si="0"/>
        <v>0</v>
      </c>
      <c r="F62" s="8">
        <v>6011.05</v>
      </c>
      <c r="G62" s="8" t="s">
        <v>918</v>
      </c>
      <c r="H62" s="28">
        <v>888071.6</v>
      </c>
    </row>
    <row r="63" spans="1:8" ht="12">
      <c r="A63" s="40" t="s">
        <v>474</v>
      </c>
      <c r="B63" s="41">
        <v>76</v>
      </c>
      <c r="C63" s="42">
        <v>23091.56</v>
      </c>
      <c r="D63" s="42">
        <v>20637.9</v>
      </c>
      <c r="E63" s="42">
        <f t="shared" si="0"/>
        <v>43729.46000000001</v>
      </c>
      <c r="F63" s="8">
        <v>6011.06</v>
      </c>
      <c r="G63" s="8" t="s">
        <v>919</v>
      </c>
      <c r="H63" s="28">
        <v>12868.96</v>
      </c>
    </row>
    <row r="64" spans="1:8" ht="12">
      <c r="A64" s="20" t="s">
        <v>477</v>
      </c>
      <c r="B64" s="22">
        <v>54</v>
      </c>
      <c r="C64" s="32">
        <v>24291.52</v>
      </c>
      <c r="D64" s="32">
        <v>23267.5</v>
      </c>
      <c r="E64" s="32">
        <f t="shared" si="0"/>
        <v>47559.020000000004</v>
      </c>
      <c r="F64" s="8">
        <v>6011.07</v>
      </c>
      <c r="G64" s="8" t="s">
        <v>920</v>
      </c>
      <c r="H64" s="28">
        <v>280669.44</v>
      </c>
    </row>
    <row r="65" spans="1:8" ht="12">
      <c r="A65" s="20" t="s">
        <v>484</v>
      </c>
      <c r="B65" s="22">
        <v>118</v>
      </c>
      <c r="C65" s="32">
        <v>14971</v>
      </c>
      <c r="D65" s="32">
        <v>13684.57</v>
      </c>
      <c r="E65" s="32">
        <f t="shared" si="0"/>
        <v>28655.57</v>
      </c>
      <c r="F65" s="8">
        <v>6011.08</v>
      </c>
      <c r="G65" s="8" t="s">
        <v>921</v>
      </c>
      <c r="H65" s="28">
        <v>130841.8</v>
      </c>
    </row>
    <row r="66" spans="1:8" ht="12">
      <c r="A66" s="20" t="s">
        <v>492</v>
      </c>
      <c r="B66" s="22">
        <v>57</v>
      </c>
      <c r="C66" s="32">
        <v>17103.76</v>
      </c>
      <c r="D66" s="32">
        <v>14932.32</v>
      </c>
      <c r="E66" s="32">
        <f t="shared" si="0"/>
        <v>32036.079999999998</v>
      </c>
      <c r="F66" s="8">
        <v>6011.17</v>
      </c>
      <c r="G66" s="8" t="s">
        <v>922</v>
      </c>
      <c r="H66" s="28">
        <v>385023.43</v>
      </c>
    </row>
    <row r="67" spans="1:8" ht="12">
      <c r="A67" s="20" t="s">
        <v>499</v>
      </c>
      <c r="B67" s="22">
        <v>62</v>
      </c>
      <c r="C67" s="32">
        <v>28530</v>
      </c>
      <c r="D67" s="32">
        <v>25209.6</v>
      </c>
      <c r="E67" s="32">
        <f>C67+D67</f>
        <v>53739.6</v>
      </c>
      <c r="H67" s="28">
        <f>SUM(H59:H66)</f>
        <v>2309333.4099999997</v>
      </c>
    </row>
    <row r="68" spans="1:5" ht="12">
      <c r="A68" s="20" t="s">
        <v>504</v>
      </c>
      <c r="B68" s="22" t="s">
        <v>910</v>
      </c>
      <c r="C68" s="32">
        <v>1115.04</v>
      </c>
      <c r="D68" s="32">
        <v>0</v>
      </c>
      <c r="E68" s="32">
        <f>C68+D68</f>
        <v>1115.04</v>
      </c>
    </row>
    <row r="69" spans="1:8" ht="12">
      <c r="A69" s="20" t="s">
        <v>511</v>
      </c>
      <c r="B69" s="22">
        <v>60</v>
      </c>
      <c r="C69" s="32">
        <v>20171.68</v>
      </c>
      <c r="D69" s="32">
        <v>18148.2</v>
      </c>
      <c r="E69" s="32">
        <f>C69+D69</f>
        <v>38319.880000000005</v>
      </c>
      <c r="G69" s="38" t="s">
        <v>923</v>
      </c>
      <c r="H69" s="39">
        <f>E71-H67</f>
        <v>-2068.8000000002794</v>
      </c>
    </row>
    <row r="70" spans="1:5" ht="12">
      <c r="A70" s="20" t="s">
        <v>515</v>
      </c>
      <c r="B70" s="22">
        <v>127</v>
      </c>
      <c r="C70" s="32">
        <v>4441.75</v>
      </c>
      <c r="D70" s="32">
        <v>20176.11</v>
      </c>
      <c r="E70" s="32">
        <f>C70+D70</f>
        <v>24617.86</v>
      </c>
    </row>
    <row r="71" spans="1:5" ht="12">
      <c r="A71" s="20"/>
      <c r="B71" s="22"/>
      <c r="C71" s="32"/>
      <c r="D71" s="32"/>
      <c r="E71" s="32">
        <f>SUM(E2:E70)</f>
        <v>2307264.6099999994</v>
      </c>
    </row>
    <row r="72" spans="1:2" ht="12">
      <c r="A72" s="36"/>
      <c r="B72" s="37"/>
    </row>
    <row r="73" spans="1:2" ht="12">
      <c r="A73" s="20"/>
      <c r="B73" s="22"/>
    </row>
    <row r="74" spans="1:2" ht="12">
      <c r="A74" s="20"/>
      <c r="B74" s="22"/>
    </row>
    <row r="75" spans="1:2" ht="12">
      <c r="A75" s="20"/>
      <c r="B75" s="22"/>
    </row>
    <row r="76" spans="1:2" ht="12.75">
      <c r="A76" s="10"/>
      <c r="B76"/>
    </row>
    <row r="77" spans="1:2" ht="12.75">
      <c r="A77" s="10"/>
      <c r="B77"/>
    </row>
    <row r="78" spans="1:2" ht="12.75">
      <c r="A78" s="10"/>
      <c r="B78"/>
    </row>
    <row r="79" spans="1:2" ht="12">
      <c r="A79" s="10"/>
      <c r="B79" s="23"/>
    </row>
    <row r="80" spans="1:2" ht="12">
      <c r="A80" s="10"/>
      <c r="B80" s="23"/>
    </row>
    <row r="81" spans="1:2" ht="12">
      <c r="A81" s="10"/>
      <c r="B81" s="23"/>
    </row>
    <row r="82" spans="1:2" ht="12">
      <c r="A82" s="10"/>
      <c r="B82" s="23"/>
    </row>
    <row r="83" spans="1:2" ht="12">
      <c r="A83" s="10"/>
      <c r="B83" s="23"/>
    </row>
    <row r="84" spans="1:2" ht="12">
      <c r="A84" s="10"/>
      <c r="B84" s="23"/>
    </row>
    <row r="85" spans="1:2" ht="12">
      <c r="A85" s="10"/>
      <c r="B85" s="23"/>
    </row>
    <row r="86" spans="1:2" ht="12">
      <c r="A86" s="10"/>
      <c r="B86" s="23"/>
    </row>
    <row r="87" spans="1:2" ht="12">
      <c r="A87" s="10"/>
      <c r="B87" s="23"/>
    </row>
    <row r="88" spans="1:2" ht="12">
      <c r="A88" s="10"/>
      <c r="B88" s="23"/>
    </row>
    <row r="89" spans="1:2" ht="12">
      <c r="A89" s="10"/>
      <c r="B89" s="23"/>
    </row>
  </sheetData>
  <sheetProtection/>
  <printOptions/>
  <pageMargins left="0.25" right="0.25" top="0.75" bottom="0.75" header="0.3" footer="0.3"/>
  <pageSetup orientation="portrait" paperSize="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zoomScale="200" zoomScaleNormal="200" zoomScalePageLayoutView="0" workbookViewId="0" topLeftCell="A34">
      <selection activeCell="E2" sqref="E2:E70"/>
    </sheetView>
  </sheetViews>
  <sheetFormatPr defaultColWidth="11.421875" defaultRowHeight="12.75"/>
  <cols>
    <col min="1" max="1" width="15.7109375" style="8" customWidth="1"/>
    <col min="2" max="2" width="4.7109375" style="24" customWidth="1"/>
    <col min="3" max="4" width="10.8515625" style="28" customWidth="1"/>
    <col min="5" max="5" width="11.421875" style="28" bestFit="1" customWidth="1"/>
    <col min="6" max="6" width="7.00390625" style="21" customWidth="1"/>
    <col min="7" max="7" width="10.7109375" style="8" customWidth="1"/>
    <col min="8" max="8" width="9.8515625" style="28" customWidth="1"/>
    <col min="9" max="9" width="11.421875" style="8" bestFit="1" customWidth="1"/>
    <col min="10" max="16384" width="10.8515625" style="8" customWidth="1"/>
  </cols>
  <sheetData>
    <row r="1" spans="1:8" ht="25.5">
      <c r="A1" s="34" t="s">
        <v>522</v>
      </c>
      <c r="B1" s="34" t="s">
        <v>899</v>
      </c>
      <c r="C1" s="35" t="s">
        <v>913</v>
      </c>
      <c r="D1" s="35" t="s">
        <v>914</v>
      </c>
      <c r="E1" s="33" t="s">
        <v>915</v>
      </c>
      <c r="F1" s="47" t="s">
        <v>927</v>
      </c>
      <c r="G1" s="46" t="s">
        <v>928</v>
      </c>
      <c r="H1" s="48" t="s">
        <v>929</v>
      </c>
    </row>
    <row r="2" spans="1:8" ht="12">
      <c r="A2" s="29" t="s">
        <v>523</v>
      </c>
      <c r="B2" s="30">
        <v>112</v>
      </c>
      <c r="C2" s="31">
        <v>15341.76</v>
      </c>
      <c r="D2" s="31">
        <v>14985.25</v>
      </c>
      <c r="E2" s="28">
        <f>C2+D2</f>
        <v>30327.010000000002</v>
      </c>
      <c r="F2" s="21">
        <v>0</v>
      </c>
      <c r="G2" s="49">
        <f>E2*F2</f>
        <v>0</v>
      </c>
      <c r="H2" s="28">
        <f>E2-G2</f>
        <v>30327.010000000002</v>
      </c>
    </row>
    <row r="3" spans="1:8" ht="12">
      <c r="A3" s="20" t="s">
        <v>28</v>
      </c>
      <c r="B3" s="22">
        <v>14</v>
      </c>
      <c r="C3" s="32">
        <v>21705.07</v>
      </c>
      <c r="D3" s="32">
        <v>19494.64</v>
      </c>
      <c r="E3" s="32">
        <f aca="true" t="shared" si="0" ref="E3:E66">C3+D3</f>
        <v>41199.71</v>
      </c>
      <c r="F3" s="21">
        <v>1</v>
      </c>
      <c r="G3" s="49">
        <f aca="true" t="shared" si="1" ref="G3:G66">E3*F3</f>
        <v>41199.71</v>
      </c>
      <c r="H3" s="28">
        <f aca="true" t="shared" si="2" ref="H3:H66">E3-G3</f>
        <v>0</v>
      </c>
    </row>
    <row r="4" spans="1:8" ht="12">
      <c r="A4" s="20" t="s">
        <v>45</v>
      </c>
      <c r="B4" s="22">
        <v>78</v>
      </c>
      <c r="C4" s="32">
        <v>15560.33</v>
      </c>
      <c r="D4" s="32">
        <v>14241.68</v>
      </c>
      <c r="E4" s="32">
        <f t="shared" si="0"/>
        <v>29802.010000000002</v>
      </c>
      <c r="F4" s="21">
        <v>0.81</v>
      </c>
      <c r="G4" s="49">
        <f t="shared" si="1"/>
        <v>24139.6281</v>
      </c>
      <c r="H4" s="28">
        <f t="shared" si="2"/>
        <v>5662.3819</v>
      </c>
    </row>
    <row r="5" spans="1:8" ht="12">
      <c r="A5" s="20" t="s">
        <v>550</v>
      </c>
      <c r="B5" s="22">
        <v>129</v>
      </c>
      <c r="C5" s="32">
        <v>0</v>
      </c>
      <c r="D5" s="32">
        <v>9509</v>
      </c>
      <c r="E5" s="32">
        <f t="shared" si="0"/>
        <v>9509</v>
      </c>
      <c r="F5" s="21">
        <v>1</v>
      </c>
      <c r="G5" s="49">
        <f t="shared" si="1"/>
        <v>9509</v>
      </c>
      <c r="H5" s="28">
        <f t="shared" si="2"/>
        <v>0</v>
      </c>
    </row>
    <row r="6" spans="1:8" ht="12">
      <c r="A6" s="20" t="s">
        <v>62</v>
      </c>
      <c r="B6" s="22">
        <v>15</v>
      </c>
      <c r="C6" s="32">
        <v>26159.8</v>
      </c>
      <c r="D6" s="32">
        <v>23152.32</v>
      </c>
      <c r="E6" s="32">
        <f t="shared" si="0"/>
        <v>49312.119999999995</v>
      </c>
      <c r="F6" s="21">
        <v>1</v>
      </c>
      <c r="G6" s="49">
        <f t="shared" si="1"/>
        <v>49312.119999999995</v>
      </c>
      <c r="H6" s="28">
        <f t="shared" si="2"/>
        <v>0</v>
      </c>
    </row>
    <row r="7" spans="1:8" ht="12">
      <c r="A7" s="20" t="s">
        <v>69</v>
      </c>
      <c r="B7" s="22">
        <v>17</v>
      </c>
      <c r="C7" s="32">
        <v>18429.34</v>
      </c>
      <c r="D7" s="32">
        <v>16145.25</v>
      </c>
      <c r="E7" s="32">
        <f t="shared" si="0"/>
        <v>34574.59</v>
      </c>
      <c r="F7" s="21">
        <v>0</v>
      </c>
      <c r="G7" s="49">
        <f t="shared" si="1"/>
        <v>0</v>
      </c>
      <c r="H7" s="28">
        <f t="shared" si="2"/>
        <v>34574.59</v>
      </c>
    </row>
    <row r="8" spans="1:8" ht="12">
      <c r="A8" s="20" t="s">
        <v>76</v>
      </c>
      <c r="B8" s="22">
        <v>19</v>
      </c>
      <c r="C8" s="32">
        <v>20254.07</v>
      </c>
      <c r="D8" s="32">
        <v>17555.33</v>
      </c>
      <c r="E8" s="32">
        <f t="shared" si="0"/>
        <v>37809.4</v>
      </c>
      <c r="F8" s="21">
        <v>1</v>
      </c>
      <c r="G8" s="49">
        <f t="shared" si="1"/>
        <v>37809.4</v>
      </c>
      <c r="H8" s="28">
        <f t="shared" si="2"/>
        <v>0</v>
      </c>
    </row>
    <row r="9" spans="1:8" ht="12">
      <c r="A9" s="20" t="s">
        <v>88</v>
      </c>
      <c r="B9" s="22">
        <v>69</v>
      </c>
      <c r="C9" s="32">
        <v>19647</v>
      </c>
      <c r="D9" s="32">
        <v>17378.32</v>
      </c>
      <c r="E9" s="32">
        <f t="shared" si="0"/>
        <v>37025.32</v>
      </c>
      <c r="F9" s="21">
        <v>1</v>
      </c>
      <c r="G9" s="49">
        <f t="shared" si="1"/>
        <v>37025.32</v>
      </c>
      <c r="H9" s="28">
        <f t="shared" si="2"/>
        <v>0</v>
      </c>
    </row>
    <row r="10" spans="1:8" ht="12">
      <c r="A10" s="20" t="s">
        <v>100</v>
      </c>
      <c r="B10" s="22">
        <v>68</v>
      </c>
      <c r="C10" s="32">
        <v>12722.47</v>
      </c>
      <c r="D10" s="32">
        <v>12481.5</v>
      </c>
      <c r="E10" s="32">
        <f t="shared" si="0"/>
        <v>25203.97</v>
      </c>
      <c r="F10" s="21">
        <v>1</v>
      </c>
      <c r="G10" s="49">
        <f t="shared" si="1"/>
        <v>25203.97</v>
      </c>
      <c r="H10" s="28">
        <f t="shared" si="2"/>
        <v>0</v>
      </c>
    </row>
    <row r="11" spans="1:8" ht="12">
      <c r="A11" s="20" t="s">
        <v>109</v>
      </c>
      <c r="B11" s="22">
        <v>21</v>
      </c>
      <c r="C11" s="32">
        <v>18438.8</v>
      </c>
      <c r="D11" s="32">
        <v>16003.44</v>
      </c>
      <c r="E11" s="32">
        <f t="shared" si="0"/>
        <v>34442.24</v>
      </c>
      <c r="F11" s="21">
        <v>1</v>
      </c>
      <c r="G11" s="49">
        <f t="shared" si="1"/>
        <v>34442.24</v>
      </c>
      <c r="H11" s="28">
        <f t="shared" si="2"/>
        <v>0</v>
      </c>
    </row>
    <row r="12" spans="1:8" ht="12">
      <c r="A12" s="20" t="s">
        <v>113</v>
      </c>
      <c r="B12" s="22">
        <v>105</v>
      </c>
      <c r="C12" s="32">
        <v>15080.2</v>
      </c>
      <c r="D12" s="32">
        <v>15520.62</v>
      </c>
      <c r="E12" s="32">
        <f t="shared" si="0"/>
        <v>30600.82</v>
      </c>
      <c r="F12" s="21">
        <v>1</v>
      </c>
      <c r="G12" s="49">
        <f t="shared" si="1"/>
        <v>30600.82</v>
      </c>
      <c r="H12" s="28">
        <f t="shared" si="2"/>
        <v>0</v>
      </c>
    </row>
    <row r="13" spans="1:8" ht="12">
      <c r="A13" s="20" t="s">
        <v>119</v>
      </c>
      <c r="B13" s="22">
        <v>101</v>
      </c>
      <c r="C13" s="32">
        <v>19633.02</v>
      </c>
      <c r="D13" s="32">
        <v>20208.15</v>
      </c>
      <c r="E13" s="32">
        <f t="shared" si="0"/>
        <v>39841.17</v>
      </c>
      <c r="F13" s="21">
        <v>1</v>
      </c>
      <c r="G13" s="49">
        <f t="shared" si="1"/>
        <v>39841.17</v>
      </c>
      <c r="H13" s="28">
        <f t="shared" si="2"/>
        <v>0</v>
      </c>
    </row>
    <row r="14" spans="1:8" ht="12">
      <c r="A14" s="20" t="s">
        <v>136</v>
      </c>
      <c r="B14" s="22">
        <v>120</v>
      </c>
      <c r="C14" s="32">
        <v>14759.25</v>
      </c>
      <c r="D14" s="32">
        <v>16348.5</v>
      </c>
      <c r="E14" s="32">
        <f t="shared" si="0"/>
        <v>31107.75</v>
      </c>
      <c r="F14" s="21">
        <v>1</v>
      </c>
      <c r="G14" s="49">
        <f t="shared" si="1"/>
        <v>31107.75</v>
      </c>
      <c r="H14" s="28">
        <f t="shared" si="2"/>
        <v>0</v>
      </c>
    </row>
    <row r="15" spans="1:8" ht="12">
      <c r="A15" s="20" t="s">
        <v>152</v>
      </c>
      <c r="B15" s="22">
        <v>123</v>
      </c>
      <c r="C15" s="32">
        <v>5919.38</v>
      </c>
      <c r="D15" s="32">
        <v>12048</v>
      </c>
      <c r="E15" s="32">
        <f t="shared" si="0"/>
        <v>17967.38</v>
      </c>
      <c r="F15" s="21">
        <v>1</v>
      </c>
      <c r="G15" s="49">
        <f t="shared" si="1"/>
        <v>17967.38</v>
      </c>
      <c r="H15" s="28">
        <f t="shared" si="2"/>
        <v>0</v>
      </c>
    </row>
    <row r="16" spans="1:8" ht="12">
      <c r="A16" s="20" t="s">
        <v>160</v>
      </c>
      <c r="B16" s="22">
        <v>24</v>
      </c>
      <c r="C16" s="32">
        <v>23439.6</v>
      </c>
      <c r="D16" s="32">
        <v>20820.96</v>
      </c>
      <c r="E16" s="32">
        <f t="shared" si="0"/>
        <v>44260.56</v>
      </c>
      <c r="F16" s="21">
        <v>0</v>
      </c>
      <c r="G16" s="49">
        <f t="shared" si="1"/>
        <v>0</v>
      </c>
      <c r="H16" s="28">
        <f t="shared" si="2"/>
        <v>44260.56</v>
      </c>
    </row>
    <row r="17" spans="1:8" ht="12">
      <c r="A17" s="20" t="s">
        <v>164</v>
      </c>
      <c r="B17" s="22" t="s">
        <v>901</v>
      </c>
      <c r="C17" s="32">
        <v>26403.4</v>
      </c>
      <c r="D17" s="32">
        <v>23378.88</v>
      </c>
      <c r="E17" s="32">
        <f t="shared" si="0"/>
        <v>49782.28</v>
      </c>
      <c r="F17" s="21">
        <v>1</v>
      </c>
      <c r="G17" s="49">
        <f t="shared" si="1"/>
        <v>49782.28</v>
      </c>
      <c r="H17" s="28">
        <f t="shared" si="2"/>
        <v>0</v>
      </c>
    </row>
    <row r="18" spans="1:8" ht="12">
      <c r="A18" s="20" t="s">
        <v>167</v>
      </c>
      <c r="B18" s="22">
        <v>26</v>
      </c>
      <c r="C18" s="32">
        <v>10656.48</v>
      </c>
      <c r="D18" s="32">
        <v>1962.48</v>
      </c>
      <c r="E18" s="32">
        <f t="shared" si="0"/>
        <v>12618.96</v>
      </c>
      <c r="F18" s="21">
        <v>1</v>
      </c>
      <c r="G18" s="49">
        <f t="shared" si="1"/>
        <v>12618.96</v>
      </c>
      <c r="H18" s="28">
        <f t="shared" si="2"/>
        <v>0</v>
      </c>
    </row>
    <row r="19" spans="1:8" ht="12">
      <c r="A19" s="40" t="s">
        <v>176</v>
      </c>
      <c r="B19" s="41">
        <v>84</v>
      </c>
      <c r="C19" s="42">
        <v>12186.43</v>
      </c>
      <c r="D19" s="42">
        <v>18576.88</v>
      </c>
      <c r="E19" s="42">
        <f t="shared" si="0"/>
        <v>30763.31</v>
      </c>
      <c r="F19" s="21">
        <v>1</v>
      </c>
      <c r="G19" s="49">
        <f t="shared" si="1"/>
        <v>30763.31</v>
      </c>
      <c r="H19" s="28">
        <f t="shared" si="2"/>
        <v>0</v>
      </c>
    </row>
    <row r="20" spans="1:8" ht="12">
      <c r="A20" s="20" t="s">
        <v>188</v>
      </c>
      <c r="B20" s="22">
        <v>63</v>
      </c>
      <c r="C20" s="32">
        <v>20400.56</v>
      </c>
      <c r="D20" s="32">
        <v>17447.34</v>
      </c>
      <c r="E20" s="32">
        <f t="shared" si="0"/>
        <v>37847.9</v>
      </c>
      <c r="F20" s="21">
        <v>1</v>
      </c>
      <c r="G20" s="49">
        <f t="shared" si="1"/>
        <v>37847.9</v>
      </c>
      <c r="H20" s="28">
        <f t="shared" si="2"/>
        <v>0</v>
      </c>
    </row>
    <row r="21" spans="1:8" ht="12">
      <c r="A21" s="20" t="s">
        <v>195</v>
      </c>
      <c r="B21" s="22" t="s">
        <v>902</v>
      </c>
      <c r="C21" s="32">
        <v>7324.67</v>
      </c>
      <c r="D21" s="32">
        <v>0</v>
      </c>
      <c r="E21" s="32">
        <f t="shared" si="0"/>
        <v>7324.67</v>
      </c>
      <c r="F21" s="21">
        <v>1</v>
      </c>
      <c r="G21" s="49">
        <f t="shared" si="1"/>
        <v>7324.67</v>
      </c>
      <c r="H21" s="28">
        <f t="shared" si="2"/>
        <v>0</v>
      </c>
    </row>
    <row r="22" spans="1:8" ht="12">
      <c r="A22" s="20" t="s">
        <v>209</v>
      </c>
      <c r="B22" s="22">
        <v>80</v>
      </c>
      <c r="C22" s="32">
        <v>14315.6</v>
      </c>
      <c r="D22" s="32">
        <v>13918.53</v>
      </c>
      <c r="E22" s="32">
        <f t="shared" si="0"/>
        <v>28234.13</v>
      </c>
      <c r="F22" s="21">
        <v>1</v>
      </c>
      <c r="G22" s="49">
        <f t="shared" si="1"/>
        <v>28234.13</v>
      </c>
      <c r="H22" s="28">
        <f t="shared" si="2"/>
        <v>0</v>
      </c>
    </row>
    <row r="23" spans="1:8" ht="12">
      <c r="A23" s="40" t="s">
        <v>216</v>
      </c>
      <c r="B23" s="41">
        <v>10</v>
      </c>
      <c r="C23" s="42">
        <v>35857</v>
      </c>
      <c r="D23" s="42">
        <v>31677.24</v>
      </c>
      <c r="E23" s="42">
        <f t="shared" si="0"/>
        <v>67534.24</v>
      </c>
      <c r="F23" s="21">
        <v>0.81</v>
      </c>
      <c r="G23" s="49">
        <f t="shared" si="1"/>
        <v>54702.73440000001</v>
      </c>
      <c r="H23" s="28">
        <f t="shared" si="2"/>
        <v>12831.505599999997</v>
      </c>
    </row>
    <row r="24" spans="1:8" ht="12">
      <c r="A24" s="20" t="s">
        <v>219</v>
      </c>
      <c r="B24" s="22">
        <v>126</v>
      </c>
      <c r="C24" s="32">
        <v>3015.84</v>
      </c>
      <c r="D24" s="32">
        <v>12403.26</v>
      </c>
      <c r="E24" s="32">
        <f t="shared" si="0"/>
        <v>15419.1</v>
      </c>
      <c r="F24" s="21">
        <v>1</v>
      </c>
      <c r="G24" s="49">
        <f t="shared" si="1"/>
        <v>15419.1</v>
      </c>
      <c r="H24" s="28">
        <f t="shared" si="2"/>
        <v>0</v>
      </c>
    </row>
    <row r="25" spans="1:8" ht="12">
      <c r="A25" s="20" t="s">
        <v>226</v>
      </c>
      <c r="B25" s="22" t="s">
        <v>903</v>
      </c>
      <c r="C25" s="32">
        <v>0</v>
      </c>
      <c r="D25" s="32">
        <v>0</v>
      </c>
      <c r="E25" s="32">
        <f t="shared" si="0"/>
        <v>0</v>
      </c>
      <c r="G25" s="49">
        <f t="shared" si="1"/>
        <v>0</v>
      </c>
      <c r="H25" s="28">
        <f t="shared" si="2"/>
        <v>0</v>
      </c>
    </row>
    <row r="26" spans="1:8" ht="12">
      <c r="A26" s="20" t="s">
        <v>228</v>
      </c>
      <c r="B26" s="22">
        <v>28</v>
      </c>
      <c r="C26" s="32">
        <v>12240.41</v>
      </c>
      <c r="D26" s="32">
        <v>11562</v>
      </c>
      <c r="E26" s="32">
        <f t="shared" si="0"/>
        <v>23802.41</v>
      </c>
      <c r="F26" s="21">
        <v>1</v>
      </c>
      <c r="G26" s="49">
        <f t="shared" si="1"/>
        <v>23802.41</v>
      </c>
      <c r="H26" s="28">
        <f t="shared" si="2"/>
        <v>0</v>
      </c>
    </row>
    <row r="27" spans="1:8" ht="12">
      <c r="A27" s="20" t="s">
        <v>236</v>
      </c>
      <c r="B27" s="22">
        <v>30</v>
      </c>
      <c r="C27" s="32">
        <v>25215.64</v>
      </c>
      <c r="D27" s="32">
        <v>22340.64</v>
      </c>
      <c r="E27" s="32">
        <f t="shared" si="0"/>
        <v>47556.28</v>
      </c>
      <c r="F27" s="21">
        <v>1</v>
      </c>
      <c r="G27" s="49">
        <f t="shared" si="1"/>
        <v>47556.28</v>
      </c>
      <c r="H27" s="28">
        <f t="shared" si="2"/>
        <v>0</v>
      </c>
    </row>
    <row r="28" spans="1:8" ht="12">
      <c r="A28" s="20" t="s">
        <v>239</v>
      </c>
      <c r="B28" s="22">
        <v>31</v>
      </c>
      <c r="C28" s="32">
        <v>18011.3</v>
      </c>
      <c r="D28" s="32">
        <v>16297.9</v>
      </c>
      <c r="E28" s="32">
        <f t="shared" si="0"/>
        <v>34309.2</v>
      </c>
      <c r="F28" s="21">
        <v>1</v>
      </c>
      <c r="G28" s="49">
        <f t="shared" si="1"/>
        <v>34309.2</v>
      </c>
      <c r="H28" s="28">
        <f t="shared" si="2"/>
        <v>0</v>
      </c>
    </row>
    <row r="29" spans="1:8" ht="12">
      <c r="A29" s="20" t="s">
        <v>247</v>
      </c>
      <c r="B29" s="22">
        <v>121</v>
      </c>
      <c r="C29" s="32">
        <v>9861.35</v>
      </c>
      <c r="D29" s="32">
        <v>13665.22</v>
      </c>
      <c r="E29" s="32">
        <f t="shared" si="0"/>
        <v>23526.57</v>
      </c>
      <c r="F29" s="21">
        <v>1</v>
      </c>
      <c r="G29" s="49">
        <f t="shared" si="1"/>
        <v>23526.57</v>
      </c>
      <c r="H29" s="28">
        <f t="shared" si="2"/>
        <v>0</v>
      </c>
    </row>
    <row r="30" spans="1:8" ht="12">
      <c r="A30" s="20" t="s">
        <v>257</v>
      </c>
      <c r="B30" s="22">
        <v>32</v>
      </c>
      <c r="C30" s="32">
        <v>38504.02</v>
      </c>
      <c r="D30" s="32">
        <v>34292.4</v>
      </c>
      <c r="E30" s="32">
        <f t="shared" si="0"/>
        <v>72796.42</v>
      </c>
      <c r="F30" s="21">
        <v>0</v>
      </c>
      <c r="G30" s="49">
        <f t="shared" si="1"/>
        <v>0</v>
      </c>
      <c r="H30" s="28">
        <f t="shared" si="2"/>
        <v>72796.42</v>
      </c>
    </row>
    <row r="31" spans="1:8" ht="12">
      <c r="A31" s="20" t="s">
        <v>262</v>
      </c>
      <c r="B31" s="22">
        <v>119</v>
      </c>
      <c r="C31" s="32">
        <v>15118</v>
      </c>
      <c r="D31" s="32">
        <v>13500</v>
      </c>
      <c r="E31" s="32">
        <f t="shared" si="0"/>
        <v>28618</v>
      </c>
      <c r="F31" s="21">
        <v>0</v>
      </c>
      <c r="G31" s="49">
        <f t="shared" si="1"/>
        <v>0</v>
      </c>
      <c r="H31" s="28">
        <f t="shared" si="2"/>
        <v>28618</v>
      </c>
    </row>
    <row r="32" spans="1:8" ht="12">
      <c r="A32" s="20" t="s">
        <v>274</v>
      </c>
      <c r="B32" s="22">
        <v>108</v>
      </c>
      <c r="C32" s="32">
        <v>16454.32</v>
      </c>
      <c r="D32" s="32">
        <v>15078.67</v>
      </c>
      <c r="E32" s="32">
        <f t="shared" si="0"/>
        <v>31532.989999999998</v>
      </c>
      <c r="F32" s="21">
        <v>0.81</v>
      </c>
      <c r="G32" s="49">
        <f t="shared" si="1"/>
        <v>25541.7219</v>
      </c>
      <c r="H32" s="28">
        <f t="shared" si="2"/>
        <v>5991.2680999999975</v>
      </c>
    </row>
    <row r="33" spans="1:8" ht="12">
      <c r="A33" s="20" t="s">
        <v>285</v>
      </c>
      <c r="B33" s="22">
        <v>34</v>
      </c>
      <c r="C33" s="32">
        <v>33638</v>
      </c>
      <c r="D33" s="32">
        <v>29708.64</v>
      </c>
      <c r="E33" s="32">
        <f t="shared" si="0"/>
        <v>63346.64</v>
      </c>
      <c r="F33" s="21">
        <v>1</v>
      </c>
      <c r="G33" s="49">
        <f t="shared" si="1"/>
        <v>63346.64</v>
      </c>
      <c r="H33" s="28">
        <f t="shared" si="2"/>
        <v>0</v>
      </c>
    </row>
    <row r="34" spans="1:8" ht="12">
      <c r="A34" s="20" t="s">
        <v>290</v>
      </c>
      <c r="B34" s="22">
        <v>35</v>
      </c>
      <c r="C34" s="32">
        <v>27220.86</v>
      </c>
      <c r="D34" s="32">
        <v>24502.68</v>
      </c>
      <c r="E34" s="32">
        <f t="shared" si="0"/>
        <v>51723.54</v>
      </c>
      <c r="F34" s="21">
        <v>1</v>
      </c>
      <c r="G34" s="49">
        <f t="shared" si="1"/>
        <v>51723.54</v>
      </c>
      <c r="H34" s="28">
        <f t="shared" si="2"/>
        <v>0</v>
      </c>
    </row>
    <row r="35" spans="1:8" ht="12">
      <c r="A35" s="20" t="s">
        <v>294</v>
      </c>
      <c r="B35" s="22">
        <v>37</v>
      </c>
      <c r="C35" s="32">
        <v>18937.32</v>
      </c>
      <c r="D35" s="32">
        <v>16100.11</v>
      </c>
      <c r="E35" s="32">
        <f t="shared" si="0"/>
        <v>35037.43</v>
      </c>
      <c r="F35" s="21">
        <v>1</v>
      </c>
      <c r="G35" s="49">
        <f t="shared" si="1"/>
        <v>35037.43</v>
      </c>
      <c r="H35" s="28">
        <f t="shared" si="2"/>
        <v>0</v>
      </c>
    </row>
    <row r="36" spans="1:8" ht="12">
      <c r="A36" s="20" t="s">
        <v>302</v>
      </c>
      <c r="B36" s="22" t="s">
        <v>904</v>
      </c>
      <c r="C36" s="32">
        <v>5372.91</v>
      </c>
      <c r="D36" s="32">
        <v>0</v>
      </c>
      <c r="E36" s="32">
        <f t="shared" si="0"/>
        <v>5372.91</v>
      </c>
      <c r="F36" s="21">
        <v>0</v>
      </c>
      <c r="G36" s="49">
        <f t="shared" si="1"/>
        <v>0</v>
      </c>
      <c r="H36" s="28">
        <f t="shared" si="2"/>
        <v>5372.91</v>
      </c>
    </row>
    <row r="37" spans="1:8" ht="12">
      <c r="A37" s="20" t="s">
        <v>313</v>
      </c>
      <c r="B37" s="22">
        <v>65</v>
      </c>
      <c r="C37" s="32">
        <v>19886.63</v>
      </c>
      <c r="D37" s="32">
        <v>16589.74</v>
      </c>
      <c r="E37" s="32">
        <f t="shared" si="0"/>
        <v>36476.37</v>
      </c>
      <c r="F37" s="21">
        <v>0</v>
      </c>
      <c r="G37" s="49">
        <f t="shared" si="1"/>
        <v>0</v>
      </c>
      <c r="H37" s="28">
        <f t="shared" si="2"/>
        <v>36476.37</v>
      </c>
    </row>
    <row r="38" spans="1:8" ht="12">
      <c r="A38" s="20" t="s">
        <v>321</v>
      </c>
      <c r="B38" s="22">
        <v>91</v>
      </c>
      <c r="C38" s="32">
        <v>15212.1</v>
      </c>
      <c r="D38" s="32">
        <v>14434</v>
      </c>
      <c r="E38" s="32">
        <f t="shared" si="0"/>
        <v>29646.1</v>
      </c>
      <c r="F38" s="21">
        <v>1</v>
      </c>
      <c r="G38" s="49">
        <f t="shared" si="1"/>
        <v>29646.1</v>
      </c>
      <c r="H38" s="28">
        <f t="shared" si="2"/>
        <v>0</v>
      </c>
    </row>
    <row r="39" spans="1:8" ht="12">
      <c r="A39" s="20" t="s">
        <v>751</v>
      </c>
      <c r="B39" s="22">
        <v>128</v>
      </c>
      <c r="C39" s="32">
        <v>0</v>
      </c>
      <c r="D39" s="32">
        <v>4245.74</v>
      </c>
      <c r="E39" s="32">
        <f t="shared" si="0"/>
        <v>4245.74</v>
      </c>
      <c r="F39" s="21">
        <v>1</v>
      </c>
      <c r="G39" s="49">
        <f t="shared" si="1"/>
        <v>4245.74</v>
      </c>
      <c r="H39" s="28">
        <f t="shared" si="2"/>
        <v>0</v>
      </c>
    </row>
    <row r="40" spans="1:8" ht="12">
      <c r="A40" s="20" t="s">
        <v>329</v>
      </c>
      <c r="B40" s="22" t="s">
        <v>905</v>
      </c>
      <c r="C40" s="32">
        <v>0</v>
      </c>
      <c r="D40" s="32">
        <v>0</v>
      </c>
      <c r="E40" s="32">
        <f t="shared" si="0"/>
        <v>0</v>
      </c>
      <c r="G40" s="49">
        <f t="shared" si="1"/>
        <v>0</v>
      </c>
      <c r="H40" s="28">
        <f t="shared" si="2"/>
        <v>0</v>
      </c>
    </row>
    <row r="41" spans="1:8" ht="12">
      <c r="A41" s="20" t="s">
        <v>330</v>
      </c>
      <c r="B41" s="22">
        <v>38</v>
      </c>
      <c r="C41" s="32">
        <v>16165.43</v>
      </c>
      <c r="D41" s="32">
        <v>14342.07</v>
      </c>
      <c r="E41" s="32">
        <f t="shared" si="0"/>
        <v>30507.5</v>
      </c>
      <c r="F41" s="21">
        <v>1</v>
      </c>
      <c r="G41" s="49">
        <f t="shared" si="1"/>
        <v>30507.5</v>
      </c>
      <c r="H41" s="28">
        <f t="shared" si="2"/>
        <v>0</v>
      </c>
    </row>
    <row r="42" spans="1:8" ht="12">
      <c r="A42" s="20" t="s">
        <v>336</v>
      </c>
      <c r="B42" s="22">
        <v>116</v>
      </c>
      <c r="C42" s="32">
        <v>15797.6</v>
      </c>
      <c r="D42" s="32">
        <v>12737.5</v>
      </c>
      <c r="E42" s="32">
        <f t="shared" si="0"/>
        <v>28535.1</v>
      </c>
      <c r="F42" s="21">
        <v>0.81</v>
      </c>
      <c r="G42" s="49">
        <f t="shared" si="1"/>
        <v>23113.431</v>
      </c>
      <c r="H42" s="28">
        <f t="shared" si="2"/>
        <v>5421.668999999998</v>
      </c>
    </row>
    <row r="43" spans="1:8" ht="12">
      <c r="A43" s="20" t="s">
        <v>349</v>
      </c>
      <c r="B43" s="22">
        <v>125</v>
      </c>
      <c r="C43" s="32">
        <v>6125.02</v>
      </c>
      <c r="D43" s="32">
        <v>13336.5</v>
      </c>
      <c r="E43" s="32">
        <f t="shared" si="0"/>
        <v>19461.52</v>
      </c>
      <c r="F43" s="21">
        <v>1</v>
      </c>
      <c r="G43" s="49">
        <f t="shared" si="1"/>
        <v>19461.52</v>
      </c>
      <c r="H43" s="28">
        <f t="shared" si="2"/>
        <v>0</v>
      </c>
    </row>
    <row r="44" spans="1:8" ht="12">
      <c r="A44" s="40" t="s">
        <v>358</v>
      </c>
      <c r="B44" s="41">
        <v>41</v>
      </c>
      <c r="C44" s="42">
        <v>24457.4</v>
      </c>
      <c r="D44" s="42">
        <v>21942.24</v>
      </c>
      <c r="E44" s="42">
        <f t="shared" si="0"/>
        <v>46399.64</v>
      </c>
      <c r="F44" s="21">
        <v>1</v>
      </c>
      <c r="G44" s="49">
        <f t="shared" si="1"/>
        <v>46399.64</v>
      </c>
      <c r="H44" s="28">
        <f t="shared" si="2"/>
        <v>0</v>
      </c>
    </row>
    <row r="45" spans="1:8" ht="12">
      <c r="A45" s="20" t="s">
        <v>361</v>
      </c>
      <c r="B45" s="22">
        <v>40</v>
      </c>
      <c r="C45" s="32">
        <v>33182.16</v>
      </c>
      <c r="D45" s="32">
        <v>29304.24</v>
      </c>
      <c r="E45" s="32">
        <f t="shared" si="0"/>
        <v>62486.40000000001</v>
      </c>
      <c r="F45" s="21">
        <v>1</v>
      </c>
      <c r="G45" s="49">
        <f t="shared" si="1"/>
        <v>62486.40000000001</v>
      </c>
      <c r="H45" s="28">
        <f t="shared" si="2"/>
        <v>0</v>
      </c>
    </row>
    <row r="46" spans="1:8" ht="12">
      <c r="A46" s="20" t="s">
        <v>364</v>
      </c>
      <c r="B46" s="22">
        <v>86</v>
      </c>
      <c r="C46" s="32">
        <v>20361.58</v>
      </c>
      <c r="D46" s="32">
        <v>18226.25</v>
      </c>
      <c r="E46" s="32">
        <f t="shared" si="0"/>
        <v>38587.83</v>
      </c>
      <c r="F46" s="21">
        <v>1</v>
      </c>
      <c r="G46" s="49">
        <f t="shared" si="1"/>
        <v>38587.83</v>
      </c>
      <c r="H46" s="28">
        <f t="shared" si="2"/>
        <v>0</v>
      </c>
    </row>
    <row r="47" spans="1:8" ht="12">
      <c r="A47" s="20" t="s">
        <v>370</v>
      </c>
      <c r="B47" s="22">
        <v>100</v>
      </c>
      <c r="C47" s="32">
        <v>16425.57</v>
      </c>
      <c r="D47" s="32">
        <v>16067.42</v>
      </c>
      <c r="E47" s="32">
        <f t="shared" si="0"/>
        <v>32492.989999999998</v>
      </c>
      <c r="F47" s="21">
        <v>0</v>
      </c>
      <c r="G47" s="49">
        <f t="shared" si="1"/>
        <v>0</v>
      </c>
      <c r="H47" s="28">
        <f t="shared" si="2"/>
        <v>32492.989999999998</v>
      </c>
    </row>
    <row r="48" spans="1:8" ht="12">
      <c r="A48" s="40" t="s">
        <v>380</v>
      </c>
      <c r="B48" s="41">
        <v>9</v>
      </c>
      <c r="C48" s="42">
        <v>53026.88</v>
      </c>
      <c r="D48" s="42">
        <v>45323.04</v>
      </c>
      <c r="E48" s="42">
        <f t="shared" si="0"/>
        <v>98349.92</v>
      </c>
      <c r="F48" s="21">
        <v>0.81</v>
      </c>
      <c r="G48" s="49">
        <f t="shared" si="1"/>
        <v>79663.4352</v>
      </c>
      <c r="H48" s="28">
        <f t="shared" si="2"/>
        <v>18686.48479999999</v>
      </c>
    </row>
    <row r="49" spans="1:8" ht="12">
      <c r="A49" s="20" t="s">
        <v>384</v>
      </c>
      <c r="B49" s="22">
        <v>44</v>
      </c>
      <c r="C49" s="32">
        <v>29276.06</v>
      </c>
      <c r="D49" s="32">
        <v>25839.84</v>
      </c>
      <c r="E49" s="32">
        <f t="shared" si="0"/>
        <v>55115.9</v>
      </c>
      <c r="F49" s="21">
        <v>1</v>
      </c>
      <c r="G49" s="49">
        <f t="shared" si="1"/>
        <v>55115.9</v>
      </c>
      <c r="H49" s="28">
        <f t="shared" si="2"/>
        <v>0</v>
      </c>
    </row>
    <row r="50" spans="1:8" ht="12">
      <c r="A50" s="20" t="s">
        <v>387</v>
      </c>
      <c r="B50" s="22">
        <v>45</v>
      </c>
      <c r="C50" s="32">
        <v>17076.7</v>
      </c>
      <c r="D50" s="32">
        <v>16260</v>
      </c>
      <c r="E50" s="32">
        <f t="shared" si="0"/>
        <v>33336.7</v>
      </c>
      <c r="F50" s="21">
        <v>0</v>
      </c>
      <c r="G50" s="49">
        <f t="shared" si="1"/>
        <v>0</v>
      </c>
      <c r="H50" s="28">
        <f t="shared" si="2"/>
        <v>33336.7</v>
      </c>
    </row>
    <row r="51" spans="1:8" ht="12">
      <c r="A51" s="20" t="s">
        <v>392</v>
      </c>
      <c r="B51" s="22">
        <v>47</v>
      </c>
      <c r="C51" s="32">
        <v>18686.44</v>
      </c>
      <c r="D51" s="32">
        <v>17918.13</v>
      </c>
      <c r="E51" s="32">
        <f t="shared" si="0"/>
        <v>36604.57</v>
      </c>
      <c r="F51" s="21">
        <v>1</v>
      </c>
      <c r="G51" s="49">
        <f t="shared" si="1"/>
        <v>36604.57</v>
      </c>
      <c r="H51" s="28">
        <f t="shared" si="2"/>
        <v>0</v>
      </c>
    </row>
    <row r="52" spans="1:8" ht="12">
      <c r="A52" s="40" t="s">
        <v>403</v>
      </c>
      <c r="B52" s="41">
        <v>48</v>
      </c>
      <c r="C52" s="42">
        <v>24441.62</v>
      </c>
      <c r="D52" s="42">
        <v>22504.56</v>
      </c>
      <c r="E52" s="42">
        <f t="shared" si="0"/>
        <v>46946.18</v>
      </c>
      <c r="F52" s="21">
        <v>1</v>
      </c>
      <c r="G52" s="49">
        <f t="shared" si="1"/>
        <v>46946.18</v>
      </c>
      <c r="H52" s="28">
        <f t="shared" si="2"/>
        <v>0</v>
      </c>
    </row>
    <row r="53" spans="1:8" ht="12">
      <c r="A53" s="20" t="s">
        <v>414</v>
      </c>
      <c r="B53" s="22">
        <v>71</v>
      </c>
      <c r="C53" s="32">
        <v>20008.39</v>
      </c>
      <c r="D53" s="32">
        <v>17920</v>
      </c>
      <c r="E53" s="32">
        <f t="shared" si="0"/>
        <v>37928.39</v>
      </c>
      <c r="F53" s="21">
        <v>1</v>
      </c>
      <c r="G53" s="49">
        <f t="shared" si="1"/>
        <v>37928.39</v>
      </c>
      <c r="H53" s="28">
        <f t="shared" si="2"/>
        <v>0</v>
      </c>
    </row>
    <row r="54" spans="1:8" ht="12">
      <c r="A54" s="20" t="s">
        <v>420</v>
      </c>
      <c r="B54" s="22" t="s">
        <v>906</v>
      </c>
      <c r="C54" s="32">
        <v>2209.02</v>
      </c>
      <c r="D54" s="32">
        <v>0</v>
      </c>
      <c r="E54" s="32">
        <f t="shared" si="0"/>
        <v>2209.02</v>
      </c>
      <c r="F54" s="21">
        <v>1</v>
      </c>
      <c r="G54" s="49">
        <f t="shared" si="1"/>
        <v>2209.02</v>
      </c>
      <c r="H54" s="28">
        <f t="shared" si="2"/>
        <v>0</v>
      </c>
    </row>
    <row r="55" spans="1:8" ht="12">
      <c r="A55" s="20" t="s">
        <v>428</v>
      </c>
      <c r="B55" s="22" t="s">
        <v>907</v>
      </c>
      <c r="C55" s="32">
        <v>6713.38</v>
      </c>
      <c r="D55" s="32">
        <v>0</v>
      </c>
      <c r="E55" s="32">
        <f t="shared" si="0"/>
        <v>6713.38</v>
      </c>
      <c r="F55" s="21">
        <v>1</v>
      </c>
      <c r="G55" s="49">
        <f t="shared" si="1"/>
        <v>6713.38</v>
      </c>
      <c r="H55" s="28">
        <f t="shared" si="2"/>
        <v>0</v>
      </c>
    </row>
    <row r="56" spans="1:8" ht="12">
      <c r="A56" s="20" t="s">
        <v>438</v>
      </c>
      <c r="B56" s="22">
        <v>66</v>
      </c>
      <c r="C56" s="32">
        <v>20551.61</v>
      </c>
      <c r="D56" s="32">
        <v>16789.87</v>
      </c>
      <c r="E56" s="32">
        <f t="shared" si="0"/>
        <v>37341.479999999996</v>
      </c>
      <c r="F56" s="21">
        <v>0.81</v>
      </c>
      <c r="G56" s="49">
        <f t="shared" si="1"/>
        <v>30246.5988</v>
      </c>
      <c r="H56" s="28">
        <f t="shared" si="2"/>
        <v>7094.881199999996</v>
      </c>
    </row>
    <row r="57" spans="1:8" ht="12">
      <c r="A57" s="20" t="s">
        <v>446</v>
      </c>
      <c r="B57" s="22">
        <v>50</v>
      </c>
      <c r="C57" s="32">
        <v>15846.66</v>
      </c>
      <c r="D57" s="32">
        <v>14044.09</v>
      </c>
      <c r="E57" s="32">
        <f t="shared" si="0"/>
        <v>29890.75</v>
      </c>
      <c r="F57" s="21">
        <v>1</v>
      </c>
      <c r="G57" s="49">
        <f t="shared" si="1"/>
        <v>29890.75</v>
      </c>
      <c r="H57" s="28">
        <f t="shared" si="2"/>
        <v>0</v>
      </c>
    </row>
    <row r="58" spans="1:8" ht="12">
      <c r="A58" s="20" t="s">
        <v>453</v>
      </c>
      <c r="B58" s="22">
        <v>83</v>
      </c>
      <c r="C58" s="32">
        <v>14264.19</v>
      </c>
      <c r="D58" s="32">
        <v>18418.15</v>
      </c>
      <c r="E58" s="32">
        <f t="shared" si="0"/>
        <v>32682.340000000004</v>
      </c>
      <c r="F58" s="21">
        <v>1</v>
      </c>
      <c r="G58" s="49">
        <f t="shared" si="1"/>
        <v>32682.340000000004</v>
      </c>
      <c r="H58" s="28">
        <f t="shared" si="2"/>
        <v>0</v>
      </c>
    </row>
    <row r="59" spans="1:8" ht="12">
      <c r="A59" s="20" t="s">
        <v>462</v>
      </c>
      <c r="B59" s="22">
        <v>52</v>
      </c>
      <c r="C59" s="32">
        <v>17758.03</v>
      </c>
      <c r="D59" s="32">
        <v>15972</v>
      </c>
      <c r="E59" s="32">
        <f t="shared" si="0"/>
        <v>33730.03</v>
      </c>
      <c r="F59" s="21">
        <v>0</v>
      </c>
      <c r="G59" s="49">
        <f t="shared" si="1"/>
        <v>0</v>
      </c>
      <c r="H59" s="28">
        <f t="shared" si="2"/>
        <v>33730.03</v>
      </c>
    </row>
    <row r="60" spans="1:8" ht="12">
      <c r="A60" s="20" t="s">
        <v>469</v>
      </c>
      <c r="B60" s="22" t="s">
        <v>908</v>
      </c>
      <c r="C60" s="32">
        <v>0</v>
      </c>
      <c r="D60" s="32">
        <v>0</v>
      </c>
      <c r="E60" s="32">
        <f t="shared" si="0"/>
        <v>0</v>
      </c>
      <c r="F60" s="21">
        <v>1</v>
      </c>
      <c r="G60" s="49">
        <f t="shared" si="1"/>
        <v>0</v>
      </c>
      <c r="H60" s="28">
        <f t="shared" si="2"/>
        <v>0</v>
      </c>
    </row>
    <row r="61" spans="1:8" ht="12">
      <c r="A61" s="40" t="s">
        <v>470</v>
      </c>
      <c r="B61" s="41">
        <v>53</v>
      </c>
      <c r="C61" s="42">
        <v>52709.54</v>
      </c>
      <c r="D61" s="42">
        <v>44965.32</v>
      </c>
      <c r="E61" s="42">
        <f t="shared" si="0"/>
        <v>97674.86</v>
      </c>
      <c r="F61" s="21">
        <v>1</v>
      </c>
      <c r="G61" s="49">
        <f t="shared" si="1"/>
        <v>97674.86</v>
      </c>
      <c r="H61" s="28">
        <f t="shared" si="2"/>
        <v>0</v>
      </c>
    </row>
    <row r="62" spans="1:8" ht="12">
      <c r="A62" s="20" t="s">
        <v>473</v>
      </c>
      <c r="B62" s="22" t="s">
        <v>909</v>
      </c>
      <c r="C62" s="32">
        <v>0</v>
      </c>
      <c r="D62" s="32">
        <v>0</v>
      </c>
      <c r="E62" s="32">
        <f t="shared" si="0"/>
        <v>0</v>
      </c>
      <c r="F62" s="21">
        <v>1</v>
      </c>
      <c r="G62" s="49">
        <f t="shared" si="1"/>
        <v>0</v>
      </c>
      <c r="H62" s="28">
        <f t="shared" si="2"/>
        <v>0</v>
      </c>
    </row>
    <row r="63" spans="1:8" ht="12">
      <c r="A63" s="40" t="s">
        <v>474</v>
      </c>
      <c r="B63" s="41">
        <v>76</v>
      </c>
      <c r="C63" s="42">
        <v>23091.56</v>
      </c>
      <c r="D63" s="42">
        <v>20637.9</v>
      </c>
      <c r="E63" s="42">
        <f t="shared" si="0"/>
        <v>43729.46000000001</v>
      </c>
      <c r="F63" s="21">
        <v>0.81</v>
      </c>
      <c r="G63" s="49">
        <f t="shared" si="1"/>
        <v>35420.86260000001</v>
      </c>
      <c r="H63" s="28">
        <f t="shared" si="2"/>
        <v>8308.597399999999</v>
      </c>
    </row>
    <row r="64" spans="1:8" ht="12">
      <c r="A64" s="20" t="s">
        <v>477</v>
      </c>
      <c r="B64" s="22">
        <v>54</v>
      </c>
      <c r="C64" s="32">
        <v>24291.52</v>
      </c>
      <c r="D64" s="32">
        <v>23267.5</v>
      </c>
      <c r="E64" s="32">
        <f t="shared" si="0"/>
        <v>47559.020000000004</v>
      </c>
      <c r="F64" s="21">
        <v>1</v>
      </c>
      <c r="G64" s="49">
        <f t="shared" si="1"/>
        <v>47559.020000000004</v>
      </c>
      <c r="H64" s="28">
        <f t="shared" si="2"/>
        <v>0</v>
      </c>
    </row>
    <row r="65" spans="1:8" ht="12">
      <c r="A65" s="20" t="s">
        <v>484</v>
      </c>
      <c r="B65" s="22">
        <v>118</v>
      </c>
      <c r="C65" s="32">
        <v>14971</v>
      </c>
      <c r="D65" s="32">
        <v>13684.57</v>
      </c>
      <c r="E65" s="32">
        <f t="shared" si="0"/>
        <v>28655.57</v>
      </c>
      <c r="F65" s="21">
        <v>1</v>
      </c>
      <c r="G65" s="49">
        <f t="shared" si="1"/>
        <v>28655.57</v>
      </c>
      <c r="H65" s="28">
        <f t="shared" si="2"/>
        <v>0</v>
      </c>
    </row>
    <row r="66" spans="1:8" ht="12">
      <c r="A66" s="20" t="s">
        <v>492</v>
      </c>
      <c r="B66" s="22">
        <v>57</v>
      </c>
      <c r="C66" s="32">
        <v>17103.76</v>
      </c>
      <c r="D66" s="32">
        <v>14932.32</v>
      </c>
      <c r="E66" s="32">
        <f t="shared" si="0"/>
        <v>32036.079999999998</v>
      </c>
      <c r="F66" s="21">
        <v>1</v>
      </c>
      <c r="G66" s="49">
        <f t="shared" si="1"/>
        <v>32036.079999999998</v>
      </c>
      <c r="H66" s="28">
        <f t="shared" si="2"/>
        <v>0</v>
      </c>
    </row>
    <row r="67" spans="1:8" ht="12">
      <c r="A67" s="20" t="s">
        <v>499</v>
      </c>
      <c r="B67" s="22">
        <v>62</v>
      </c>
      <c r="C67" s="32">
        <v>28530</v>
      </c>
      <c r="D67" s="32">
        <v>25209.6</v>
      </c>
      <c r="E67" s="32">
        <f>C67+D67</f>
        <v>53739.6</v>
      </c>
      <c r="F67" s="21">
        <v>0.81</v>
      </c>
      <c r="G67" s="49">
        <f>E67*F67</f>
        <v>43529.076</v>
      </c>
      <c r="H67" s="28">
        <f>E67-G67</f>
        <v>10210.523999999998</v>
      </c>
    </row>
    <row r="68" spans="1:8" ht="12">
      <c r="A68" s="20" t="s">
        <v>504</v>
      </c>
      <c r="B68" s="22" t="s">
        <v>910</v>
      </c>
      <c r="C68" s="32">
        <v>1115.04</v>
      </c>
      <c r="D68" s="32">
        <v>0</v>
      </c>
      <c r="E68" s="32">
        <f>C68+D68</f>
        <v>1115.04</v>
      </c>
      <c r="F68" s="21">
        <v>1</v>
      </c>
      <c r="G68" s="49">
        <f>E68*F68</f>
        <v>1115.04</v>
      </c>
      <c r="H68" s="28">
        <f>E68-G68</f>
        <v>0</v>
      </c>
    </row>
    <row r="69" spans="1:8" ht="12">
      <c r="A69" s="20" t="s">
        <v>511</v>
      </c>
      <c r="B69" s="22">
        <v>60</v>
      </c>
      <c r="C69" s="32">
        <v>20171.68</v>
      </c>
      <c r="D69" s="32">
        <v>18148.2</v>
      </c>
      <c r="E69" s="32">
        <f>C69+D69</f>
        <v>38319.880000000005</v>
      </c>
      <c r="F69" s="21">
        <v>1</v>
      </c>
      <c r="G69" s="49">
        <f>E69*F69</f>
        <v>38319.880000000005</v>
      </c>
      <c r="H69" s="28">
        <f>E69-G69</f>
        <v>0</v>
      </c>
    </row>
    <row r="70" spans="1:8" ht="12">
      <c r="A70" s="20" t="s">
        <v>515</v>
      </c>
      <c r="B70" s="22">
        <v>127</v>
      </c>
      <c r="C70" s="32">
        <v>4441.75</v>
      </c>
      <c r="D70" s="32">
        <v>20176.11</v>
      </c>
      <c r="E70" s="32">
        <f>C70+D70</f>
        <v>24617.86</v>
      </c>
      <c r="F70" s="21">
        <v>1</v>
      </c>
      <c r="G70" s="49">
        <f>E70*F70</f>
        <v>24617.86</v>
      </c>
      <c r="H70" s="28">
        <f>E70-G70</f>
        <v>0</v>
      </c>
    </row>
    <row r="71" spans="1:9" ht="12">
      <c r="A71" s="20"/>
      <c r="B71" s="22"/>
      <c r="C71" s="32"/>
      <c r="D71" s="32"/>
      <c r="E71" s="32">
        <f>SUM(E2:E70)</f>
        <v>2307265.2499999995</v>
      </c>
      <c r="G71" s="49">
        <f>SUM(G2:G70)</f>
        <v>1881072.3580000002</v>
      </c>
      <c r="H71" s="28">
        <f>SUM(H2:H70)</f>
        <v>426192.8919999999</v>
      </c>
      <c r="I71" s="9">
        <f>G71+H71</f>
        <v>2307265.25</v>
      </c>
    </row>
    <row r="72" spans="1:7" ht="12">
      <c r="A72" s="36"/>
      <c r="B72" s="37"/>
      <c r="G72" s="9" t="e">
        <f>#REF!</f>
        <v>#REF!</v>
      </c>
    </row>
    <row r="73" spans="1:7" ht="12">
      <c r="A73" s="20"/>
      <c r="B73" s="22"/>
      <c r="G73" s="9" t="e">
        <f>G71+G72</f>
        <v>#REF!</v>
      </c>
    </row>
    <row r="74" spans="1:2" ht="12">
      <c r="A74" s="20"/>
      <c r="B74" s="22"/>
    </row>
    <row r="75" spans="1:2" ht="12">
      <c r="A75" s="20"/>
      <c r="B75" s="22"/>
    </row>
    <row r="76" spans="1:2" ht="12.75">
      <c r="A76" s="10"/>
      <c r="B76"/>
    </row>
    <row r="77" spans="1:2" ht="12.75">
      <c r="A77" s="10"/>
      <c r="B77"/>
    </row>
    <row r="78" spans="1:2" ht="12.75">
      <c r="A78" s="10"/>
      <c r="B78"/>
    </row>
    <row r="79" spans="1:2" ht="12">
      <c r="A79" s="10"/>
      <c r="B79" s="23"/>
    </row>
    <row r="80" spans="1:2" ht="12">
      <c r="A80" s="10"/>
      <c r="B80" s="23"/>
    </row>
    <row r="81" spans="1:2" ht="12">
      <c r="A81" s="10"/>
      <c r="B81" s="23"/>
    </row>
    <row r="82" spans="1:2" ht="12">
      <c r="A82" s="10"/>
      <c r="B82" s="23"/>
    </row>
    <row r="83" spans="1:2" ht="12">
      <c r="A83" s="10"/>
      <c r="B83" s="23"/>
    </row>
    <row r="84" spans="1:2" ht="12">
      <c r="A84" s="10"/>
      <c r="B84" s="23"/>
    </row>
    <row r="85" spans="1:2" ht="12">
      <c r="A85" s="10"/>
      <c r="B85" s="23"/>
    </row>
    <row r="86" spans="1:2" ht="12">
      <c r="A86" s="10"/>
      <c r="B86" s="23"/>
    </row>
    <row r="87" spans="1:2" ht="12">
      <c r="A87" s="10"/>
      <c r="B87" s="23"/>
    </row>
    <row r="88" spans="1:2" ht="12">
      <c r="A88" s="10"/>
      <c r="B88" s="23"/>
    </row>
    <row r="89" spans="1:2" ht="12">
      <c r="A89" s="10"/>
      <c r="B89" s="23"/>
    </row>
  </sheetData>
  <sheetProtection/>
  <printOptions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Hatfield</dc:creator>
  <cp:keywords/>
  <dc:description/>
  <cp:lastModifiedBy>Connie Lea Allen, PE</cp:lastModifiedBy>
  <cp:lastPrinted>2023-02-06T20:14:22Z</cp:lastPrinted>
  <dcterms:created xsi:type="dcterms:W3CDTF">2022-06-30T14:38:45Z</dcterms:created>
  <dcterms:modified xsi:type="dcterms:W3CDTF">2023-02-06T20:15:01Z</dcterms:modified>
  <cp:category/>
  <cp:version/>
  <cp:contentType/>
  <cp:contentStatus/>
</cp:coreProperties>
</file>