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3305" activeTab="7"/>
  </bookViews>
  <sheets>
    <sheet name="depreciation 2014" sheetId="1" r:id="rId1"/>
    <sheet name="2015" sheetId="2" r:id="rId2"/>
    <sheet name="2016" sheetId="3" r:id="rId3"/>
    <sheet name="2017" sheetId="4" r:id="rId4"/>
    <sheet name="2018" sheetId="5" r:id="rId5"/>
    <sheet name="2019" sheetId="6" r:id="rId6"/>
    <sheet name="2020" sheetId="7" r:id="rId7"/>
    <sheet name="2021" sheetId="8" r:id="rId8"/>
  </sheets>
  <definedNames/>
  <calcPr fullCalcOnLoad="1"/>
</workbook>
</file>

<file path=xl/sharedStrings.xml><?xml version="1.0" encoding="utf-8"?>
<sst xmlns="http://schemas.openxmlformats.org/spreadsheetml/2006/main" count="3448" uniqueCount="143">
  <si>
    <t>CITY OF HARRODSBURG</t>
  </si>
  <si>
    <t xml:space="preserve">Depreciation </t>
  </si>
  <si>
    <t>P/Y</t>
  </si>
  <si>
    <t>C/Y</t>
  </si>
  <si>
    <t>Total</t>
  </si>
  <si>
    <t>Remaining</t>
  </si>
  <si>
    <t>Assets</t>
  </si>
  <si>
    <t>Cost</t>
  </si>
  <si>
    <t>Acct#</t>
  </si>
  <si>
    <t>Life</t>
  </si>
  <si>
    <t>Accum</t>
  </si>
  <si>
    <t>Depr</t>
  </si>
  <si>
    <t>Value</t>
  </si>
  <si>
    <t>No Depr</t>
  </si>
  <si>
    <t>Land-Murphy Property</t>
  </si>
  <si>
    <t>05-000-1400</t>
  </si>
  <si>
    <t>SL</t>
  </si>
  <si>
    <t>Murphy Property</t>
  </si>
  <si>
    <t>sl</t>
  </si>
  <si>
    <t>05-000-1430</t>
  </si>
  <si>
    <t>Water Distribution</t>
  </si>
  <si>
    <t>05-000-1420</t>
  </si>
  <si>
    <t>2008 water meters</t>
  </si>
  <si>
    <t>05-000-1450</t>
  </si>
  <si>
    <t>1989 CC</t>
  </si>
  <si>
    <t>New W&amp;S Plant</t>
  </si>
  <si>
    <t>1995 CC</t>
  </si>
  <si>
    <t>1996 CC</t>
  </si>
  <si>
    <t>05-000-1440</t>
  </si>
  <si>
    <t>Sewer Treatment</t>
  </si>
  <si>
    <t>1999 Water Tank</t>
  </si>
  <si>
    <t>Balance per G/L</t>
  </si>
  <si>
    <t>2009 - Cherokee Pump Station</t>
  </si>
  <si>
    <t>2009 - S. bypass Interceptor</t>
  </si>
  <si>
    <t>2009 mule 610 4 x 4</t>
  </si>
  <si>
    <t>05-000-1460</t>
  </si>
  <si>
    <t>2010 - Cherokee Pump Station</t>
  </si>
  <si>
    <t>Sewer Line</t>
  </si>
  <si>
    <t>2010 Grasshopper mower</t>
  </si>
  <si>
    <t>2010 Air Compressor</t>
  </si>
  <si>
    <t>2010 Skid Loader</t>
  </si>
  <si>
    <t>2011 Vehicle</t>
  </si>
  <si>
    <t>2011 Air compressor</t>
  </si>
  <si>
    <t>2011 Water meters</t>
  </si>
  <si>
    <t>2011-Roof</t>
  </si>
  <si>
    <t>2011 Refrigerated sampler</t>
  </si>
  <si>
    <t>05-000-1480</t>
  </si>
  <si>
    <t>Construction in Progress</t>
  </si>
  <si>
    <t>2011 College Street Sewer</t>
  </si>
  <si>
    <t>WS-F-4</t>
  </si>
  <si>
    <t>A</t>
  </si>
  <si>
    <t>B</t>
  </si>
  <si>
    <t>C</t>
  </si>
  <si>
    <t>D</t>
  </si>
  <si>
    <t>E</t>
  </si>
  <si>
    <t>Sum of:</t>
  </si>
  <si>
    <t>1460/1480</t>
  </si>
  <si>
    <t>F</t>
  </si>
  <si>
    <t>G</t>
  </si>
  <si>
    <t>H</t>
  </si>
  <si>
    <t>I</t>
  </si>
  <si>
    <t>J</t>
  </si>
  <si>
    <t>K</t>
  </si>
  <si>
    <t>WS-F-1</t>
  </si>
  <si>
    <t>Asset Cost Totals:</t>
  </si>
  <si>
    <t>Accumulated Depreciations Totals:</t>
  </si>
  <si>
    <t>Totals:</t>
  </si>
  <si>
    <t>Account #</t>
  </si>
  <si>
    <t>2012 Vehicle</t>
  </si>
  <si>
    <t>2012 Equipment</t>
  </si>
  <si>
    <t>2012 Meters</t>
  </si>
  <si>
    <t>2012 Boiler</t>
  </si>
  <si>
    <t>2012 Waste Water Treatment Plant</t>
  </si>
  <si>
    <t>2012 College Street Sewer</t>
  </si>
  <si>
    <t>2012 treatment plant alarm system</t>
  </si>
  <si>
    <t>Water Maint. Building</t>
  </si>
  <si>
    <t>2013 John Deere 5083E Utility Tractor</t>
  </si>
  <si>
    <t>2013 John Deere 553 Loader</t>
  </si>
  <si>
    <t>2013 John Deere MX 15 Flex Wing</t>
  </si>
  <si>
    <t>2013 SC Zero Turn Mower</t>
  </si>
  <si>
    <t>2013 John Deere Gator XUV 625</t>
  </si>
  <si>
    <t>2013 Kubota grasshopper mower</t>
  </si>
  <si>
    <t>2013 Case Excavator with Bucket</t>
  </si>
  <si>
    <t>2013 waste water treatment plant</t>
  </si>
  <si>
    <t>2013 Western regional Pump Station</t>
  </si>
  <si>
    <t>2013 North Main Water Tank</t>
  </si>
  <si>
    <t>2005 Chevy Tahoe</t>
  </si>
  <si>
    <t>Pressure Washer &amp; Pump</t>
  </si>
  <si>
    <t>2014 Chevy 1500 Silverado</t>
  </si>
  <si>
    <t>2014 John Deer Tractor and mower</t>
  </si>
  <si>
    <t>Auto crane for utility truck</t>
  </si>
  <si>
    <t>2013 Chevy Silverado</t>
  </si>
  <si>
    <t>2014 waste water treatment plant</t>
  </si>
  <si>
    <t>2014 western regional pump station</t>
  </si>
  <si>
    <t>2014 north main water tank</t>
  </si>
  <si>
    <t>Western Regional Pump Station</t>
  </si>
  <si>
    <t>North Main Water Tank</t>
  </si>
  <si>
    <t>Scissor lift</t>
  </si>
  <si>
    <t>1 - prior year formula was wrong and depreciation was not taken on this asset.</t>
  </si>
  <si>
    <t>Kawasaki mule</t>
  </si>
  <si>
    <t>Fence</t>
  </si>
  <si>
    <t>Trailer</t>
  </si>
  <si>
    <t>6/30/20167</t>
  </si>
  <si>
    <t>HVAC Water Plant</t>
  </si>
  <si>
    <t>HVAC water station</t>
  </si>
  <si>
    <t>2017 chevy 1500 regcab 2000</t>
  </si>
  <si>
    <t>2016 chevy silverrado</t>
  </si>
  <si>
    <t>Hydraulic Hammer</t>
  </si>
  <si>
    <t>John Deere 5065E Utility Tractor</t>
  </si>
  <si>
    <t>Corning Pump Station</t>
  </si>
  <si>
    <t>Sewer Treatment work</t>
  </si>
  <si>
    <t>sold in 2017</t>
  </si>
  <si>
    <t>Kawasaki Muel</t>
  </si>
  <si>
    <t xml:space="preserve"> 25 hp john deere 72 in mowers</t>
  </si>
  <si>
    <t>1000 water meters</t>
  </si>
  <si>
    <t>40% of Mass Transfer Satuators</t>
  </si>
  <si>
    <t>Model 289D compact loader</t>
  </si>
  <si>
    <t>Depreciation Expense</t>
  </si>
  <si>
    <t>Water Distribution Main</t>
  </si>
  <si>
    <t>Dump Truck</t>
  </si>
  <si>
    <t>Excavator</t>
  </si>
  <si>
    <t>Refrigerated Sampler</t>
  </si>
  <si>
    <t>Trencher</t>
  </si>
  <si>
    <t>Sewer truck vacuum</t>
  </si>
  <si>
    <t>Copier</t>
  </si>
  <si>
    <t>Mower</t>
  </si>
  <si>
    <t>Digital water meters</t>
  </si>
  <si>
    <t>Furniture</t>
  </si>
  <si>
    <t>Telehandler</t>
  </si>
  <si>
    <t>1/2 year taken</t>
  </si>
  <si>
    <t>WS-F-2</t>
  </si>
  <si>
    <t>*</t>
  </si>
  <si>
    <t>*see WS-F-3.6 and 3.7 for corrrespondence re: useful lives</t>
  </si>
  <si>
    <t>water meters</t>
  </si>
  <si>
    <t>2014 John Deere 553 Loader</t>
  </si>
  <si>
    <t>Water meters</t>
  </si>
  <si>
    <t>US 127 Sewer Line Expansion</t>
  </si>
  <si>
    <t>keep on per amy</t>
  </si>
  <si>
    <t>Install water meters</t>
  </si>
  <si>
    <t>Chevy Silverado</t>
  </si>
  <si>
    <t>green items are leased</t>
  </si>
  <si>
    <t>items in blue are still here per insuance listing</t>
  </si>
  <si>
    <t>TB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</si>
</sst>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0_);_(* \(#,##0.0000\);_(* &quot;-&quot;??_);_(@_)"/>
    <numFmt numFmtId="167" formatCode="_(* #,##0.0_);_(* \(#,##0.0\);_(* &quot;-&quot;??_);_(@_)"/>
    <numFmt numFmtId="168" formatCode="[$-409]dddd\,\ mmmm\ dd\,\ yyyy"/>
    <numFmt numFmtId="169" formatCode="[$-409]h:mm:ss\ AM/PM"/>
    <numFmt numFmtId="170" formatCode="[$-409]dddd\,\ mmmm\ d\,\ yyyy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18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theme="3" tint="-0.24997000396251678"/>
      <name val="Arial"/>
      <family val="2"/>
    </font>
    <font>
      <sz val="10"/>
      <color rgb="FFFF0000"/>
      <name val="Arial"/>
      <family val="2"/>
    </font>
    <font>
      <sz val="10"/>
      <color theme="6"/>
      <name val="Arial"/>
      <family val="2"/>
    </font>
    <font>
      <b/>
      <sz val="10"/>
      <color theme="6"/>
      <name val="Arial"/>
      <family val="2"/>
    </font>
    <font>
      <sz val="10"/>
      <color theme="4"/>
      <name val="Arial"/>
      <family val="2"/>
    </font>
    <font>
      <b/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1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14" fontId="0" fillId="0" borderId="0" xfId="0" applyNumberFormat="1" applyAlignment="1">
      <alignment/>
    </xf>
    <xf numFmtId="41" fontId="0" fillId="0" borderId="10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1" fontId="0" fillId="0" borderId="0" xfId="0" applyNumberFormat="1" applyFill="1" applyAlignment="1">
      <alignment/>
    </xf>
    <xf numFmtId="41" fontId="0" fillId="0" borderId="11" xfId="0" applyNumberFormat="1" applyFill="1" applyBorder="1" applyAlignment="1">
      <alignment/>
    </xf>
    <xf numFmtId="4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42" applyNumberFormat="1" applyFont="1" applyAlignment="1">
      <alignment/>
    </xf>
    <xf numFmtId="41" fontId="0" fillId="0" borderId="0" xfId="0" applyNumberFormat="1" applyBorder="1" applyAlignment="1">
      <alignment horizontal="center"/>
    </xf>
    <xf numFmtId="164" fontId="0" fillId="0" borderId="10" xfId="42" applyNumberFormat="1" applyFont="1" applyBorder="1" applyAlignment="1">
      <alignment/>
    </xf>
    <xf numFmtId="164" fontId="0" fillId="0" borderId="11" xfId="0" applyNumberFormat="1" applyBorder="1" applyAlignment="1">
      <alignment/>
    </xf>
    <xf numFmtId="41" fontId="2" fillId="0" borderId="11" xfId="0" applyNumberFormat="1" applyFont="1" applyBorder="1" applyAlignment="1">
      <alignment/>
    </xf>
    <xf numFmtId="0" fontId="2" fillId="0" borderId="0" xfId="0" applyNumberFormat="1" applyFont="1" applyBorder="1" applyAlignment="1">
      <alignment horizontal="left"/>
    </xf>
    <xf numFmtId="41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4" fontId="0" fillId="0" borderId="0" xfId="0" applyNumberFormat="1" applyBorder="1" applyAlignment="1">
      <alignment/>
    </xf>
    <xf numFmtId="41" fontId="0" fillId="0" borderId="0" xfId="42" applyNumberFormat="1" applyFont="1" applyAlignment="1">
      <alignment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>
      <alignment horizontal="left"/>
    </xf>
    <xf numFmtId="164" fontId="0" fillId="0" borderId="0" xfId="42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4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0" fillId="0" borderId="0" xfId="0" applyNumberFormat="1" applyBorder="1" applyAlignment="1">
      <alignment/>
    </xf>
    <xf numFmtId="0" fontId="5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43" fontId="0" fillId="0" borderId="0" xfId="42" applyFont="1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 horizontal="center"/>
    </xf>
    <xf numFmtId="41" fontId="2" fillId="0" borderId="0" xfId="0" applyNumberFormat="1" applyFont="1" applyBorder="1" applyAlignment="1">
      <alignment horizontal="right"/>
    </xf>
    <xf numFmtId="164" fontId="0" fillId="0" borderId="0" xfId="42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164" fontId="0" fillId="0" borderId="0" xfId="42" applyNumberFormat="1" applyFont="1" applyFill="1" applyAlignment="1">
      <alignment horizontal="center"/>
    </xf>
    <xf numFmtId="164" fontId="0" fillId="0" borderId="0" xfId="42" applyNumberFormat="1" applyFont="1" applyFill="1" applyBorder="1" applyAlignment="1">
      <alignment horizontal="center"/>
    </xf>
    <xf numFmtId="164" fontId="0" fillId="0" borderId="0" xfId="42" applyNumberFormat="1" applyFont="1" applyFill="1" applyAlignment="1">
      <alignment/>
    </xf>
    <xf numFmtId="164" fontId="0" fillId="0" borderId="0" xfId="42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164" fontId="0" fillId="0" borderId="10" xfId="42" applyNumberFormat="1" applyFont="1" applyFill="1" applyBorder="1" applyAlignment="1">
      <alignment/>
    </xf>
    <xf numFmtId="164" fontId="0" fillId="0" borderId="10" xfId="42" applyNumberFormat="1" applyFont="1" applyFill="1" applyBorder="1" applyAlignment="1">
      <alignment horizontal="center"/>
    </xf>
    <xf numFmtId="164" fontId="0" fillId="0" borderId="0" xfId="42" applyNumberFormat="1" applyFont="1" applyFill="1" applyBorder="1" applyAlignment="1">
      <alignment horizontal="center"/>
    </xf>
    <xf numFmtId="164" fontId="0" fillId="0" borderId="12" xfId="42" applyNumberFormat="1" applyFont="1" applyFill="1" applyBorder="1" applyAlignment="1">
      <alignment/>
    </xf>
    <xf numFmtId="164" fontId="0" fillId="0" borderId="12" xfId="42" applyNumberFormat="1" applyFont="1" applyFill="1" applyBorder="1" applyAlignment="1">
      <alignment/>
    </xf>
    <xf numFmtId="164" fontId="0" fillId="0" borderId="0" xfId="42" applyNumberFormat="1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41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41" fontId="51" fillId="0" borderId="0" xfId="0" applyNumberFormat="1" applyFont="1" applyAlignment="1">
      <alignment horizontal="center"/>
    </xf>
    <xf numFmtId="41" fontId="52" fillId="0" borderId="11" xfId="0" applyNumberFormat="1" applyFont="1" applyBorder="1" applyAlignment="1">
      <alignment horizontal="center"/>
    </xf>
    <xf numFmtId="41" fontId="0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 horizontal="center"/>
    </xf>
    <xf numFmtId="164" fontId="0" fillId="0" borderId="0" xfId="42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/>
    </xf>
    <xf numFmtId="14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NumberFormat="1" applyFill="1" applyAlignment="1">
      <alignment horizontal="left"/>
    </xf>
    <xf numFmtId="14" fontId="0" fillId="0" borderId="0" xfId="0" applyNumberFormat="1" applyFill="1" applyAlignment="1">
      <alignment/>
    </xf>
    <xf numFmtId="41" fontId="0" fillId="0" borderId="10" xfId="0" applyNumberFormat="1" applyFill="1" applyBorder="1" applyAlignment="1">
      <alignment/>
    </xf>
    <xf numFmtId="0" fontId="3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41" fontId="0" fillId="0" borderId="0" xfId="42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41" fontId="0" fillId="0" borderId="0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64" fontId="0" fillId="0" borderId="10" xfId="42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 horizontal="center"/>
    </xf>
    <xf numFmtId="164" fontId="0" fillId="0" borderId="11" xfId="42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left"/>
    </xf>
    <xf numFmtId="3" fontId="0" fillId="0" borderId="0" xfId="0" applyNumberFormat="1" applyFill="1" applyAlignment="1">
      <alignment/>
    </xf>
    <xf numFmtId="43" fontId="0" fillId="0" borderId="0" xfId="42" applyFont="1" applyFill="1" applyAlignment="1">
      <alignment/>
    </xf>
    <xf numFmtId="43" fontId="0" fillId="0" borderId="0" xfId="42" applyFont="1" applyFill="1" applyBorder="1" applyAlignment="1">
      <alignment/>
    </xf>
    <xf numFmtId="164" fontId="0" fillId="0" borderId="0" xfId="42" applyNumberFormat="1" applyFont="1" applyFill="1" applyBorder="1" applyAlignment="1">
      <alignment horizontal="left"/>
    </xf>
    <xf numFmtId="41" fontId="0" fillId="0" borderId="0" xfId="0" applyNumberFormat="1" applyFont="1" applyFill="1" applyBorder="1" applyAlignment="1">
      <alignment/>
    </xf>
    <xf numFmtId="41" fontId="0" fillId="0" borderId="10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 horizontal="left"/>
    </xf>
    <xf numFmtId="164" fontId="0" fillId="0" borderId="11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4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41" fontId="51" fillId="0" borderId="0" xfId="0" applyNumberFormat="1" applyFont="1" applyFill="1" applyAlignment="1">
      <alignment horizontal="center"/>
    </xf>
    <xf numFmtId="41" fontId="52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1" fontId="2" fillId="0" borderId="11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41" fontId="2" fillId="0" borderId="0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53" fillId="0" borderId="0" xfId="0" applyFont="1" applyFill="1" applyAlignment="1">
      <alignment horizontal="left"/>
    </xf>
    <xf numFmtId="14" fontId="53" fillId="0" borderId="0" xfId="0" applyNumberFormat="1" applyFont="1" applyFill="1" applyAlignment="1">
      <alignment/>
    </xf>
    <xf numFmtId="41" fontId="53" fillId="0" borderId="0" xfId="0" applyNumberFormat="1" applyFont="1" applyFill="1" applyBorder="1" applyAlignment="1">
      <alignment/>
    </xf>
    <xf numFmtId="0" fontId="53" fillId="0" borderId="0" xfId="0" applyNumberFormat="1" applyFont="1" applyFill="1" applyBorder="1" applyAlignment="1">
      <alignment horizontal="left"/>
    </xf>
    <xf numFmtId="164" fontId="53" fillId="0" borderId="0" xfId="42" applyNumberFormat="1" applyFont="1" applyFill="1" applyAlignment="1">
      <alignment/>
    </xf>
    <xf numFmtId="41" fontId="53" fillId="0" borderId="0" xfId="0" applyNumberFormat="1" applyFont="1" applyFill="1" applyAlignment="1">
      <alignment/>
    </xf>
    <xf numFmtId="164" fontId="53" fillId="0" borderId="0" xfId="42" applyNumberFormat="1" applyFont="1" applyFill="1" applyBorder="1" applyAlignment="1">
      <alignment/>
    </xf>
    <xf numFmtId="41" fontId="54" fillId="0" borderId="0" xfId="0" applyNumberFormat="1" applyFont="1" applyFill="1" applyBorder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523875</xdr:colOff>
      <xdr:row>39</xdr:row>
      <xdr:rowOff>85725</xdr:rowOff>
    </xdr:from>
    <xdr:to>
      <xdr:col>26</xdr:col>
      <xdr:colOff>457200</xdr:colOff>
      <xdr:row>39</xdr:row>
      <xdr:rowOff>85725</xdr:rowOff>
    </xdr:to>
    <xdr:sp>
      <xdr:nvSpPr>
        <xdr:cNvPr id="1" name="Straight Connector 2"/>
        <xdr:cNvSpPr>
          <a:spLocks/>
        </xdr:cNvSpPr>
      </xdr:nvSpPr>
      <xdr:spPr>
        <a:xfrm>
          <a:off x="9591675" y="6534150"/>
          <a:ext cx="3743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552450</xdr:colOff>
      <xdr:row>26</xdr:row>
      <xdr:rowOff>76200</xdr:rowOff>
    </xdr:from>
    <xdr:to>
      <xdr:col>24</xdr:col>
      <xdr:colOff>723900</xdr:colOff>
      <xdr:row>26</xdr:row>
      <xdr:rowOff>85725</xdr:rowOff>
    </xdr:to>
    <xdr:sp>
      <xdr:nvSpPr>
        <xdr:cNvPr id="2" name="Straight Connector 3"/>
        <xdr:cNvSpPr>
          <a:spLocks/>
        </xdr:cNvSpPr>
      </xdr:nvSpPr>
      <xdr:spPr>
        <a:xfrm flipV="1">
          <a:off x="9620250" y="4381500"/>
          <a:ext cx="317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523875</xdr:colOff>
      <xdr:row>41</xdr:row>
      <xdr:rowOff>85725</xdr:rowOff>
    </xdr:from>
    <xdr:to>
      <xdr:col>26</xdr:col>
      <xdr:colOff>457200</xdr:colOff>
      <xdr:row>41</xdr:row>
      <xdr:rowOff>85725</xdr:rowOff>
    </xdr:to>
    <xdr:sp>
      <xdr:nvSpPr>
        <xdr:cNvPr id="1" name="Straight Connector 1"/>
        <xdr:cNvSpPr>
          <a:spLocks/>
        </xdr:cNvSpPr>
      </xdr:nvSpPr>
      <xdr:spPr>
        <a:xfrm>
          <a:off x="9591675" y="6877050"/>
          <a:ext cx="385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552450</xdr:colOff>
      <xdr:row>26</xdr:row>
      <xdr:rowOff>76200</xdr:rowOff>
    </xdr:from>
    <xdr:to>
      <xdr:col>24</xdr:col>
      <xdr:colOff>723900</xdr:colOff>
      <xdr:row>26</xdr:row>
      <xdr:rowOff>85725</xdr:rowOff>
    </xdr:to>
    <xdr:sp>
      <xdr:nvSpPr>
        <xdr:cNvPr id="2" name="Straight Connector 2"/>
        <xdr:cNvSpPr>
          <a:spLocks/>
        </xdr:cNvSpPr>
      </xdr:nvSpPr>
      <xdr:spPr>
        <a:xfrm flipV="1">
          <a:off x="9620250" y="4381500"/>
          <a:ext cx="3286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523875</xdr:colOff>
      <xdr:row>41</xdr:row>
      <xdr:rowOff>85725</xdr:rowOff>
    </xdr:from>
    <xdr:to>
      <xdr:col>26</xdr:col>
      <xdr:colOff>457200</xdr:colOff>
      <xdr:row>41</xdr:row>
      <xdr:rowOff>85725</xdr:rowOff>
    </xdr:to>
    <xdr:sp>
      <xdr:nvSpPr>
        <xdr:cNvPr id="1" name="Straight Connector 1"/>
        <xdr:cNvSpPr>
          <a:spLocks/>
        </xdr:cNvSpPr>
      </xdr:nvSpPr>
      <xdr:spPr>
        <a:xfrm>
          <a:off x="9648825" y="6877050"/>
          <a:ext cx="385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552450</xdr:colOff>
      <xdr:row>26</xdr:row>
      <xdr:rowOff>76200</xdr:rowOff>
    </xdr:from>
    <xdr:to>
      <xdr:col>24</xdr:col>
      <xdr:colOff>723900</xdr:colOff>
      <xdr:row>26</xdr:row>
      <xdr:rowOff>85725</xdr:rowOff>
    </xdr:to>
    <xdr:sp>
      <xdr:nvSpPr>
        <xdr:cNvPr id="2" name="Straight Connector 2"/>
        <xdr:cNvSpPr>
          <a:spLocks/>
        </xdr:cNvSpPr>
      </xdr:nvSpPr>
      <xdr:spPr>
        <a:xfrm flipV="1">
          <a:off x="9677400" y="4381500"/>
          <a:ext cx="3286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523875</xdr:colOff>
      <xdr:row>44</xdr:row>
      <xdr:rowOff>85725</xdr:rowOff>
    </xdr:from>
    <xdr:to>
      <xdr:col>26</xdr:col>
      <xdr:colOff>457200</xdr:colOff>
      <xdr:row>44</xdr:row>
      <xdr:rowOff>85725</xdr:rowOff>
    </xdr:to>
    <xdr:sp>
      <xdr:nvSpPr>
        <xdr:cNvPr id="1" name="Straight Connector 1"/>
        <xdr:cNvSpPr>
          <a:spLocks/>
        </xdr:cNvSpPr>
      </xdr:nvSpPr>
      <xdr:spPr>
        <a:xfrm>
          <a:off x="9648825" y="7362825"/>
          <a:ext cx="385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552450</xdr:colOff>
      <xdr:row>26</xdr:row>
      <xdr:rowOff>76200</xdr:rowOff>
    </xdr:from>
    <xdr:to>
      <xdr:col>24</xdr:col>
      <xdr:colOff>723900</xdr:colOff>
      <xdr:row>26</xdr:row>
      <xdr:rowOff>85725</xdr:rowOff>
    </xdr:to>
    <xdr:sp>
      <xdr:nvSpPr>
        <xdr:cNvPr id="2" name="Straight Connector 2"/>
        <xdr:cNvSpPr>
          <a:spLocks/>
        </xdr:cNvSpPr>
      </xdr:nvSpPr>
      <xdr:spPr>
        <a:xfrm flipV="1">
          <a:off x="9677400" y="4381500"/>
          <a:ext cx="3286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523875</xdr:colOff>
      <xdr:row>44</xdr:row>
      <xdr:rowOff>85725</xdr:rowOff>
    </xdr:from>
    <xdr:to>
      <xdr:col>26</xdr:col>
      <xdr:colOff>457200</xdr:colOff>
      <xdr:row>44</xdr:row>
      <xdr:rowOff>85725</xdr:rowOff>
    </xdr:to>
    <xdr:sp>
      <xdr:nvSpPr>
        <xdr:cNvPr id="1" name="Straight Connector 1"/>
        <xdr:cNvSpPr>
          <a:spLocks/>
        </xdr:cNvSpPr>
      </xdr:nvSpPr>
      <xdr:spPr>
        <a:xfrm>
          <a:off x="9648825" y="7362825"/>
          <a:ext cx="385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552450</xdr:colOff>
      <xdr:row>26</xdr:row>
      <xdr:rowOff>76200</xdr:rowOff>
    </xdr:from>
    <xdr:to>
      <xdr:col>24</xdr:col>
      <xdr:colOff>723900</xdr:colOff>
      <xdr:row>26</xdr:row>
      <xdr:rowOff>85725</xdr:rowOff>
    </xdr:to>
    <xdr:sp>
      <xdr:nvSpPr>
        <xdr:cNvPr id="2" name="Straight Connector 2"/>
        <xdr:cNvSpPr>
          <a:spLocks/>
        </xdr:cNvSpPr>
      </xdr:nvSpPr>
      <xdr:spPr>
        <a:xfrm flipV="1">
          <a:off x="9677400" y="4381500"/>
          <a:ext cx="3286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523875</xdr:colOff>
      <xdr:row>44</xdr:row>
      <xdr:rowOff>85725</xdr:rowOff>
    </xdr:from>
    <xdr:to>
      <xdr:col>26</xdr:col>
      <xdr:colOff>457200</xdr:colOff>
      <xdr:row>44</xdr:row>
      <xdr:rowOff>85725</xdr:rowOff>
    </xdr:to>
    <xdr:sp>
      <xdr:nvSpPr>
        <xdr:cNvPr id="1" name="Straight Connector 1"/>
        <xdr:cNvSpPr>
          <a:spLocks/>
        </xdr:cNvSpPr>
      </xdr:nvSpPr>
      <xdr:spPr>
        <a:xfrm>
          <a:off x="9648825" y="7362825"/>
          <a:ext cx="385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552450</xdr:colOff>
      <xdr:row>26</xdr:row>
      <xdr:rowOff>76200</xdr:rowOff>
    </xdr:from>
    <xdr:to>
      <xdr:col>24</xdr:col>
      <xdr:colOff>723900</xdr:colOff>
      <xdr:row>26</xdr:row>
      <xdr:rowOff>85725</xdr:rowOff>
    </xdr:to>
    <xdr:sp>
      <xdr:nvSpPr>
        <xdr:cNvPr id="2" name="Straight Connector 2"/>
        <xdr:cNvSpPr>
          <a:spLocks/>
        </xdr:cNvSpPr>
      </xdr:nvSpPr>
      <xdr:spPr>
        <a:xfrm flipV="1">
          <a:off x="9677400" y="4381500"/>
          <a:ext cx="3286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523875</xdr:colOff>
      <xdr:row>45</xdr:row>
      <xdr:rowOff>85725</xdr:rowOff>
    </xdr:from>
    <xdr:to>
      <xdr:col>26</xdr:col>
      <xdr:colOff>457200</xdr:colOff>
      <xdr:row>45</xdr:row>
      <xdr:rowOff>85725</xdr:rowOff>
    </xdr:to>
    <xdr:sp>
      <xdr:nvSpPr>
        <xdr:cNvPr id="1" name="Straight Connector 1"/>
        <xdr:cNvSpPr>
          <a:spLocks/>
        </xdr:cNvSpPr>
      </xdr:nvSpPr>
      <xdr:spPr>
        <a:xfrm>
          <a:off x="10010775" y="7524750"/>
          <a:ext cx="385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552450</xdr:colOff>
      <xdr:row>26</xdr:row>
      <xdr:rowOff>76200</xdr:rowOff>
    </xdr:from>
    <xdr:to>
      <xdr:col>24</xdr:col>
      <xdr:colOff>723900</xdr:colOff>
      <xdr:row>26</xdr:row>
      <xdr:rowOff>85725</xdr:rowOff>
    </xdr:to>
    <xdr:sp>
      <xdr:nvSpPr>
        <xdr:cNvPr id="2" name="Straight Connector 2"/>
        <xdr:cNvSpPr>
          <a:spLocks/>
        </xdr:cNvSpPr>
      </xdr:nvSpPr>
      <xdr:spPr>
        <a:xfrm flipV="1">
          <a:off x="10039350" y="4381500"/>
          <a:ext cx="3286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523875</xdr:colOff>
      <xdr:row>45</xdr:row>
      <xdr:rowOff>85725</xdr:rowOff>
    </xdr:from>
    <xdr:to>
      <xdr:col>26</xdr:col>
      <xdr:colOff>457200</xdr:colOff>
      <xdr:row>45</xdr:row>
      <xdr:rowOff>85725</xdr:rowOff>
    </xdr:to>
    <xdr:sp>
      <xdr:nvSpPr>
        <xdr:cNvPr id="1" name="Straight Connector 1"/>
        <xdr:cNvSpPr>
          <a:spLocks/>
        </xdr:cNvSpPr>
      </xdr:nvSpPr>
      <xdr:spPr>
        <a:xfrm>
          <a:off x="10010775" y="7524750"/>
          <a:ext cx="385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552450</xdr:colOff>
      <xdr:row>26</xdr:row>
      <xdr:rowOff>76200</xdr:rowOff>
    </xdr:from>
    <xdr:to>
      <xdr:col>25</xdr:col>
      <xdr:colOff>0</xdr:colOff>
      <xdr:row>26</xdr:row>
      <xdr:rowOff>85725</xdr:rowOff>
    </xdr:to>
    <xdr:sp>
      <xdr:nvSpPr>
        <xdr:cNvPr id="2" name="Straight Connector 2"/>
        <xdr:cNvSpPr>
          <a:spLocks/>
        </xdr:cNvSpPr>
      </xdr:nvSpPr>
      <xdr:spPr>
        <a:xfrm flipV="1">
          <a:off x="10039350" y="4381500"/>
          <a:ext cx="33147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86"/>
  <sheetViews>
    <sheetView zoomScalePageLayoutView="0" workbookViewId="0" topLeftCell="A1">
      <pane ySplit="6" topLeftCell="A302" activePane="bottomLeft" state="frozen"/>
      <selection pane="topLeft" activeCell="A1" sqref="A1"/>
      <selection pane="bottomLeft" activeCell="C329" sqref="C329"/>
    </sheetView>
  </sheetViews>
  <sheetFormatPr defaultColWidth="9.140625" defaultRowHeight="12.75"/>
  <cols>
    <col min="1" max="1" width="31.00390625" style="0" bestFit="1" customWidth="1"/>
    <col min="2" max="2" width="11.28125" style="0" bestFit="1" customWidth="1"/>
    <col min="3" max="3" width="11.421875" style="0" bestFit="1" customWidth="1"/>
    <col min="4" max="4" width="6.28125" style="0" bestFit="1" customWidth="1"/>
    <col min="5" max="5" width="4.7109375" style="0" customWidth="1"/>
    <col min="6" max="6" width="5.421875" style="0" bestFit="1" customWidth="1"/>
    <col min="7" max="7" width="2.28125" style="0" customWidth="1"/>
    <col min="8" max="8" width="11.421875" style="0" bestFit="1" customWidth="1"/>
    <col min="9" max="9" width="2.57421875" style="0" customWidth="1"/>
    <col min="10" max="10" width="10.421875" style="0" bestFit="1" customWidth="1"/>
    <col min="11" max="11" width="1.7109375" style="0" customWidth="1"/>
    <col min="12" max="12" width="11.421875" style="0" bestFit="1" customWidth="1"/>
    <col min="13" max="13" width="2.7109375" style="0" customWidth="1"/>
    <col min="14" max="14" width="11.421875" style="0" customWidth="1"/>
    <col min="15" max="15" width="0.85546875" style="0" customWidth="1"/>
    <col min="16" max="16" width="11.00390625" style="0" bestFit="1" customWidth="1"/>
    <col min="17" max="17" width="8.7109375" style="0" bestFit="1" customWidth="1"/>
    <col min="18" max="18" width="0.85546875" style="12" customWidth="1"/>
    <col min="19" max="19" width="11.28125" style="3" customWidth="1"/>
    <col min="20" max="20" width="0.85546875" style="42" customWidth="1"/>
    <col min="21" max="21" width="10.28125" style="0" bestFit="1" customWidth="1"/>
    <col min="22" max="22" width="0.85546875" style="12" customWidth="1"/>
    <col min="23" max="23" width="11.28125" style="0" bestFit="1" customWidth="1"/>
    <col min="24" max="24" width="0.85546875" style="12" customWidth="1"/>
    <col min="25" max="25" width="11.28125" style="0" bestFit="1" customWidth="1"/>
    <col min="26" max="26" width="0.85546875" style="0" customWidth="1"/>
    <col min="27" max="27" width="11.28125" style="0" bestFit="1" customWidth="1"/>
    <col min="28" max="28" width="13.00390625" style="0" customWidth="1"/>
    <col min="29" max="29" width="11.00390625" style="0" customWidth="1"/>
    <col min="33" max="33" width="11.140625" style="0" customWidth="1"/>
  </cols>
  <sheetData>
    <row r="1" spans="1:3" ht="12.75">
      <c r="A1" s="132" t="s">
        <v>0</v>
      </c>
      <c r="B1" s="132"/>
      <c r="C1" s="132"/>
    </row>
    <row r="2" ht="12.75">
      <c r="A2" t="s">
        <v>1</v>
      </c>
    </row>
    <row r="3" ht="12.75">
      <c r="A3" s="1">
        <v>41820</v>
      </c>
    </row>
    <row r="4" spans="1:16" ht="12.75">
      <c r="A4" s="2"/>
      <c r="B4" s="2"/>
      <c r="C4" s="2"/>
      <c r="D4" s="2"/>
      <c r="E4" s="2"/>
      <c r="F4" s="2"/>
      <c r="G4" s="2"/>
      <c r="H4" s="2" t="s">
        <v>2</v>
      </c>
      <c r="I4" s="2"/>
      <c r="J4" s="2" t="s">
        <v>3</v>
      </c>
      <c r="K4" s="2"/>
      <c r="L4" s="2" t="s">
        <v>4</v>
      </c>
      <c r="N4" s="3" t="s">
        <v>5</v>
      </c>
      <c r="O4" s="3"/>
      <c r="P4" s="3"/>
    </row>
    <row r="5" spans="1:16" ht="12.75">
      <c r="A5" s="2" t="s">
        <v>6</v>
      </c>
      <c r="B5" s="2"/>
      <c r="C5" s="2" t="s">
        <v>7</v>
      </c>
      <c r="D5" s="2" t="s">
        <v>8</v>
      </c>
      <c r="E5" s="133" t="s">
        <v>9</v>
      </c>
      <c r="F5" s="133"/>
      <c r="G5" s="2"/>
      <c r="H5" s="2" t="s">
        <v>10</v>
      </c>
      <c r="I5" s="2"/>
      <c r="J5" s="2" t="s">
        <v>11</v>
      </c>
      <c r="K5" s="2"/>
      <c r="L5" s="2" t="s">
        <v>10</v>
      </c>
      <c r="N5" s="3" t="s">
        <v>12</v>
      </c>
      <c r="O5" s="3"/>
      <c r="P5" s="3"/>
    </row>
    <row r="6" spans="1:12" ht="12.75">
      <c r="A6" s="2"/>
      <c r="B6" s="2"/>
      <c r="C6" s="2"/>
      <c r="D6" s="2"/>
      <c r="E6" s="2"/>
      <c r="F6" s="2"/>
      <c r="G6" s="2"/>
      <c r="H6" s="2" t="s">
        <v>11</v>
      </c>
      <c r="I6" s="2"/>
      <c r="J6" s="2"/>
      <c r="K6" s="2"/>
      <c r="L6" s="2" t="s">
        <v>11</v>
      </c>
    </row>
    <row r="7" spans="3:12" ht="12.75">
      <c r="C7" s="4"/>
      <c r="D7" s="5"/>
      <c r="E7" s="4"/>
      <c r="F7" s="4"/>
      <c r="G7" s="4"/>
      <c r="H7" s="4"/>
      <c r="I7" s="4"/>
      <c r="J7" s="4"/>
      <c r="K7" s="4"/>
      <c r="L7" s="4"/>
    </row>
    <row r="8" spans="1:14" ht="12.75">
      <c r="A8" t="s">
        <v>14</v>
      </c>
      <c r="B8" s="6">
        <v>37622</v>
      </c>
      <c r="C8" s="4">
        <v>29602</v>
      </c>
      <c r="D8" s="5"/>
      <c r="E8" s="4" t="s">
        <v>13</v>
      </c>
      <c r="F8" s="4"/>
      <c r="G8" s="4"/>
      <c r="H8" s="4">
        <v>0</v>
      </c>
      <c r="I8" s="4"/>
      <c r="J8" s="4">
        <v>0</v>
      </c>
      <c r="K8" s="4"/>
      <c r="L8" s="4">
        <v>0</v>
      </c>
      <c r="N8" s="9">
        <f>C8</f>
        <v>29602</v>
      </c>
    </row>
    <row r="9" spans="1:16" ht="12.75">
      <c r="A9" s="10">
        <v>2011</v>
      </c>
      <c r="B9" s="6">
        <v>40724</v>
      </c>
      <c r="C9" s="7">
        <v>632562.42</v>
      </c>
      <c r="D9" s="5"/>
      <c r="E9" s="4" t="s">
        <v>13</v>
      </c>
      <c r="F9" s="4"/>
      <c r="G9" s="4"/>
      <c r="H9" s="4"/>
      <c r="I9" s="4"/>
      <c r="J9" s="9"/>
      <c r="K9" s="9"/>
      <c r="L9" s="9">
        <f>H9+J9</f>
        <v>0</v>
      </c>
      <c r="N9" s="7">
        <f>C9-L9</f>
        <v>632562.42</v>
      </c>
      <c r="O9" s="9"/>
      <c r="P9" s="9"/>
    </row>
    <row r="10" spans="3:12" ht="12.75">
      <c r="C10" s="4"/>
      <c r="D10" s="5"/>
      <c r="E10" s="4"/>
      <c r="F10" s="4"/>
      <c r="G10" s="4"/>
      <c r="H10" s="4"/>
      <c r="I10" s="4"/>
      <c r="J10" s="4"/>
      <c r="K10" s="4"/>
      <c r="L10" s="4"/>
    </row>
    <row r="11" spans="1:28" ht="13.5" thickBot="1">
      <c r="A11" t="s">
        <v>15</v>
      </c>
      <c r="B11" s="6"/>
      <c r="C11" s="8">
        <f>SUM(C8:C9)</f>
        <v>662164.42</v>
      </c>
      <c r="D11" s="5">
        <v>1491</v>
      </c>
      <c r="F11" s="4"/>
      <c r="G11" s="4"/>
      <c r="H11" s="9"/>
      <c r="I11" s="9"/>
      <c r="J11" s="9"/>
      <c r="K11" s="9"/>
      <c r="L11" s="9"/>
      <c r="N11" s="8">
        <f>SUM(N8:N9)</f>
        <v>662164.42</v>
      </c>
      <c r="O11" s="9"/>
      <c r="P11" s="9"/>
      <c r="AB11" s="30"/>
    </row>
    <row r="12" spans="2:16" ht="14.25" thickBot="1" thickTop="1">
      <c r="B12" s="6"/>
      <c r="C12" s="38"/>
      <c r="D12" s="5"/>
      <c r="E12" s="4"/>
      <c r="F12" s="4"/>
      <c r="G12" s="4"/>
      <c r="H12" s="4"/>
      <c r="I12" s="4"/>
      <c r="J12" s="4"/>
      <c r="K12" s="4"/>
      <c r="L12" s="4"/>
      <c r="N12" s="26"/>
      <c r="O12" s="26"/>
      <c r="P12" s="26"/>
    </row>
    <row r="13" spans="2:33" ht="13.5" thickBot="1">
      <c r="B13" s="6"/>
      <c r="C13" s="4"/>
      <c r="D13" s="5"/>
      <c r="E13" s="4"/>
      <c r="F13" s="4"/>
      <c r="G13" s="4"/>
      <c r="H13" s="4"/>
      <c r="I13" s="4"/>
      <c r="J13" s="4"/>
      <c r="K13" s="4"/>
      <c r="L13" s="4"/>
      <c r="N13" s="26"/>
      <c r="O13" s="26"/>
      <c r="P13" s="26"/>
      <c r="Q13" s="134" t="s">
        <v>65</v>
      </c>
      <c r="R13" s="135"/>
      <c r="S13" s="135"/>
      <c r="T13" s="135"/>
      <c r="U13" s="135"/>
      <c r="V13" s="135"/>
      <c r="W13" s="135"/>
      <c r="X13" s="135"/>
      <c r="Y13" s="136"/>
      <c r="AE13" s="30"/>
      <c r="AG13" s="30"/>
    </row>
    <row r="14" spans="15:34" ht="12.75">
      <c r="O14" s="9"/>
      <c r="P14" s="9"/>
      <c r="AB14" s="4"/>
      <c r="AC14" s="36"/>
      <c r="AG14" s="4"/>
      <c r="AH14" s="36"/>
    </row>
    <row r="15" spans="1:34" ht="12.75">
      <c r="A15" t="s">
        <v>75</v>
      </c>
      <c r="B15" s="6">
        <v>41455</v>
      </c>
      <c r="C15" s="9">
        <v>54575</v>
      </c>
      <c r="E15" t="s">
        <v>16</v>
      </c>
      <c r="F15">
        <v>40</v>
      </c>
      <c r="N15" s="9">
        <f>C15-L15</f>
        <v>54575</v>
      </c>
      <c r="O15" s="9"/>
      <c r="P15" s="9"/>
      <c r="AB15" s="4"/>
      <c r="AC15" s="36"/>
      <c r="AG15" s="4"/>
      <c r="AH15" s="36"/>
    </row>
    <row r="16" spans="1:34" ht="12.75">
      <c r="A16" t="s">
        <v>17</v>
      </c>
      <c r="B16" s="6">
        <v>37622</v>
      </c>
      <c r="C16" s="7">
        <v>118409</v>
      </c>
      <c r="D16" s="5"/>
      <c r="E16" s="9" t="s">
        <v>16</v>
      </c>
      <c r="F16" s="4">
        <v>40</v>
      </c>
      <c r="G16" s="4"/>
      <c r="H16" s="7">
        <v>31081</v>
      </c>
      <c r="I16" s="4"/>
      <c r="J16" s="7">
        <f>C16/F16</f>
        <v>2960.225</v>
      </c>
      <c r="K16" s="4"/>
      <c r="L16" s="7">
        <f>H16+J16</f>
        <v>34041.225</v>
      </c>
      <c r="N16" s="7">
        <f>C16-L16</f>
        <v>84367.775</v>
      </c>
      <c r="O16" s="9"/>
      <c r="P16" s="44" t="s">
        <v>67</v>
      </c>
      <c r="Q16" s="39">
        <v>1490</v>
      </c>
      <c r="R16" s="40"/>
      <c r="S16" s="39">
        <v>1491</v>
      </c>
      <c r="T16" s="40"/>
      <c r="U16" s="39">
        <v>1492</v>
      </c>
      <c r="V16" s="40"/>
      <c r="W16" s="39">
        <v>1493</v>
      </c>
      <c r="X16" s="40"/>
      <c r="Y16" s="39">
        <v>1494</v>
      </c>
      <c r="AB16" s="4"/>
      <c r="AC16" s="36"/>
      <c r="AG16" s="4"/>
      <c r="AH16" s="36"/>
    </row>
    <row r="17" spans="2:34" ht="12.75">
      <c r="B17" s="6"/>
      <c r="C17" s="9"/>
      <c r="D17" s="5"/>
      <c r="E17" s="9"/>
      <c r="F17" s="4"/>
      <c r="G17" s="4"/>
      <c r="H17" s="9"/>
      <c r="I17" s="4"/>
      <c r="J17" s="9"/>
      <c r="K17" s="4"/>
      <c r="L17" s="9"/>
      <c r="N17" s="9"/>
      <c r="O17" s="9"/>
      <c r="P17" s="44"/>
      <c r="Q17" s="59"/>
      <c r="R17" s="40"/>
      <c r="S17" s="59"/>
      <c r="T17" s="40"/>
      <c r="U17" s="59"/>
      <c r="V17" s="40"/>
      <c r="W17" s="59"/>
      <c r="X17" s="40"/>
      <c r="Y17" s="59"/>
      <c r="AB17" s="4"/>
      <c r="AC17" s="36"/>
      <c r="AG17" s="4"/>
      <c r="AH17" s="36"/>
    </row>
    <row r="18" spans="2:34" ht="13.5" thickBot="1">
      <c r="B18" s="6"/>
      <c r="C18" s="8">
        <f>SUM(C15:C17)</f>
        <v>172984</v>
      </c>
      <c r="D18" s="5"/>
      <c r="E18" s="9"/>
      <c r="F18" s="4"/>
      <c r="G18" s="4"/>
      <c r="H18" s="8">
        <f>SUM(H15:H17)</f>
        <v>31081</v>
      </c>
      <c r="I18" s="4"/>
      <c r="J18" s="8">
        <f>SUM(J15:J17)</f>
        <v>2960.225</v>
      </c>
      <c r="K18" s="4"/>
      <c r="L18" s="8">
        <f>SUM(L15:L17)</f>
        <v>34041.225</v>
      </c>
      <c r="N18" s="8">
        <f>SUM(N15:N17)</f>
        <v>138942.775</v>
      </c>
      <c r="O18" s="9"/>
      <c r="P18" s="44"/>
      <c r="Q18" s="59"/>
      <c r="R18" s="40"/>
      <c r="S18" s="59"/>
      <c r="T18" s="40"/>
      <c r="U18" s="59"/>
      <c r="V18" s="40"/>
      <c r="W18" s="59"/>
      <c r="X18" s="40"/>
      <c r="Y18" s="59"/>
      <c r="AB18" s="4"/>
      <c r="AC18" s="36"/>
      <c r="AG18" s="4"/>
      <c r="AH18" s="36"/>
    </row>
    <row r="19" spans="2:34" ht="13.5" thickTop="1">
      <c r="B19" s="6"/>
      <c r="C19" s="38" t="s">
        <v>57</v>
      </c>
      <c r="D19" s="5"/>
      <c r="E19" s="4"/>
      <c r="F19" s="4"/>
      <c r="G19" s="4"/>
      <c r="H19" s="4"/>
      <c r="I19" s="4"/>
      <c r="J19" s="4"/>
      <c r="K19" s="4"/>
      <c r="L19" s="4"/>
      <c r="N19" s="26"/>
      <c r="O19" s="26"/>
      <c r="P19" s="26"/>
      <c r="Q19" s="46">
        <f>+L20</f>
        <v>34041.225</v>
      </c>
      <c r="R19" s="45"/>
      <c r="S19" s="47">
        <f>+L92</f>
        <v>3720497.5381030054</v>
      </c>
      <c r="T19" s="48"/>
      <c r="U19" s="49">
        <f>+L38</f>
        <v>364092.8744</v>
      </c>
      <c r="V19" s="50"/>
      <c r="W19" s="51">
        <f>+L241</f>
        <v>14012082.991499998</v>
      </c>
      <c r="X19" s="45"/>
      <c r="Y19" s="51">
        <f>+L180</f>
        <v>1554352.7285714285</v>
      </c>
      <c r="AB19" s="4"/>
      <c r="AC19" s="36"/>
      <c r="AG19" s="4"/>
      <c r="AH19" s="36"/>
    </row>
    <row r="20" spans="1:34" ht="13.5" thickBot="1">
      <c r="A20" t="s">
        <v>15</v>
      </c>
      <c r="B20" s="6"/>
      <c r="C20" s="8">
        <f>+C11+C18</f>
        <v>835148.42</v>
      </c>
      <c r="D20" s="5">
        <v>1490</v>
      </c>
      <c r="E20" s="4"/>
      <c r="F20" s="4"/>
      <c r="G20" s="4"/>
      <c r="H20" s="8">
        <f>+H11+H18</f>
        <v>31081</v>
      </c>
      <c r="I20" s="4"/>
      <c r="J20" s="8">
        <f>+J11+J18</f>
        <v>2960.225</v>
      </c>
      <c r="K20" s="4"/>
      <c r="L20" s="8">
        <f>+L11+L18</f>
        <v>34041.225</v>
      </c>
      <c r="N20" s="8">
        <f>+N11+N18</f>
        <v>801107.1950000001</v>
      </c>
      <c r="O20" s="9"/>
      <c r="P20" s="9"/>
      <c r="Q20" s="46"/>
      <c r="R20" s="45"/>
      <c r="S20" s="47">
        <f>+L188</f>
        <v>78640</v>
      </c>
      <c r="T20" s="48"/>
      <c r="U20" s="51">
        <f>+L257</f>
        <v>190243.5</v>
      </c>
      <c r="V20" s="45"/>
      <c r="W20" s="52"/>
      <c r="X20" s="16"/>
      <c r="Y20" s="46"/>
      <c r="AB20" s="4"/>
      <c r="AC20" s="36"/>
      <c r="AG20" s="4"/>
      <c r="AH20" s="36"/>
    </row>
    <row r="21" spans="2:34" ht="13.5" thickTop="1">
      <c r="B21" s="6"/>
      <c r="D21" s="5"/>
      <c r="E21" s="4"/>
      <c r="F21" s="4"/>
      <c r="G21" s="4"/>
      <c r="H21" s="4"/>
      <c r="I21" s="4"/>
      <c r="J21" s="4"/>
      <c r="K21" s="4"/>
      <c r="L21" s="38" t="s">
        <v>50</v>
      </c>
      <c r="N21" s="26"/>
      <c r="O21" s="26"/>
      <c r="P21" s="26"/>
      <c r="Q21" s="46"/>
      <c r="R21" s="45"/>
      <c r="S21" s="47">
        <f>+L195</f>
        <v>114672.58585858585</v>
      </c>
      <c r="T21" s="48"/>
      <c r="U21" s="51">
        <f>+L293</f>
        <v>5608848.225</v>
      </c>
      <c r="V21" s="45"/>
      <c r="W21" s="46"/>
      <c r="X21" s="45"/>
      <c r="Y21" s="46"/>
      <c r="AB21" s="4"/>
      <c r="AC21" s="36"/>
      <c r="AG21" s="4"/>
      <c r="AH21" s="36"/>
    </row>
    <row r="22" spans="3:34" ht="12.75">
      <c r="C22" s="9"/>
      <c r="D22" s="5"/>
      <c r="E22" s="4"/>
      <c r="F22" s="4"/>
      <c r="G22" s="4"/>
      <c r="H22" s="4"/>
      <c r="I22" s="4"/>
      <c r="J22" s="4"/>
      <c r="K22" s="4"/>
      <c r="L22" s="4"/>
      <c r="N22" s="9"/>
      <c r="O22" s="9"/>
      <c r="P22" s="9"/>
      <c r="Q22" s="46"/>
      <c r="R22" s="45"/>
      <c r="S22" s="47">
        <f>+L298</f>
        <v>805830</v>
      </c>
      <c r="T22" s="48"/>
      <c r="U22" s="46"/>
      <c r="V22" s="45"/>
      <c r="W22" s="46"/>
      <c r="X22" s="45"/>
      <c r="Y22" s="46"/>
      <c r="AF22" s="31"/>
      <c r="AG22" s="4"/>
      <c r="AH22" s="36"/>
    </row>
    <row r="23" spans="1:25" ht="12.75">
      <c r="A23" s="10">
        <v>1967</v>
      </c>
      <c r="B23" s="6">
        <v>24473</v>
      </c>
      <c r="C23" s="9">
        <v>43000</v>
      </c>
      <c r="D23" s="5"/>
      <c r="E23" s="13" t="s">
        <v>16</v>
      </c>
      <c r="F23" s="4">
        <v>50</v>
      </c>
      <c r="G23" s="4"/>
      <c r="H23" s="4">
        <v>39990</v>
      </c>
      <c r="I23" s="4"/>
      <c r="J23" s="4">
        <f aca="true" t="shared" si="0" ref="J23:J36">C23/F23</f>
        <v>860</v>
      </c>
      <c r="K23" s="4"/>
      <c r="L23" s="4">
        <f aca="true" t="shared" si="1" ref="L23:L36">H23+J23</f>
        <v>40850</v>
      </c>
      <c r="N23" s="9">
        <f aca="true" t="shared" si="2" ref="N23:N35">C23-L23</f>
        <v>2150</v>
      </c>
      <c r="O23" s="9"/>
      <c r="P23" s="9"/>
      <c r="Q23" s="46"/>
      <c r="R23" s="45"/>
      <c r="S23" s="47">
        <f>+L304</f>
        <v>386000</v>
      </c>
      <c r="T23" s="48"/>
      <c r="U23" s="46"/>
      <c r="V23" s="45"/>
      <c r="W23" s="46"/>
      <c r="X23" s="45"/>
      <c r="Y23" s="46"/>
    </row>
    <row r="24" spans="1:25" ht="12.75">
      <c r="A24" s="10">
        <v>1969</v>
      </c>
      <c r="B24" s="6">
        <v>25204</v>
      </c>
      <c r="C24" s="9">
        <v>13864</v>
      </c>
      <c r="D24" s="5"/>
      <c r="E24" s="13" t="s">
        <v>16</v>
      </c>
      <c r="F24" s="4">
        <v>50</v>
      </c>
      <c r="G24" s="4"/>
      <c r="H24" s="4">
        <v>12338</v>
      </c>
      <c r="I24" s="4"/>
      <c r="J24" s="4">
        <f t="shared" si="0"/>
        <v>277.28</v>
      </c>
      <c r="K24" s="4"/>
      <c r="L24" s="4">
        <f t="shared" si="1"/>
        <v>12615.28</v>
      </c>
      <c r="N24" s="9">
        <f t="shared" si="2"/>
        <v>1248.7199999999993</v>
      </c>
      <c r="O24" s="9"/>
      <c r="P24" s="9"/>
      <c r="Q24" s="53"/>
      <c r="R24" s="50"/>
      <c r="S24" s="54">
        <f>+L307</f>
        <v>180000</v>
      </c>
      <c r="T24" s="55"/>
      <c r="U24" s="53"/>
      <c r="V24" s="50"/>
      <c r="W24" s="53"/>
      <c r="X24" s="50"/>
      <c r="Y24" s="53"/>
    </row>
    <row r="25" spans="1:25" ht="13.5" thickBot="1">
      <c r="A25" s="10">
        <v>1970</v>
      </c>
      <c r="B25" s="6">
        <v>25569</v>
      </c>
      <c r="C25" s="9">
        <v>149278</v>
      </c>
      <c r="D25" s="5"/>
      <c r="E25" s="13" t="s">
        <v>16</v>
      </c>
      <c r="F25" s="4">
        <v>50</v>
      </c>
      <c r="G25" s="4"/>
      <c r="H25" s="4">
        <v>111525</v>
      </c>
      <c r="I25" s="4"/>
      <c r="J25" s="4">
        <f t="shared" si="0"/>
        <v>2985.56</v>
      </c>
      <c r="K25" s="4"/>
      <c r="L25" s="4">
        <f t="shared" si="1"/>
        <v>114510.56</v>
      </c>
      <c r="N25" s="9">
        <f t="shared" si="2"/>
        <v>34767.44</v>
      </c>
      <c r="O25" s="9"/>
      <c r="P25" s="44" t="s">
        <v>66</v>
      </c>
      <c r="Q25" s="56">
        <f>SUM(Q19:Q24)</f>
        <v>34041.225</v>
      </c>
      <c r="R25" s="45"/>
      <c r="S25" s="57">
        <f>SUM(S19:S24)</f>
        <v>5285640.123961591</v>
      </c>
      <c r="T25" s="45"/>
      <c r="U25" s="56">
        <f>SUM(U19:U24)</f>
        <v>6163184.5994</v>
      </c>
      <c r="V25" s="45"/>
      <c r="W25" s="57">
        <f>SUM(W19:W24)</f>
        <v>14012082.991499998</v>
      </c>
      <c r="X25" s="45"/>
      <c r="Y25" s="57">
        <f>SUM(Y19:Y24)</f>
        <v>1554352.7285714285</v>
      </c>
    </row>
    <row r="26" spans="1:25" ht="13.5" thickTop="1">
      <c r="A26" s="10">
        <v>1971</v>
      </c>
      <c r="B26" s="6">
        <v>25934</v>
      </c>
      <c r="C26" s="9">
        <v>22518</v>
      </c>
      <c r="D26" s="5"/>
      <c r="E26" s="13" t="s">
        <v>16</v>
      </c>
      <c r="F26" s="4">
        <v>50</v>
      </c>
      <c r="G26" s="4"/>
      <c r="H26" s="4">
        <v>18689</v>
      </c>
      <c r="I26" s="4"/>
      <c r="J26" s="4">
        <f t="shared" si="0"/>
        <v>450.36</v>
      </c>
      <c r="K26" s="4"/>
      <c r="L26" s="4">
        <f t="shared" si="1"/>
        <v>19139.36</v>
      </c>
      <c r="N26" s="9">
        <f t="shared" si="2"/>
        <v>3378.6399999999994</v>
      </c>
      <c r="O26" s="9"/>
      <c r="P26" s="44" t="s">
        <v>55</v>
      </c>
      <c r="Q26" s="38" t="s">
        <v>50</v>
      </c>
      <c r="R26" s="27"/>
      <c r="S26" s="38" t="s">
        <v>51</v>
      </c>
      <c r="T26" s="43"/>
      <c r="U26" s="38" t="s">
        <v>52</v>
      </c>
      <c r="V26" s="27"/>
      <c r="W26" s="38" t="s">
        <v>53</v>
      </c>
      <c r="X26" s="27"/>
      <c r="Y26" s="38" t="s">
        <v>54</v>
      </c>
    </row>
    <row r="27" spans="1:17" ht="12.75">
      <c r="A27" s="10">
        <v>1972</v>
      </c>
      <c r="B27" s="6">
        <v>26299</v>
      </c>
      <c r="C27" s="9">
        <v>4609</v>
      </c>
      <c r="D27" s="5"/>
      <c r="E27" s="13" t="s">
        <v>16</v>
      </c>
      <c r="F27" s="4">
        <v>50</v>
      </c>
      <c r="G27" s="4"/>
      <c r="H27" s="4">
        <v>4413</v>
      </c>
      <c r="I27" s="4"/>
      <c r="J27" s="4">
        <f t="shared" si="0"/>
        <v>92.18</v>
      </c>
      <c r="K27" s="4"/>
      <c r="L27" s="4">
        <f t="shared" si="1"/>
        <v>4505.18</v>
      </c>
      <c r="N27" s="9">
        <f t="shared" si="2"/>
        <v>103.81999999999971</v>
      </c>
      <c r="O27" s="9"/>
      <c r="Q27" s="2" t="s">
        <v>49</v>
      </c>
    </row>
    <row r="28" spans="1:16" ht="13.5" thickBot="1">
      <c r="A28" s="10">
        <v>1976</v>
      </c>
      <c r="B28" s="6">
        <v>27760</v>
      </c>
      <c r="C28" s="9">
        <v>22369</v>
      </c>
      <c r="D28" s="5"/>
      <c r="E28" s="13" t="s">
        <v>16</v>
      </c>
      <c r="F28" s="4">
        <v>50</v>
      </c>
      <c r="G28" s="4"/>
      <c r="H28" s="4">
        <v>16775</v>
      </c>
      <c r="I28" s="4"/>
      <c r="J28" s="4">
        <f t="shared" si="0"/>
        <v>447.38</v>
      </c>
      <c r="K28" s="4"/>
      <c r="L28" s="4">
        <f t="shared" si="1"/>
        <v>17222.38</v>
      </c>
      <c r="N28" s="9">
        <f t="shared" si="2"/>
        <v>5146.619999999999</v>
      </c>
      <c r="O28" s="9"/>
      <c r="P28" s="9"/>
    </row>
    <row r="29" spans="1:27" ht="13.5" thickBot="1">
      <c r="A29" s="10">
        <v>1980</v>
      </c>
      <c r="B29" s="6">
        <v>29221</v>
      </c>
      <c r="C29" s="9">
        <v>4023</v>
      </c>
      <c r="D29" s="5"/>
      <c r="E29" s="13" t="s">
        <v>16</v>
      </c>
      <c r="F29" s="4">
        <v>50</v>
      </c>
      <c r="G29" s="4"/>
      <c r="H29" s="4">
        <v>2728</v>
      </c>
      <c r="I29" s="4"/>
      <c r="J29" s="4">
        <f t="shared" si="0"/>
        <v>80.46</v>
      </c>
      <c r="K29" s="4"/>
      <c r="L29" s="4">
        <f t="shared" si="1"/>
        <v>2808.46</v>
      </c>
      <c r="N29" s="9">
        <f t="shared" si="2"/>
        <v>1214.54</v>
      </c>
      <c r="O29" s="9"/>
      <c r="P29" s="9"/>
      <c r="Q29" s="134" t="s">
        <v>64</v>
      </c>
      <c r="R29" s="135"/>
      <c r="S29" s="135"/>
      <c r="T29" s="135"/>
      <c r="U29" s="135"/>
      <c r="V29" s="135"/>
      <c r="W29" s="135"/>
      <c r="X29" s="135"/>
      <c r="Y29" s="135"/>
      <c r="Z29" s="135"/>
      <c r="AA29" s="136"/>
    </row>
    <row r="30" spans="1:16" ht="12.75">
      <c r="A30" s="10">
        <v>2008</v>
      </c>
      <c r="B30" s="6">
        <v>39629</v>
      </c>
      <c r="C30" s="9">
        <v>816454.95</v>
      </c>
      <c r="D30" s="5"/>
      <c r="E30" s="13" t="s">
        <v>18</v>
      </c>
      <c r="F30" s="4">
        <v>50</v>
      </c>
      <c r="G30" s="4"/>
      <c r="H30" s="4">
        <v>81645</v>
      </c>
      <c r="I30" s="4"/>
      <c r="J30" s="4">
        <f t="shared" si="0"/>
        <v>16329.098999999998</v>
      </c>
      <c r="K30" s="4"/>
      <c r="L30" s="4">
        <f t="shared" si="1"/>
        <v>97974.099</v>
      </c>
      <c r="N30" s="9">
        <f t="shared" si="2"/>
        <v>718480.8509999999</v>
      </c>
      <c r="O30" s="9"/>
      <c r="P30" s="9"/>
    </row>
    <row r="31" spans="1:27" ht="12.75">
      <c r="A31" s="10" t="s">
        <v>32</v>
      </c>
      <c r="B31" s="6">
        <v>39994</v>
      </c>
      <c r="C31" s="9">
        <v>165753</v>
      </c>
      <c r="D31" s="5"/>
      <c r="E31" s="13" t="s">
        <v>16</v>
      </c>
      <c r="F31" s="4">
        <v>50</v>
      </c>
      <c r="G31" s="4"/>
      <c r="H31" s="4">
        <v>13260</v>
      </c>
      <c r="I31" s="4"/>
      <c r="J31" s="4">
        <f t="shared" si="0"/>
        <v>3315.06</v>
      </c>
      <c r="K31" s="4"/>
      <c r="L31" s="4">
        <f t="shared" si="1"/>
        <v>16575.06</v>
      </c>
      <c r="N31" s="9">
        <f t="shared" si="2"/>
        <v>149177.94</v>
      </c>
      <c r="O31" s="9"/>
      <c r="P31" s="44" t="s">
        <v>67</v>
      </c>
      <c r="Q31" s="39">
        <v>1400</v>
      </c>
      <c r="R31" s="40"/>
      <c r="S31" s="39">
        <v>1430</v>
      </c>
      <c r="T31" s="40"/>
      <c r="U31" s="39">
        <v>1420</v>
      </c>
      <c r="V31" s="40"/>
      <c r="W31" s="39">
        <v>1450</v>
      </c>
      <c r="X31" s="40"/>
      <c r="Y31" s="39">
        <v>1440</v>
      </c>
      <c r="AA31" s="39" t="s">
        <v>56</v>
      </c>
    </row>
    <row r="32" spans="1:28" ht="12.75">
      <c r="A32" s="10" t="s">
        <v>33</v>
      </c>
      <c r="B32" s="6">
        <v>39994</v>
      </c>
      <c r="C32" s="9">
        <v>289174</v>
      </c>
      <c r="D32" s="5"/>
      <c r="E32" s="13" t="s">
        <v>16</v>
      </c>
      <c r="F32" s="4">
        <v>50</v>
      </c>
      <c r="G32" s="4"/>
      <c r="H32" s="4">
        <v>23133</v>
      </c>
      <c r="I32" s="4"/>
      <c r="J32" s="4">
        <f t="shared" si="0"/>
        <v>5783.48</v>
      </c>
      <c r="K32" s="4"/>
      <c r="L32" s="4">
        <f t="shared" si="1"/>
        <v>28916.48</v>
      </c>
      <c r="N32" s="9">
        <f t="shared" si="2"/>
        <v>260257.52</v>
      </c>
      <c r="O32" s="9"/>
      <c r="P32" s="26"/>
      <c r="Q32" s="46">
        <f>+C20</f>
        <v>835148.42</v>
      </c>
      <c r="R32" s="45"/>
      <c r="S32" s="47">
        <f>+C38</f>
        <v>1702793.72</v>
      </c>
      <c r="T32" s="48"/>
      <c r="U32" s="49">
        <f>+C92</f>
        <v>7128353</v>
      </c>
      <c r="V32" s="50"/>
      <c r="W32" s="51">
        <f>+C180</f>
        <v>3187664</v>
      </c>
      <c r="X32" s="45"/>
      <c r="Y32" s="51">
        <f>+C241</f>
        <v>36580770.46</v>
      </c>
      <c r="Z32" s="52"/>
      <c r="AA32" s="51"/>
      <c r="AB32" s="52"/>
    </row>
    <row r="33" spans="1:28" ht="12.75">
      <c r="A33" s="10" t="s">
        <v>36</v>
      </c>
      <c r="B33" s="6">
        <v>40359</v>
      </c>
      <c r="C33" s="9">
        <v>1700</v>
      </c>
      <c r="D33" s="5"/>
      <c r="E33" s="13" t="s">
        <v>16</v>
      </c>
      <c r="F33" s="4">
        <v>50</v>
      </c>
      <c r="G33" s="4"/>
      <c r="H33" s="4">
        <v>102</v>
      </c>
      <c r="I33" s="4"/>
      <c r="J33" s="4">
        <f t="shared" si="0"/>
        <v>34</v>
      </c>
      <c r="K33" s="4"/>
      <c r="L33" s="4">
        <f t="shared" si="1"/>
        <v>136</v>
      </c>
      <c r="N33" s="9">
        <f t="shared" si="2"/>
        <v>1564</v>
      </c>
      <c r="O33" s="9"/>
      <c r="P33" s="9"/>
      <c r="Q33" s="46"/>
      <c r="R33" s="45"/>
      <c r="S33" s="47">
        <f>+C257</f>
        <v>192736</v>
      </c>
      <c r="T33" s="48"/>
      <c r="U33" s="51">
        <f>+C188</f>
        <v>78640</v>
      </c>
      <c r="V33" s="45"/>
      <c r="W33" s="46"/>
      <c r="X33" s="16"/>
      <c r="Y33" s="46"/>
      <c r="Z33" s="52"/>
      <c r="AA33" s="46"/>
      <c r="AB33" s="52"/>
    </row>
    <row r="34" spans="1:28" ht="12.75">
      <c r="A34" s="10" t="s">
        <v>48</v>
      </c>
      <c r="B34" s="6">
        <v>40724</v>
      </c>
      <c r="C34" s="9">
        <v>101795.27</v>
      </c>
      <c r="D34" s="5"/>
      <c r="E34" s="13" t="s">
        <v>16</v>
      </c>
      <c r="F34" s="4">
        <v>50</v>
      </c>
      <c r="G34" s="4"/>
      <c r="H34" s="4">
        <v>4072</v>
      </c>
      <c r="I34" s="4"/>
      <c r="J34" s="4">
        <f t="shared" si="0"/>
        <v>2035.9054</v>
      </c>
      <c r="K34" s="4"/>
      <c r="L34" s="4">
        <f t="shared" si="1"/>
        <v>6107.9054</v>
      </c>
      <c r="N34" s="9">
        <f t="shared" si="2"/>
        <v>95687.3646</v>
      </c>
      <c r="O34" s="9"/>
      <c r="P34" s="26"/>
      <c r="Q34" s="46"/>
      <c r="R34" s="45"/>
      <c r="S34" s="47">
        <f>+C293</f>
        <v>8475768</v>
      </c>
      <c r="T34" s="48"/>
      <c r="U34" s="51">
        <f>+C195</f>
        <v>134213</v>
      </c>
      <c r="V34" s="45"/>
      <c r="W34" s="46"/>
      <c r="X34" s="45"/>
      <c r="Y34" s="46"/>
      <c r="Z34" s="52"/>
      <c r="AA34" s="46"/>
      <c r="AB34" s="52"/>
    </row>
    <row r="35" spans="1:28" ht="12.75">
      <c r="A35" s="10" t="s">
        <v>74</v>
      </c>
      <c r="B35" s="6">
        <v>41090</v>
      </c>
      <c r="C35" s="9">
        <v>25000</v>
      </c>
      <c r="D35" s="5"/>
      <c r="E35" s="13" t="s">
        <v>16</v>
      </c>
      <c r="F35" s="4">
        <v>50</v>
      </c>
      <c r="G35" s="4"/>
      <c r="H35" s="4">
        <v>500</v>
      </c>
      <c r="I35" s="4"/>
      <c r="J35" s="4">
        <f t="shared" si="0"/>
        <v>500</v>
      </c>
      <c r="K35" s="4"/>
      <c r="L35" s="4">
        <f t="shared" si="1"/>
        <v>1000</v>
      </c>
      <c r="N35" s="9">
        <f t="shared" si="2"/>
        <v>24000</v>
      </c>
      <c r="O35" s="9"/>
      <c r="P35" s="9"/>
      <c r="Q35" s="46"/>
      <c r="R35" s="45"/>
      <c r="S35" s="58"/>
      <c r="T35" s="48"/>
      <c r="U35" s="51">
        <f>+C298</f>
        <v>1039780</v>
      </c>
      <c r="V35" s="45"/>
      <c r="W35" s="46"/>
      <c r="X35" s="45"/>
      <c r="Y35" s="46"/>
      <c r="Z35" s="52"/>
      <c r="AA35" s="46"/>
      <c r="AB35" s="52"/>
    </row>
    <row r="36" spans="1:28" ht="12.75">
      <c r="A36" s="10" t="s">
        <v>73</v>
      </c>
      <c r="B36" s="6">
        <v>41090</v>
      </c>
      <c r="C36" s="7">
        <v>43255.5</v>
      </c>
      <c r="D36" s="5"/>
      <c r="E36" s="13" t="s">
        <v>16</v>
      </c>
      <c r="F36" s="4">
        <v>50</v>
      </c>
      <c r="G36" s="4"/>
      <c r="H36" s="7">
        <v>867</v>
      </c>
      <c r="I36" s="4"/>
      <c r="J36" s="7">
        <f t="shared" si="0"/>
        <v>865.11</v>
      </c>
      <c r="K36" s="4"/>
      <c r="L36" s="7">
        <f t="shared" si="1"/>
        <v>1732.1100000000001</v>
      </c>
      <c r="N36" s="7">
        <f>C36-L36</f>
        <v>41523.39</v>
      </c>
      <c r="O36" s="9"/>
      <c r="P36" s="9"/>
      <c r="Q36" s="46"/>
      <c r="R36" s="45"/>
      <c r="S36" s="58"/>
      <c r="T36" s="48"/>
      <c r="U36" s="51">
        <f>+C304</f>
        <v>386000</v>
      </c>
      <c r="V36" s="45"/>
      <c r="W36" s="46"/>
      <c r="X36" s="45"/>
      <c r="Y36" s="46"/>
      <c r="Z36" s="52"/>
      <c r="AA36" s="46"/>
      <c r="AB36" s="52"/>
    </row>
    <row r="37" spans="3:28" ht="12.75">
      <c r="C37" s="9"/>
      <c r="D37" s="5"/>
      <c r="E37" s="13"/>
      <c r="F37" s="4"/>
      <c r="G37" s="4"/>
      <c r="H37" s="4"/>
      <c r="I37" s="4"/>
      <c r="J37" s="4"/>
      <c r="K37" s="4"/>
      <c r="L37" s="4"/>
      <c r="N37" s="9"/>
      <c r="O37" s="9"/>
      <c r="P37" s="9"/>
      <c r="Q37" s="53"/>
      <c r="R37" s="50"/>
      <c r="S37" s="54"/>
      <c r="T37" s="55"/>
      <c r="U37" s="53">
        <f>+C307</f>
        <v>180000</v>
      </c>
      <c r="V37" s="50"/>
      <c r="W37" s="53"/>
      <c r="X37" s="50"/>
      <c r="Y37" s="53"/>
      <c r="Z37" s="52"/>
      <c r="AA37" s="53"/>
      <c r="AB37" s="52"/>
    </row>
    <row r="38" spans="1:28" ht="13.5" thickBot="1">
      <c r="A38" t="s">
        <v>19</v>
      </c>
      <c r="B38" s="6"/>
      <c r="C38" s="14">
        <f>SUM(C23:C36)</f>
        <v>1702793.72</v>
      </c>
      <c r="D38" s="11">
        <v>1492</v>
      </c>
      <c r="E38" s="13"/>
      <c r="F38" s="13"/>
      <c r="G38" s="13"/>
      <c r="H38" s="14">
        <f>SUM(H23:H36)</f>
        <v>330037</v>
      </c>
      <c r="I38" s="15"/>
      <c r="J38" s="14">
        <f>SUM(J23:J36)</f>
        <v>34055.8744</v>
      </c>
      <c r="K38" s="15"/>
      <c r="L38" s="14">
        <f>SUM(L23:L36)</f>
        <v>364092.8744</v>
      </c>
      <c r="M38" s="16"/>
      <c r="N38" s="14">
        <f>SUM(N23:N36)</f>
        <v>1338700.8456</v>
      </c>
      <c r="O38" s="15"/>
      <c r="P38" s="44" t="s">
        <v>66</v>
      </c>
      <c r="Q38" s="56">
        <f>SUM(Q32:Q37)</f>
        <v>835148.42</v>
      </c>
      <c r="R38" s="45"/>
      <c r="S38" s="56">
        <f>SUM(S32:S37)</f>
        <v>10371297.72</v>
      </c>
      <c r="T38" s="45"/>
      <c r="U38" s="56">
        <f>SUM(U32:U37)</f>
        <v>8946986</v>
      </c>
      <c r="V38" s="45"/>
      <c r="W38" s="56">
        <f>SUM(W32:W37)</f>
        <v>3187664</v>
      </c>
      <c r="X38" s="45"/>
      <c r="Y38" s="56">
        <f>SUM(Y32:Y37)</f>
        <v>36580770.46</v>
      </c>
      <c r="Z38" s="52"/>
      <c r="AA38" s="57">
        <f>SUM(AA32:AA37)</f>
        <v>0</v>
      </c>
      <c r="AB38" s="52"/>
    </row>
    <row r="39" spans="2:28" ht="13.5" thickTop="1">
      <c r="B39" s="6"/>
      <c r="C39" s="38" t="s">
        <v>58</v>
      </c>
      <c r="D39" s="11"/>
      <c r="E39" s="4"/>
      <c r="F39" s="4"/>
      <c r="G39" s="4"/>
      <c r="H39" s="9"/>
      <c r="I39" s="4"/>
      <c r="J39" s="9"/>
      <c r="K39" s="4"/>
      <c r="L39" s="38" t="s">
        <v>52</v>
      </c>
      <c r="N39" s="9"/>
      <c r="O39" s="9"/>
      <c r="P39" s="44" t="s">
        <v>55</v>
      </c>
      <c r="Q39" s="38" t="s">
        <v>57</v>
      </c>
      <c r="S39" s="38" t="s">
        <v>58</v>
      </c>
      <c r="U39" s="38" t="s">
        <v>59</v>
      </c>
      <c r="W39" s="38" t="s">
        <v>60</v>
      </c>
      <c r="Y39" s="38" t="s">
        <v>61</v>
      </c>
      <c r="AA39" s="38" t="s">
        <v>62</v>
      </c>
      <c r="AB39" s="52"/>
    </row>
    <row r="40" spans="2:17" ht="12.75">
      <c r="B40" s="6"/>
      <c r="C40" s="9"/>
      <c r="D40" s="11"/>
      <c r="E40" s="4"/>
      <c r="F40" s="4"/>
      <c r="G40" s="4"/>
      <c r="H40" s="9"/>
      <c r="I40" s="4"/>
      <c r="J40" s="9"/>
      <c r="K40" s="9"/>
      <c r="L40" s="9"/>
      <c r="N40" s="9"/>
      <c r="O40" s="9"/>
      <c r="P40" s="9"/>
      <c r="Q40" s="2" t="s">
        <v>63</v>
      </c>
    </row>
    <row r="41" spans="1:22" ht="12.75">
      <c r="A41" s="10">
        <v>1952</v>
      </c>
      <c r="B41" s="6">
        <v>18994</v>
      </c>
      <c r="C41" s="9">
        <v>457000</v>
      </c>
      <c r="D41" s="11"/>
      <c r="E41" s="4" t="s">
        <v>16</v>
      </c>
      <c r="F41" s="4">
        <v>99</v>
      </c>
      <c r="G41" s="4"/>
      <c r="H41" s="9">
        <v>281291</v>
      </c>
      <c r="I41" s="4"/>
      <c r="J41" s="9">
        <f>C41/F41-42</f>
        <v>4574.161616161616</v>
      </c>
      <c r="K41" s="9"/>
      <c r="L41" s="9">
        <f aca="true" t="shared" si="3" ref="L41:L86">H41+J41</f>
        <v>285865.16161616164</v>
      </c>
      <c r="N41" s="9">
        <f aca="true" t="shared" si="4" ref="N41:N72">C41-L41</f>
        <v>171134.83838383836</v>
      </c>
      <c r="O41" s="9"/>
      <c r="P41" s="9"/>
      <c r="U41" s="34"/>
      <c r="V41" s="41"/>
    </row>
    <row r="42" spans="1:15" ht="12.75">
      <c r="A42" s="10">
        <v>1955</v>
      </c>
      <c r="B42" s="6">
        <v>20090</v>
      </c>
      <c r="C42" s="9">
        <v>18000</v>
      </c>
      <c r="D42" s="11"/>
      <c r="E42" s="4" t="s">
        <v>16</v>
      </c>
      <c r="F42" s="4">
        <v>99.11</v>
      </c>
      <c r="G42" s="4"/>
      <c r="H42" s="9">
        <v>10537</v>
      </c>
      <c r="I42" s="4"/>
      <c r="J42" s="9">
        <f aca="true" t="shared" si="5" ref="J42:J47">C42/F42-2</f>
        <v>179.6163858339219</v>
      </c>
      <c r="K42" s="9"/>
      <c r="L42" s="9">
        <f t="shared" si="3"/>
        <v>10716.616385833922</v>
      </c>
      <c r="N42" s="9">
        <f t="shared" si="4"/>
        <v>7283.383614166078</v>
      </c>
      <c r="O42" s="9"/>
    </row>
    <row r="43" spans="1:22" ht="12.75">
      <c r="A43" s="10">
        <v>1967</v>
      </c>
      <c r="B43" s="6">
        <v>24473</v>
      </c>
      <c r="C43" s="9">
        <v>37000</v>
      </c>
      <c r="D43" s="11"/>
      <c r="E43" s="4" t="s">
        <v>16</v>
      </c>
      <c r="F43" s="4">
        <v>99</v>
      </c>
      <c r="G43" s="4"/>
      <c r="H43" s="9">
        <v>18285</v>
      </c>
      <c r="I43" s="4"/>
      <c r="J43" s="9">
        <f t="shared" si="5"/>
        <v>371.73737373737373</v>
      </c>
      <c r="K43" s="9"/>
      <c r="L43" s="9">
        <f t="shared" si="3"/>
        <v>18656.737373737375</v>
      </c>
      <c r="N43" s="9">
        <f t="shared" si="4"/>
        <v>18343.262626262625</v>
      </c>
      <c r="O43" s="9"/>
      <c r="P43" s="9"/>
      <c r="U43" s="34"/>
      <c r="V43" s="41"/>
    </row>
    <row r="44" spans="1:22" ht="12.75">
      <c r="A44" s="10">
        <v>1969</v>
      </c>
      <c r="B44" s="6">
        <v>25204</v>
      </c>
      <c r="C44" s="9">
        <v>13864</v>
      </c>
      <c r="D44" s="11"/>
      <c r="E44" s="4" t="s">
        <v>16</v>
      </c>
      <c r="F44" s="4">
        <v>99</v>
      </c>
      <c r="G44" s="4"/>
      <c r="H44" s="9">
        <v>6169</v>
      </c>
      <c r="I44" s="4"/>
      <c r="J44" s="9">
        <f t="shared" si="5"/>
        <v>138.04040404040404</v>
      </c>
      <c r="K44" s="9"/>
      <c r="L44" s="9">
        <f t="shared" si="3"/>
        <v>6307.040404040404</v>
      </c>
      <c r="N44" s="9">
        <f t="shared" si="4"/>
        <v>7556.959595959596</v>
      </c>
      <c r="O44" s="9"/>
      <c r="P44" s="9"/>
      <c r="U44" s="34"/>
      <c r="V44" s="41"/>
    </row>
    <row r="45" spans="1:22" ht="12.75">
      <c r="A45" s="10">
        <v>1970</v>
      </c>
      <c r="B45" s="6">
        <v>25569</v>
      </c>
      <c r="C45" s="9">
        <v>713805</v>
      </c>
      <c r="D45" s="11"/>
      <c r="E45" s="4" t="s">
        <v>16</v>
      </c>
      <c r="F45" s="4">
        <v>99</v>
      </c>
      <c r="G45" s="4"/>
      <c r="H45" s="9">
        <v>311212</v>
      </c>
      <c r="I45" s="4"/>
      <c r="J45" s="9">
        <f t="shared" si="5"/>
        <v>7208.151515151515</v>
      </c>
      <c r="K45" s="9"/>
      <c r="L45" s="9">
        <f t="shared" si="3"/>
        <v>318420.1515151515</v>
      </c>
      <c r="N45" s="9">
        <f t="shared" si="4"/>
        <v>395384.8484848485</v>
      </c>
      <c r="O45" s="9"/>
      <c r="P45" s="9"/>
      <c r="U45" s="34"/>
      <c r="V45" s="41"/>
    </row>
    <row r="46" spans="1:16" ht="12.75">
      <c r="A46" s="10">
        <v>1971</v>
      </c>
      <c r="B46" s="6">
        <v>25934</v>
      </c>
      <c r="C46" s="9">
        <v>22518</v>
      </c>
      <c r="D46" s="11"/>
      <c r="E46" s="4" t="s">
        <v>16</v>
      </c>
      <c r="F46" s="4">
        <v>99</v>
      </c>
      <c r="G46" s="4"/>
      <c r="H46" s="9">
        <v>9577</v>
      </c>
      <c r="I46" s="4"/>
      <c r="J46" s="9">
        <f t="shared" si="5"/>
        <v>225.45454545454547</v>
      </c>
      <c r="K46" s="9"/>
      <c r="L46" s="9">
        <f t="shared" si="3"/>
        <v>9802.454545454546</v>
      </c>
      <c r="N46" s="9">
        <f t="shared" si="4"/>
        <v>12715.545454545454</v>
      </c>
      <c r="O46" s="9"/>
      <c r="P46" s="9"/>
    </row>
    <row r="47" spans="1:16" ht="12.75">
      <c r="A47" s="10">
        <v>1972</v>
      </c>
      <c r="B47" s="6">
        <v>26299</v>
      </c>
      <c r="C47" s="9">
        <v>22304</v>
      </c>
      <c r="D47" s="11"/>
      <c r="E47" s="4" t="s">
        <v>16</v>
      </c>
      <c r="F47" s="4">
        <v>99</v>
      </c>
      <c r="G47" s="4"/>
      <c r="H47" s="9">
        <v>11628</v>
      </c>
      <c r="I47" s="4"/>
      <c r="J47" s="9">
        <f t="shared" si="5"/>
        <v>223.2929292929293</v>
      </c>
      <c r="K47" s="9"/>
      <c r="L47" s="9">
        <f t="shared" si="3"/>
        <v>11851.29292929293</v>
      </c>
      <c r="N47" s="9">
        <f t="shared" si="4"/>
        <v>10452.70707070707</v>
      </c>
      <c r="O47" s="9"/>
      <c r="P47" s="9"/>
    </row>
    <row r="48" spans="1:16" ht="12.75">
      <c r="A48" s="10">
        <v>1972</v>
      </c>
      <c r="B48" s="6">
        <v>26299</v>
      </c>
      <c r="C48" s="9">
        <v>2670</v>
      </c>
      <c r="D48" s="11"/>
      <c r="E48" s="4" t="s">
        <v>16</v>
      </c>
      <c r="F48" s="4">
        <v>20</v>
      </c>
      <c r="G48" s="4"/>
      <c r="H48" s="9">
        <v>2670</v>
      </c>
      <c r="I48" s="4"/>
      <c r="J48" s="9">
        <v>0</v>
      </c>
      <c r="K48" s="9"/>
      <c r="L48" s="9">
        <f t="shared" si="3"/>
        <v>2670</v>
      </c>
      <c r="N48" s="9">
        <f t="shared" si="4"/>
        <v>0</v>
      </c>
      <c r="O48" s="9"/>
      <c r="P48" s="9"/>
    </row>
    <row r="49" spans="1:16" ht="12.75">
      <c r="A49" s="10">
        <v>1974</v>
      </c>
      <c r="B49" s="6">
        <v>27030</v>
      </c>
      <c r="C49" s="9">
        <v>24847</v>
      </c>
      <c r="D49" s="11"/>
      <c r="E49" s="4" t="s">
        <v>16</v>
      </c>
      <c r="F49" s="4">
        <v>99</v>
      </c>
      <c r="G49" s="4"/>
      <c r="H49" s="9">
        <v>9825</v>
      </c>
      <c r="I49" s="4"/>
      <c r="J49" s="9">
        <f aca="true" t="shared" si="6" ref="J49:J56">C49/F49-2</f>
        <v>248.97979797979798</v>
      </c>
      <c r="K49" s="9"/>
      <c r="L49" s="9">
        <f t="shared" si="3"/>
        <v>10073.979797979799</v>
      </c>
      <c r="N49" s="9">
        <f t="shared" si="4"/>
        <v>14773.020202020201</v>
      </c>
      <c r="O49" s="9"/>
      <c r="P49" s="9"/>
    </row>
    <row r="50" spans="1:16" ht="12.75">
      <c r="A50" s="10">
        <v>1975</v>
      </c>
      <c r="B50" s="6">
        <v>27395</v>
      </c>
      <c r="C50" s="9">
        <v>25077</v>
      </c>
      <c r="D50" s="11"/>
      <c r="E50" s="4" t="s">
        <v>16</v>
      </c>
      <c r="F50" s="4">
        <v>99</v>
      </c>
      <c r="G50" s="4"/>
      <c r="H50" s="9">
        <v>9664</v>
      </c>
      <c r="I50" s="4"/>
      <c r="J50" s="9">
        <f t="shared" si="6"/>
        <v>251.3030303030303</v>
      </c>
      <c r="K50" s="9"/>
      <c r="L50" s="9">
        <f t="shared" si="3"/>
        <v>9915.30303030303</v>
      </c>
      <c r="N50" s="9">
        <f t="shared" si="4"/>
        <v>15161.69696969697</v>
      </c>
      <c r="O50" s="9"/>
      <c r="P50" s="9"/>
    </row>
    <row r="51" spans="1:16" ht="12.75">
      <c r="A51" s="10">
        <v>1977</v>
      </c>
      <c r="B51" s="6">
        <v>28126</v>
      </c>
      <c r="C51" s="9">
        <v>13672</v>
      </c>
      <c r="D51" s="11"/>
      <c r="E51" s="4" t="s">
        <v>16</v>
      </c>
      <c r="F51" s="4">
        <v>99</v>
      </c>
      <c r="G51" s="4"/>
      <c r="H51" s="9">
        <v>4992</v>
      </c>
      <c r="I51" s="4"/>
      <c r="J51" s="9">
        <f t="shared" si="6"/>
        <v>136.1010101010101</v>
      </c>
      <c r="K51" s="9"/>
      <c r="L51" s="9">
        <f t="shared" si="3"/>
        <v>5128.10101010101</v>
      </c>
      <c r="N51" s="9">
        <f t="shared" si="4"/>
        <v>8543.89898989899</v>
      </c>
      <c r="O51" s="9"/>
      <c r="P51" s="9"/>
    </row>
    <row r="52" spans="1:16" ht="12.75">
      <c r="A52" s="10">
        <v>1978</v>
      </c>
      <c r="B52" s="6">
        <v>28491</v>
      </c>
      <c r="C52" s="9">
        <v>16223</v>
      </c>
      <c r="D52" s="11"/>
      <c r="E52" s="4" t="s">
        <v>16</v>
      </c>
      <c r="F52" s="4">
        <v>99</v>
      </c>
      <c r="G52" s="4"/>
      <c r="H52" s="9">
        <v>5761</v>
      </c>
      <c r="I52" s="4"/>
      <c r="J52" s="9">
        <f t="shared" si="6"/>
        <v>161.86868686868686</v>
      </c>
      <c r="K52" s="9"/>
      <c r="L52" s="9">
        <f t="shared" si="3"/>
        <v>5922.868686868687</v>
      </c>
      <c r="N52" s="9">
        <f t="shared" si="4"/>
        <v>10300.131313131313</v>
      </c>
      <c r="O52" s="9"/>
      <c r="P52" s="9"/>
    </row>
    <row r="53" spans="1:16" ht="12.75">
      <c r="A53" s="10">
        <v>1978</v>
      </c>
      <c r="B53" s="6">
        <v>28491</v>
      </c>
      <c r="C53" s="9">
        <v>8780</v>
      </c>
      <c r="D53" s="11"/>
      <c r="E53" s="4" t="s">
        <v>16</v>
      </c>
      <c r="F53" s="4">
        <v>99</v>
      </c>
      <c r="G53" s="4"/>
      <c r="H53" s="9">
        <v>3114</v>
      </c>
      <c r="I53" s="4"/>
      <c r="J53" s="9">
        <f t="shared" si="6"/>
        <v>86.68686868686869</v>
      </c>
      <c r="K53" s="9"/>
      <c r="L53" s="9">
        <f t="shared" si="3"/>
        <v>3200.686868686869</v>
      </c>
      <c r="N53" s="9">
        <f t="shared" si="4"/>
        <v>5579.313131313131</v>
      </c>
      <c r="O53" s="9"/>
      <c r="P53" s="9"/>
    </row>
    <row r="54" spans="1:16" ht="12.75">
      <c r="A54" s="10">
        <v>1979</v>
      </c>
      <c r="B54" s="6">
        <v>28856</v>
      </c>
      <c r="C54" s="9">
        <v>3384</v>
      </c>
      <c r="D54" s="11"/>
      <c r="E54" s="4" t="s">
        <v>16</v>
      </c>
      <c r="F54" s="4">
        <v>99</v>
      </c>
      <c r="G54" s="4"/>
      <c r="H54" s="9">
        <v>1160</v>
      </c>
      <c r="I54" s="4"/>
      <c r="J54" s="9">
        <f t="shared" si="6"/>
        <v>32.18181818181818</v>
      </c>
      <c r="K54" s="9"/>
      <c r="L54" s="9">
        <f t="shared" si="3"/>
        <v>1192.1818181818182</v>
      </c>
      <c r="N54" s="9">
        <f t="shared" si="4"/>
        <v>2191.818181818182</v>
      </c>
      <c r="O54" s="9"/>
      <c r="P54" s="9"/>
    </row>
    <row r="55" spans="1:16" ht="12.75">
      <c r="A55" s="10">
        <v>1980</v>
      </c>
      <c r="B55" s="6">
        <v>29221</v>
      </c>
      <c r="C55" s="9">
        <v>16524</v>
      </c>
      <c r="D55" s="11"/>
      <c r="E55" s="4" t="s">
        <v>16</v>
      </c>
      <c r="F55" s="4">
        <v>99</v>
      </c>
      <c r="G55" s="4"/>
      <c r="H55" s="9">
        <v>5538</v>
      </c>
      <c r="I55" s="4"/>
      <c r="J55" s="9">
        <f t="shared" si="6"/>
        <v>164.9090909090909</v>
      </c>
      <c r="K55" s="9"/>
      <c r="L55" s="9">
        <f t="shared" si="3"/>
        <v>5702.909090909091</v>
      </c>
      <c r="N55" s="9">
        <f t="shared" si="4"/>
        <v>10821.090909090908</v>
      </c>
      <c r="O55" s="9"/>
      <c r="P55" s="9"/>
    </row>
    <row r="56" spans="1:16" ht="12.75">
      <c r="A56" s="10">
        <v>1980</v>
      </c>
      <c r="B56" s="6">
        <v>29221</v>
      </c>
      <c r="C56" s="9">
        <v>135363</v>
      </c>
      <c r="D56" s="11"/>
      <c r="E56" s="4" t="s">
        <v>16</v>
      </c>
      <c r="F56" s="4">
        <v>99</v>
      </c>
      <c r="G56" s="4"/>
      <c r="H56" s="9">
        <v>45457</v>
      </c>
      <c r="I56" s="4"/>
      <c r="J56" s="9">
        <f t="shared" si="6"/>
        <v>1365.3030303030303</v>
      </c>
      <c r="K56" s="9"/>
      <c r="L56" s="9">
        <f t="shared" si="3"/>
        <v>46822.30303030303</v>
      </c>
      <c r="N56" s="9">
        <f t="shared" si="4"/>
        <v>88540.69696969696</v>
      </c>
      <c r="O56" s="9"/>
      <c r="P56" s="9"/>
    </row>
    <row r="57" spans="1:16" ht="12.75">
      <c r="A57" s="10">
        <v>1985</v>
      </c>
      <c r="B57" s="6">
        <v>31048</v>
      </c>
      <c r="C57" s="9">
        <v>7550</v>
      </c>
      <c r="D57" s="11"/>
      <c r="E57" s="4" t="s">
        <v>16</v>
      </c>
      <c r="F57" s="4">
        <v>20</v>
      </c>
      <c r="G57" s="4"/>
      <c r="H57" s="9">
        <v>7550</v>
      </c>
      <c r="I57" s="4"/>
      <c r="J57" s="9">
        <v>0</v>
      </c>
      <c r="K57" s="9"/>
      <c r="L57" s="9">
        <f t="shared" si="3"/>
        <v>7550</v>
      </c>
      <c r="N57" s="9">
        <f t="shared" si="4"/>
        <v>0</v>
      </c>
      <c r="O57" s="9"/>
      <c r="P57" s="9"/>
    </row>
    <row r="58" spans="1:16" ht="12.75">
      <c r="A58" s="10">
        <v>1987</v>
      </c>
      <c r="B58" s="6">
        <v>31778</v>
      </c>
      <c r="C58" s="9">
        <v>91593</v>
      </c>
      <c r="D58" s="11"/>
      <c r="E58" s="4" t="s">
        <v>16</v>
      </c>
      <c r="F58" s="4">
        <v>20</v>
      </c>
      <c r="G58" s="4"/>
      <c r="H58" s="9">
        <v>91593</v>
      </c>
      <c r="I58" s="4"/>
      <c r="J58" s="9"/>
      <c r="K58" s="9"/>
      <c r="L58" s="9">
        <f t="shared" si="3"/>
        <v>91593</v>
      </c>
      <c r="N58" s="9">
        <f t="shared" si="4"/>
        <v>0</v>
      </c>
      <c r="O58" s="9"/>
      <c r="P58" s="9"/>
    </row>
    <row r="59" spans="1:16" ht="12.75">
      <c r="A59" s="10">
        <v>1989</v>
      </c>
      <c r="B59" s="6">
        <v>32509</v>
      </c>
      <c r="C59" s="9">
        <v>14650</v>
      </c>
      <c r="D59" s="11"/>
      <c r="E59" s="4" t="s">
        <v>16</v>
      </c>
      <c r="F59" s="4">
        <v>20</v>
      </c>
      <c r="G59" s="4"/>
      <c r="H59" s="9">
        <v>14650</v>
      </c>
      <c r="I59" s="4"/>
      <c r="J59" s="9"/>
      <c r="K59" s="9"/>
      <c r="L59" s="9">
        <f t="shared" si="3"/>
        <v>14650</v>
      </c>
      <c r="N59" s="9">
        <f t="shared" si="4"/>
        <v>0</v>
      </c>
      <c r="O59" s="9"/>
      <c r="P59" s="9"/>
    </row>
    <row r="60" spans="1:16" ht="12.75">
      <c r="A60" s="10">
        <v>1989</v>
      </c>
      <c r="B60" s="6">
        <v>32721</v>
      </c>
      <c r="C60" s="9">
        <v>2344</v>
      </c>
      <c r="D60" s="11"/>
      <c r="E60" s="4" t="s">
        <v>16</v>
      </c>
      <c r="F60" s="4">
        <v>20</v>
      </c>
      <c r="G60" s="4"/>
      <c r="H60" s="9">
        <v>2344</v>
      </c>
      <c r="I60" s="4"/>
      <c r="J60" s="9">
        <v>0</v>
      </c>
      <c r="K60" s="9"/>
      <c r="L60" s="9">
        <f t="shared" si="3"/>
        <v>2344</v>
      </c>
      <c r="N60" s="9">
        <f t="shared" si="4"/>
        <v>0</v>
      </c>
      <c r="O60" s="9"/>
      <c r="P60" s="9"/>
    </row>
    <row r="61" spans="1:16" ht="12.75">
      <c r="A61" s="10">
        <v>1989</v>
      </c>
      <c r="B61" s="6">
        <v>32843</v>
      </c>
      <c r="C61" s="9">
        <v>2898</v>
      </c>
      <c r="D61" s="11"/>
      <c r="E61" s="4" t="s">
        <v>16</v>
      </c>
      <c r="F61" s="4">
        <v>20</v>
      </c>
      <c r="G61" s="4"/>
      <c r="H61" s="9">
        <v>2898</v>
      </c>
      <c r="I61" s="4"/>
      <c r="J61" s="9">
        <v>0</v>
      </c>
      <c r="K61" s="9"/>
      <c r="L61" s="9">
        <f t="shared" si="3"/>
        <v>2898</v>
      </c>
      <c r="N61" s="9">
        <f t="shared" si="4"/>
        <v>0</v>
      </c>
      <c r="O61" s="9"/>
      <c r="P61" s="9"/>
    </row>
    <row r="62" spans="1:16" ht="12.75">
      <c r="A62" s="10">
        <v>1990</v>
      </c>
      <c r="B62" s="6">
        <v>32905</v>
      </c>
      <c r="C62" s="9">
        <v>6290</v>
      </c>
      <c r="D62" s="11"/>
      <c r="E62" s="4" t="s">
        <v>16</v>
      </c>
      <c r="F62" s="4">
        <v>20</v>
      </c>
      <c r="G62" s="4"/>
      <c r="H62" s="9">
        <v>6290</v>
      </c>
      <c r="I62" s="4"/>
      <c r="J62" s="9">
        <v>0</v>
      </c>
      <c r="K62" s="9"/>
      <c r="L62" s="9">
        <f t="shared" si="3"/>
        <v>6290</v>
      </c>
      <c r="N62" s="9">
        <f t="shared" si="4"/>
        <v>0</v>
      </c>
      <c r="O62" s="9"/>
      <c r="P62" s="9"/>
    </row>
    <row r="63" spans="1:16" ht="12.75">
      <c r="A63" s="10">
        <v>1990</v>
      </c>
      <c r="B63" s="6">
        <v>32994</v>
      </c>
      <c r="C63" s="9">
        <v>15107</v>
      </c>
      <c r="D63" s="11"/>
      <c r="E63" s="4" t="s">
        <v>16</v>
      </c>
      <c r="F63" s="4">
        <v>20</v>
      </c>
      <c r="G63" s="4"/>
      <c r="H63" s="9">
        <v>15107</v>
      </c>
      <c r="I63" s="4"/>
      <c r="J63" s="9">
        <v>0</v>
      </c>
      <c r="K63" s="9"/>
      <c r="L63" s="9">
        <f t="shared" si="3"/>
        <v>15107</v>
      </c>
      <c r="N63" s="9">
        <f t="shared" si="4"/>
        <v>0</v>
      </c>
      <c r="O63" s="9"/>
      <c r="P63" s="9"/>
    </row>
    <row r="64" spans="1:16" ht="12.75">
      <c r="A64" s="10">
        <v>1990</v>
      </c>
      <c r="B64" s="6">
        <v>33025</v>
      </c>
      <c r="C64" s="9">
        <v>8478</v>
      </c>
      <c r="D64" s="11"/>
      <c r="E64" s="4" t="s">
        <v>16</v>
      </c>
      <c r="F64" s="4">
        <v>20</v>
      </c>
      <c r="G64" s="4"/>
      <c r="H64" s="9">
        <v>8478</v>
      </c>
      <c r="I64" s="4"/>
      <c r="J64" s="9">
        <v>0</v>
      </c>
      <c r="K64" s="9"/>
      <c r="L64" s="9">
        <f t="shared" si="3"/>
        <v>8478</v>
      </c>
      <c r="N64" s="9">
        <f t="shared" si="4"/>
        <v>0</v>
      </c>
      <c r="O64" s="9"/>
      <c r="P64" s="9"/>
    </row>
    <row r="65" spans="1:16" ht="12.75">
      <c r="A65" s="10">
        <v>1991</v>
      </c>
      <c r="B65" s="6">
        <v>33086</v>
      </c>
      <c r="C65" s="9">
        <v>5000</v>
      </c>
      <c r="D65" s="11"/>
      <c r="E65" s="4" t="s">
        <v>16</v>
      </c>
      <c r="F65" s="4">
        <v>10</v>
      </c>
      <c r="G65" s="4"/>
      <c r="H65" s="9">
        <v>5000</v>
      </c>
      <c r="I65" s="4"/>
      <c r="J65" s="9">
        <v>0</v>
      </c>
      <c r="K65" s="9"/>
      <c r="L65" s="9">
        <f t="shared" si="3"/>
        <v>5000</v>
      </c>
      <c r="N65" s="9">
        <f t="shared" si="4"/>
        <v>0</v>
      </c>
      <c r="O65" s="9"/>
      <c r="P65" s="9"/>
    </row>
    <row r="66" spans="1:16" ht="12.75">
      <c r="A66" s="10">
        <v>1991</v>
      </c>
      <c r="B66" s="6">
        <v>33147</v>
      </c>
      <c r="C66" s="9">
        <v>1017</v>
      </c>
      <c r="D66" s="11"/>
      <c r="E66" s="4" t="s">
        <v>16</v>
      </c>
      <c r="F66" s="4">
        <v>10</v>
      </c>
      <c r="G66" s="4"/>
      <c r="H66" s="9">
        <v>1017</v>
      </c>
      <c r="I66" s="4"/>
      <c r="J66" s="9">
        <v>0</v>
      </c>
      <c r="K66" s="9"/>
      <c r="L66" s="9">
        <f t="shared" si="3"/>
        <v>1017</v>
      </c>
      <c r="N66" s="9">
        <f t="shared" si="4"/>
        <v>0</v>
      </c>
      <c r="O66" s="9"/>
      <c r="P66" s="9"/>
    </row>
    <row r="67" spans="1:16" ht="12.75">
      <c r="A67" s="10">
        <v>1991</v>
      </c>
      <c r="B67" s="6">
        <v>33178</v>
      </c>
      <c r="C67" s="15">
        <v>6999</v>
      </c>
      <c r="E67" s="4" t="s">
        <v>16</v>
      </c>
      <c r="F67" s="4">
        <v>10</v>
      </c>
      <c r="H67" s="15">
        <v>6999</v>
      </c>
      <c r="I67" s="4"/>
      <c r="J67" s="9">
        <v>0</v>
      </c>
      <c r="L67" s="9">
        <f t="shared" si="3"/>
        <v>6999</v>
      </c>
      <c r="N67" s="9">
        <f t="shared" si="4"/>
        <v>0</v>
      </c>
      <c r="O67" s="9"/>
      <c r="P67" s="9"/>
    </row>
    <row r="68" spans="1:16" ht="12.75">
      <c r="A68" s="10">
        <v>1991</v>
      </c>
      <c r="B68" s="6">
        <v>33270</v>
      </c>
      <c r="C68" s="15">
        <v>7411</v>
      </c>
      <c r="E68" s="4" t="s">
        <v>16</v>
      </c>
      <c r="F68" s="4">
        <v>10</v>
      </c>
      <c r="H68" s="15">
        <v>7411</v>
      </c>
      <c r="I68" s="4"/>
      <c r="J68" s="9">
        <v>0</v>
      </c>
      <c r="L68" s="9">
        <f t="shared" si="3"/>
        <v>7411</v>
      </c>
      <c r="N68" s="9">
        <f t="shared" si="4"/>
        <v>0</v>
      </c>
      <c r="O68" s="9"/>
      <c r="P68" s="9"/>
    </row>
    <row r="69" spans="1:16" ht="12.75">
      <c r="A69" s="10">
        <v>1991</v>
      </c>
      <c r="B69" s="6">
        <v>33359</v>
      </c>
      <c r="C69" s="9">
        <v>3975</v>
      </c>
      <c r="D69" s="11"/>
      <c r="E69" s="4" t="s">
        <v>16</v>
      </c>
      <c r="F69" s="4">
        <v>10</v>
      </c>
      <c r="G69" s="4"/>
      <c r="H69" s="9">
        <v>3975</v>
      </c>
      <c r="I69" s="4"/>
      <c r="J69" s="9">
        <v>0</v>
      </c>
      <c r="K69" s="9"/>
      <c r="L69" s="9">
        <f t="shared" si="3"/>
        <v>3975</v>
      </c>
      <c r="N69" s="9">
        <f t="shared" si="4"/>
        <v>0</v>
      </c>
      <c r="O69" s="9"/>
      <c r="P69" s="9"/>
    </row>
    <row r="70" spans="1:16" ht="12.75">
      <c r="A70" s="10">
        <v>1991</v>
      </c>
      <c r="B70" s="6">
        <v>33025</v>
      </c>
      <c r="C70" s="9">
        <v>2150</v>
      </c>
      <c r="D70" s="11"/>
      <c r="E70" s="4" t="s">
        <v>16</v>
      </c>
      <c r="F70" s="4">
        <v>10</v>
      </c>
      <c r="G70" s="4"/>
      <c r="H70" s="9">
        <v>2150</v>
      </c>
      <c r="I70" s="4"/>
      <c r="J70" s="9">
        <v>0</v>
      </c>
      <c r="K70" s="9"/>
      <c r="L70" s="9">
        <f t="shared" si="3"/>
        <v>2150</v>
      </c>
      <c r="N70" s="9">
        <f t="shared" si="4"/>
        <v>0</v>
      </c>
      <c r="O70" s="9"/>
      <c r="P70" s="9"/>
    </row>
    <row r="71" spans="1:16" ht="12.75">
      <c r="A71" s="10">
        <v>1992</v>
      </c>
      <c r="B71" s="6">
        <v>33635</v>
      </c>
      <c r="C71" s="9">
        <v>24843</v>
      </c>
      <c r="D71" s="11"/>
      <c r="E71" s="4" t="s">
        <v>16</v>
      </c>
      <c r="F71" s="4">
        <v>10</v>
      </c>
      <c r="G71" s="4"/>
      <c r="H71" s="9">
        <v>24843</v>
      </c>
      <c r="I71" s="4"/>
      <c r="J71" s="9">
        <v>0</v>
      </c>
      <c r="K71" s="9"/>
      <c r="L71" s="9">
        <f t="shared" si="3"/>
        <v>24843</v>
      </c>
      <c r="N71" s="9">
        <f t="shared" si="4"/>
        <v>0</v>
      </c>
      <c r="O71" s="9"/>
      <c r="P71" s="9"/>
    </row>
    <row r="72" spans="1:16" ht="12.75">
      <c r="A72" s="10">
        <v>1993</v>
      </c>
      <c r="B72" s="6">
        <v>34015</v>
      </c>
      <c r="C72" s="9">
        <v>53113</v>
      </c>
      <c r="D72" s="11"/>
      <c r="E72" s="4" t="s">
        <v>16</v>
      </c>
      <c r="F72" s="4">
        <v>10</v>
      </c>
      <c r="G72" s="4"/>
      <c r="H72" s="9">
        <v>53113</v>
      </c>
      <c r="I72" s="4"/>
      <c r="J72" s="9">
        <v>0</v>
      </c>
      <c r="K72" s="9"/>
      <c r="L72" s="9">
        <f t="shared" si="3"/>
        <v>53113</v>
      </c>
      <c r="N72" s="9">
        <f t="shared" si="4"/>
        <v>0</v>
      </c>
      <c r="O72" s="9"/>
      <c r="P72" s="9"/>
    </row>
    <row r="73" spans="1:16" ht="12.75">
      <c r="A73" s="10">
        <v>1994</v>
      </c>
      <c r="B73" s="6">
        <v>34335</v>
      </c>
      <c r="C73" s="9">
        <v>54178</v>
      </c>
      <c r="D73" s="11"/>
      <c r="E73" s="4" t="s">
        <v>16</v>
      </c>
      <c r="F73" s="4">
        <v>10</v>
      </c>
      <c r="G73" s="4"/>
      <c r="H73" s="9">
        <v>54178</v>
      </c>
      <c r="I73" s="4"/>
      <c r="J73" s="9">
        <v>0</v>
      </c>
      <c r="K73" s="9"/>
      <c r="L73" s="9">
        <f t="shared" si="3"/>
        <v>54178</v>
      </c>
      <c r="N73" s="9">
        <f aca="true" t="shared" si="7" ref="N73:N90">C73-L73</f>
        <v>0</v>
      </c>
      <c r="O73" s="9"/>
      <c r="P73" s="9"/>
    </row>
    <row r="74" spans="1:16" ht="12.75">
      <c r="A74" s="10">
        <v>1995</v>
      </c>
      <c r="B74" s="6">
        <v>34700</v>
      </c>
      <c r="C74" s="9">
        <v>77693</v>
      </c>
      <c r="D74" s="11"/>
      <c r="E74" s="4" t="s">
        <v>16</v>
      </c>
      <c r="F74" s="4">
        <v>10</v>
      </c>
      <c r="G74" s="4"/>
      <c r="H74" s="9">
        <v>77693</v>
      </c>
      <c r="I74" s="4"/>
      <c r="J74" s="9">
        <v>0</v>
      </c>
      <c r="K74" s="9"/>
      <c r="L74" s="9">
        <f t="shared" si="3"/>
        <v>77693</v>
      </c>
      <c r="N74" s="9">
        <f t="shared" si="7"/>
        <v>0</v>
      </c>
      <c r="O74" s="9"/>
      <c r="P74" s="9"/>
    </row>
    <row r="75" spans="1:16" ht="12.75">
      <c r="A75" s="10">
        <v>1996</v>
      </c>
      <c r="B75" s="6">
        <v>35065</v>
      </c>
      <c r="C75" s="9">
        <v>41665</v>
      </c>
      <c r="D75" s="11"/>
      <c r="E75" s="4" t="s">
        <v>16</v>
      </c>
      <c r="F75" s="4">
        <v>10</v>
      </c>
      <c r="G75" s="4"/>
      <c r="H75" s="9">
        <v>41665</v>
      </c>
      <c r="I75" s="4"/>
      <c r="J75" s="9">
        <v>0</v>
      </c>
      <c r="K75" s="9"/>
      <c r="L75" s="9">
        <f t="shared" si="3"/>
        <v>41665</v>
      </c>
      <c r="N75" s="9">
        <f t="shared" si="7"/>
        <v>0</v>
      </c>
      <c r="O75" s="9"/>
      <c r="P75" s="9"/>
    </row>
    <row r="76" spans="1:16" ht="12.75">
      <c r="A76" s="10">
        <v>1997</v>
      </c>
      <c r="B76" s="6">
        <v>35431</v>
      </c>
      <c r="C76" s="9">
        <v>38895</v>
      </c>
      <c r="D76" s="11"/>
      <c r="E76" s="4" t="s">
        <v>16</v>
      </c>
      <c r="F76" s="4">
        <v>10</v>
      </c>
      <c r="G76" s="4"/>
      <c r="H76" s="9">
        <v>38895</v>
      </c>
      <c r="I76" s="4"/>
      <c r="J76" s="17"/>
      <c r="K76" s="9"/>
      <c r="L76" s="9">
        <f t="shared" si="3"/>
        <v>38895</v>
      </c>
      <c r="N76" s="9">
        <f t="shared" si="7"/>
        <v>0</v>
      </c>
      <c r="O76" s="9"/>
      <c r="P76" s="9"/>
    </row>
    <row r="77" spans="1:16" ht="12.75">
      <c r="A77" s="10">
        <v>1998</v>
      </c>
      <c r="B77" s="6">
        <v>35796</v>
      </c>
      <c r="C77" s="9">
        <v>34346</v>
      </c>
      <c r="D77" s="11"/>
      <c r="E77" s="4" t="s">
        <v>16</v>
      </c>
      <c r="F77" s="4">
        <v>10</v>
      </c>
      <c r="G77" s="4"/>
      <c r="H77" s="9">
        <v>34346</v>
      </c>
      <c r="I77" s="4"/>
      <c r="J77" s="17"/>
      <c r="K77" s="9"/>
      <c r="L77" s="9">
        <f t="shared" si="3"/>
        <v>34346</v>
      </c>
      <c r="N77" s="9">
        <f t="shared" si="7"/>
        <v>0</v>
      </c>
      <c r="O77" s="9"/>
      <c r="P77" s="9"/>
    </row>
    <row r="78" spans="1:16" ht="12.75">
      <c r="A78" s="10">
        <v>1998</v>
      </c>
      <c r="B78" s="6">
        <v>35796</v>
      </c>
      <c r="C78" s="9">
        <v>83500</v>
      </c>
      <c r="D78" s="11"/>
      <c r="E78" s="4" t="s">
        <v>16</v>
      </c>
      <c r="F78" s="4">
        <v>10</v>
      </c>
      <c r="G78" s="4"/>
      <c r="H78" s="9">
        <v>83500</v>
      </c>
      <c r="I78" s="4"/>
      <c r="J78" s="17"/>
      <c r="K78" s="9"/>
      <c r="L78" s="9">
        <f t="shared" si="3"/>
        <v>83500</v>
      </c>
      <c r="N78" s="9">
        <f t="shared" si="7"/>
        <v>0</v>
      </c>
      <c r="O78" s="9"/>
      <c r="P78" s="9"/>
    </row>
    <row r="79" spans="1:16" ht="12.75">
      <c r="A79" s="10">
        <v>1999</v>
      </c>
      <c r="B79" s="6">
        <v>36161</v>
      </c>
      <c r="C79" s="9">
        <v>18664</v>
      </c>
      <c r="D79" s="11"/>
      <c r="E79" s="4" t="s">
        <v>16</v>
      </c>
      <c r="F79" s="4">
        <v>20</v>
      </c>
      <c r="G79" s="4"/>
      <c r="H79" s="9">
        <v>13530</v>
      </c>
      <c r="I79" s="4"/>
      <c r="J79" s="17">
        <f aca="true" t="shared" si="8" ref="J79:J85">C79/F79</f>
        <v>933.2</v>
      </c>
      <c r="K79" s="9"/>
      <c r="L79" s="9">
        <f t="shared" si="3"/>
        <v>14463.2</v>
      </c>
      <c r="N79" s="9">
        <f t="shared" si="7"/>
        <v>4200.799999999999</v>
      </c>
      <c r="O79" s="9"/>
      <c r="P79" s="9"/>
    </row>
    <row r="80" spans="1:16" ht="12.75">
      <c r="A80" s="10">
        <v>2000</v>
      </c>
      <c r="B80" s="6">
        <v>36526</v>
      </c>
      <c r="C80" s="9">
        <v>43837</v>
      </c>
      <c r="D80" s="11"/>
      <c r="E80" s="4" t="s">
        <v>16</v>
      </c>
      <c r="F80" s="4">
        <v>20</v>
      </c>
      <c r="G80" s="4"/>
      <c r="H80" s="9">
        <v>29591</v>
      </c>
      <c r="I80" s="4"/>
      <c r="J80" s="17">
        <f t="shared" si="8"/>
        <v>2191.85</v>
      </c>
      <c r="K80" s="9"/>
      <c r="L80" s="9">
        <f t="shared" si="3"/>
        <v>31782.85</v>
      </c>
      <c r="N80" s="9">
        <f t="shared" si="7"/>
        <v>12054.150000000001</v>
      </c>
      <c r="O80" s="9"/>
      <c r="P80" s="9"/>
    </row>
    <row r="81" spans="1:16" ht="12.75">
      <c r="A81" s="10">
        <v>2001</v>
      </c>
      <c r="B81" s="6">
        <v>36892</v>
      </c>
      <c r="C81" s="9">
        <v>24878</v>
      </c>
      <c r="D81" s="11"/>
      <c r="E81" s="4" t="s">
        <v>16</v>
      </c>
      <c r="F81" s="4">
        <v>20</v>
      </c>
      <c r="G81" s="4"/>
      <c r="H81" s="9">
        <v>15549</v>
      </c>
      <c r="I81" s="4"/>
      <c r="J81" s="17">
        <f t="shared" si="8"/>
        <v>1243.9</v>
      </c>
      <c r="K81" s="9"/>
      <c r="L81" s="9">
        <f t="shared" si="3"/>
        <v>16792.9</v>
      </c>
      <c r="N81" s="9">
        <f t="shared" si="7"/>
        <v>8085.0999999999985</v>
      </c>
      <c r="O81" s="9"/>
      <c r="P81" s="9"/>
    </row>
    <row r="82" spans="1:16" ht="12.75">
      <c r="A82" s="10">
        <v>2002</v>
      </c>
      <c r="B82" s="6">
        <v>37257</v>
      </c>
      <c r="C82" s="9">
        <v>133497</v>
      </c>
      <c r="D82" s="11"/>
      <c r="E82" s="4" t="s">
        <v>16</v>
      </c>
      <c r="F82" s="4">
        <v>20</v>
      </c>
      <c r="G82" s="4"/>
      <c r="H82" s="9">
        <v>76762</v>
      </c>
      <c r="I82" s="4"/>
      <c r="J82" s="17">
        <f t="shared" si="8"/>
        <v>6674.85</v>
      </c>
      <c r="K82" s="9"/>
      <c r="L82" s="9">
        <f t="shared" si="3"/>
        <v>83436.85</v>
      </c>
      <c r="N82" s="9">
        <f t="shared" si="7"/>
        <v>50060.149999999994</v>
      </c>
      <c r="O82" s="9"/>
      <c r="P82" s="9"/>
    </row>
    <row r="83" spans="1:16" ht="12.75">
      <c r="A83" s="10">
        <v>2003</v>
      </c>
      <c r="B83" s="6">
        <v>37622</v>
      </c>
      <c r="C83" s="9">
        <v>56906</v>
      </c>
      <c r="D83" s="11"/>
      <c r="E83" s="4" t="s">
        <v>16</v>
      </c>
      <c r="F83" s="4">
        <v>20</v>
      </c>
      <c r="G83" s="4"/>
      <c r="H83" s="9">
        <v>29875</v>
      </c>
      <c r="I83" s="4"/>
      <c r="J83" s="17">
        <f t="shared" si="8"/>
        <v>2845.3</v>
      </c>
      <c r="K83" s="4"/>
      <c r="L83" s="9">
        <f t="shared" si="3"/>
        <v>32720.3</v>
      </c>
      <c r="N83" s="9">
        <f t="shared" si="7"/>
        <v>24185.7</v>
      </c>
      <c r="O83" s="9"/>
      <c r="P83" s="9"/>
    </row>
    <row r="84" spans="1:16" ht="12.75">
      <c r="A84" s="10">
        <v>2004</v>
      </c>
      <c r="B84" s="6">
        <v>37987</v>
      </c>
      <c r="C84" s="9">
        <v>100934</v>
      </c>
      <c r="D84" s="11"/>
      <c r="E84" s="4" t="s">
        <v>16</v>
      </c>
      <c r="F84" s="4">
        <v>20</v>
      </c>
      <c r="G84" s="4"/>
      <c r="H84" s="9">
        <v>47945</v>
      </c>
      <c r="I84" s="4"/>
      <c r="J84" s="17">
        <f t="shared" si="8"/>
        <v>5046.7</v>
      </c>
      <c r="K84" s="4"/>
      <c r="L84" s="9">
        <f t="shared" si="3"/>
        <v>52991.7</v>
      </c>
      <c r="N84" s="9">
        <f t="shared" si="7"/>
        <v>47942.3</v>
      </c>
      <c r="O84" s="9"/>
      <c r="P84" s="9"/>
    </row>
    <row r="85" spans="1:16" ht="12.75">
      <c r="A85" s="10">
        <v>2007</v>
      </c>
      <c r="B85" s="6">
        <v>39263</v>
      </c>
      <c r="C85" s="9">
        <v>23988</v>
      </c>
      <c r="D85" s="11"/>
      <c r="E85" s="4" t="s">
        <v>16</v>
      </c>
      <c r="F85" s="4">
        <v>10</v>
      </c>
      <c r="G85" s="4"/>
      <c r="H85" s="9">
        <v>14393</v>
      </c>
      <c r="I85" s="4"/>
      <c r="J85" s="17">
        <f t="shared" si="8"/>
        <v>2398.8</v>
      </c>
      <c r="K85" s="9"/>
      <c r="L85" s="9">
        <f t="shared" si="3"/>
        <v>16791.8</v>
      </c>
      <c r="N85" s="9">
        <f t="shared" si="7"/>
        <v>7196.200000000001</v>
      </c>
      <c r="O85" s="9"/>
      <c r="P85" s="9"/>
    </row>
    <row r="86" spans="1:16" ht="12.75">
      <c r="A86" s="10" t="s">
        <v>44</v>
      </c>
      <c r="B86" s="6">
        <v>40724</v>
      </c>
      <c r="C86" s="9">
        <v>22750</v>
      </c>
      <c r="D86" s="11"/>
      <c r="E86" s="4" t="s">
        <v>16</v>
      </c>
      <c r="F86" s="4">
        <v>20</v>
      </c>
      <c r="G86" s="4"/>
      <c r="H86" s="9">
        <v>2276</v>
      </c>
      <c r="I86" s="4"/>
      <c r="J86" s="17">
        <f>C86/F86</f>
        <v>1137.5</v>
      </c>
      <c r="K86" s="9"/>
      <c r="L86" s="9">
        <f t="shared" si="3"/>
        <v>3413.5</v>
      </c>
      <c r="N86" s="9">
        <f t="shared" si="7"/>
        <v>19336.5</v>
      </c>
      <c r="O86" s="9"/>
      <c r="P86" s="9"/>
    </row>
    <row r="87" spans="1:16" ht="12.75">
      <c r="A87" s="10" t="s">
        <v>20</v>
      </c>
      <c r="B87" s="6">
        <v>38353</v>
      </c>
      <c r="C87" s="9">
        <v>3934875</v>
      </c>
      <c r="D87" s="11"/>
      <c r="E87" s="4" t="s">
        <v>16</v>
      </c>
      <c r="F87" s="4">
        <v>20</v>
      </c>
      <c r="G87" s="4"/>
      <c r="H87" s="9">
        <v>1672324</v>
      </c>
      <c r="I87" s="4"/>
      <c r="J87" s="17">
        <f>C87/F87</f>
        <v>196743.75</v>
      </c>
      <c r="K87" s="4"/>
      <c r="L87" s="9">
        <f>H87+J87</f>
        <v>1869067.75</v>
      </c>
      <c r="N87" s="9">
        <f t="shared" si="7"/>
        <v>2065807.25</v>
      </c>
      <c r="O87" s="9"/>
      <c r="P87" s="9"/>
    </row>
    <row r="88" spans="1:16" ht="12.75">
      <c r="A88" s="10" t="s">
        <v>20</v>
      </c>
      <c r="B88" s="6">
        <v>38533</v>
      </c>
      <c r="C88" s="9">
        <v>35468</v>
      </c>
      <c r="D88" s="11"/>
      <c r="E88" s="4" t="s">
        <v>16</v>
      </c>
      <c r="F88" s="4">
        <v>20</v>
      </c>
      <c r="G88" s="4"/>
      <c r="H88" s="9">
        <v>14185</v>
      </c>
      <c r="I88" s="4"/>
      <c r="J88" s="17">
        <f>C88/F88</f>
        <v>1773.4</v>
      </c>
      <c r="K88" s="4"/>
      <c r="L88" s="9">
        <f>H88+J88</f>
        <v>15958.4</v>
      </c>
      <c r="N88" s="9">
        <f t="shared" si="7"/>
        <v>19509.6</v>
      </c>
      <c r="O88" s="9"/>
      <c r="P88" s="9"/>
    </row>
    <row r="89" spans="1:16" ht="12.75">
      <c r="A89" s="10" t="s">
        <v>20</v>
      </c>
      <c r="B89" s="6">
        <v>38898</v>
      </c>
      <c r="C89" s="9">
        <v>522135</v>
      </c>
      <c r="D89" s="11"/>
      <c r="E89" s="4" t="s">
        <v>16</v>
      </c>
      <c r="F89" s="4">
        <v>20</v>
      </c>
      <c r="G89" s="4"/>
      <c r="H89" s="9">
        <v>182749</v>
      </c>
      <c r="I89" s="4"/>
      <c r="J89" s="17">
        <f>C89/F89</f>
        <v>26106.75</v>
      </c>
      <c r="K89" s="4"/>
      <c r="L89" s="9">
        <f>H89+J89</f>
        <v>208855.75</v>
      </c>
      <c r="N89" s="9">
        <f t="shared" si="7"/>
        <v>313279.25</v>
      </c>
      <c r="O89" s="9"/>
      <c r="P89" s="9"/>
    </row>
    <row r="90" spans="1:16" ht="12.75">
      <c r="A90" s="10" t="s">
        <v>20</v>
      </c>
      <c r="B90" s="6">
        <v>38898</v>
      </c>
      <c r="C90" s="7">
        <v>95695</v>
      </c>
      <c r="D90" s="11"/>
      <c r="E90" s="4" t="s">
        <v>16</v>
      </c>
      <c r="F90" s="4">
        <v>20</v>
      </c>
      <c r="G90" s="4"/>
      <c r="H90" s="7">
        <v>33495</v>
      </c>
      <c r="I90" s="4"/>
      <c r="J90" s="19">
        <f>C90/F90</f>
        <v>4784.75</v>
      </c>
      <c r="K90" s="4"/>
      <c r="L90" s="7">
        <f>H90+J90</f>
        <v>38279.75</v>
      </c>
      <c r="N90" s="7">
        <f t="shared" si="7"/>
        <v>57415.25</v>
      </c>
      <c r="O90" s="9"/>
      <c r="P90" s="9"/>
    </row>
    <row r="92" spans="1:16" ht="13.5" thickBot="1">
      <c r="A92" t="s">
        <v>21</v>
      </c>
      <c r="C92" s="8">
        <f>SUM(C41:C90)</f>
        <v>7128353</v>
      </c>
      <c r="D92" s="10">
        <v>1491</v>
      </c>
      <c r="H92" s="8">
        <f>SUM(H41:H90)</f>
        <v>3453249</v>
      </c>
      <c r="J92" s="8">
        <f>SUM(J41:J90)</f>
        <v>267248.5381030056</v>
      </c>
      <c r="L92" s="8">
        <f>SUM(L41:L90)</f>
        <v>3720497.5381030054</v>
      </c>
      <c r="N92" s="8">
        <f>SUM(N41:N90)</f>
        <v>3407855.4618969946</v>
      </c>
      <c r="O92" s="9"/>
      <c r="P92" s="9"/>
    </row>
    <row r="93" spans="3:12" ht="13.5" thickTop="1">
      <c r="C93" s="38" t="s">
        <v>59</v>
      </c>
      <c r="L93" s="38" t="s">
        <v>51</v>
      </c>
    </row>
    <row r="95" spans="1:16" ht="12.75">
      <c r="A95" s="10">
        <v>1961</v>
      </c>
      <c r="B95" s="6">
        <v>22282</v>
      </c>
      <c r="C95" s="17">
        <v>6600</v>
      </c>
      <c r="D95" s="17"/>
      <c r="E95" s="17" t="s">
        <v>16</v>
      </c>
      <c r="F95" s="17">
        <v>15</v>
      </c>
      <c r="G95" s="17"/>
      <c r="H95" s="17">
        <v>6600</v>
      </c>
      <c r="I95" s="17"/>
      <c r="J95" s="17">
        <v>0</v>
      </c>
      <c r="K95" s="17"/>
      <c r="L95" s="17">
        <f aca="true" t="shared" si="9" ref="L95:L126">H95+J95</f>
        <v>6600</v>
      </c>
      <c r="M95" s="17"/>
      <c r="N95" s="17">
        <f aca="true" t="shared" si="10" ref="N95:N126">C95-L95</f>
        <v>0</v>
      </c>
      <c r="O95" s="17"/>
      <c r="P95" s="17"/>
    </row>
    <row r="96" spans="1:16" ht="12.75">
      <c r="A96" s="10">
        <v>1965</v>
      </c>
      <c r="B96" s="6">
        <v>23743</v>
      </c>
      <c r="C96" s="17">
        <v>16500</v>
      </c>
      <c r="D96" s="17"/>
      <c r="E96" s="17" t="s">
        <v>16</v>
      </c>
      <c r="F96" s="17">
        <v>15</v>
      </c>
      <c r="G96" s="17"/>
      <c r="H96" s="17">
        <v>16500</v>
      </c>
      <c r="I96" s="17"/>
      <c r="J96" s="17">
        <v>0</v>
      </c>
      <c r="K96" s="17"/>
      <c r="L96" s="17">
        <f t="shared" si="9"/>
        <v>16500</v>
      </c>
      <c r="M96" s="17"/>
      <c r="N96" s="17">
        <f t="shared" si="10"/>
        <v>0</v>
      </c>
      <c r="O96" s="17"/>
      <c r="P96" s="17"/>
    </row>
    <row r="97" spans="1:16" ht="12.75">
      <c r="A97" s="10">
        <v>1966</v>
      </c>
      <c r="B97" s="6">
        <v>24108</v>
      </c>
      <c r="C97" s="17">
        <v>1100</v>
      </c>
      <c r="D97" s="17"/>
      <c r="E97" s="17" t="s">
        <v>16</v>
      </c>
      <c r="F97" s="17">
        <v>5</v>
      </c>
      <c r="G97" s="17"/>
      <c r="H97" s="17">
        <v>1100</v>
      </c>
      <c r="I97" s="17"/>
      <c r="J97" s="17">
        <v>0</v>
      </c>
      <c r="K97" s="17"/>
      <c r="L97" s="17">
        <f t="shared" si="9"/>
        <v>1100</v>
      </c>
      <c r="M97" s="17"/>
      <c r="N97" s="17">
        <f t="shared" si="10"/>
        <v>0</v>
      </c>
      <c r="O97" s="17"/>
      <c r="P97" s="17"/>
    </row>
    <row r="98" spans="1:16" ht="12.75">
      <c r="A98" s="10">
        <v>1969</v>
      </c>
      <c r="B98" s="6">
        <v>25204</v>
      </c>
      <c r="C98" s="17">
        <v>3242</v>
      </c>
      <c r="D98" s="17"/>
      <c r="E98" s="17" t="s">
        <v>16</v>
      </c>
      <c r="F98" s="17">
        <v>15</v>
      </c>
      <c r="G98" s="17"/>
      <c r="H98" s="17">
        <v>3242</v>
      </c>
      <c r="I98" s="17"/>
      <c r="J98" s="17">
        <v>0</v>
      </c>
      <c r="K98" s="17"/>
      <c r="L98" s="17">
        <f t="shared" si="9"/>
        <v>3242</v>
      </c>
      <c r="M98" s="17"/>
      <c r="N98" s="17">
        <f t="shared" si="10"/>
        <v>0</v>
      </c>
      <c r="O98" s="17"/>
      <c r="P98" s="17"/>
    </row>
    <row r="99" spans="1:18" ht="12.75">
      <c r="A99" s="10">
        <v>1972</v>
      </c>
      <c r="B99" s="6">
        <v>26299</v>
      </c>
      <c r="C99" s="17">
        <v>381</v>
      </c>
      <c r="D99" s="17"/>
      <c r="E99" s="17" t="s">
        <v>16</v>
      </c>
      <c r="F99" s="17">
        <v>5</v>
      </c>
      <c r="G99" s="17"/>
      <c r="H99" s="17">
        <v>381</v>
      </c>
      <c r="I99" s="17"/>
      <c r="J99" s="17">
        <v>0</v>
      </c>
      <c r="K99" s="17"/>
      <c r="L99" s="17">
        <f t="shared" si="9"/>
        <v>381</v>
      </c>
      <c r="M99" s="17"/>
      <c r="N99" s="17">
        <f t="shared" si="10"/>
        <v>0</v>
      </c>
      <c r="O99" s="17"/>
      <c r="P99" s="17"/>
      <c r="Q99" s="17"/>
      <c r="R99" s="27"/>
    </row>
    <row r="100" spans="1:18" ht="12.75">
      <c r="A100" s="10">
        <v>1972</v>
      </c>
      <c r="B100" s="6">
        <v>26299</v>
      </c>
      <c r="C100" s="17">
        <v>3546</v>
      </c>
      <c r="D100" s="17"/>
      <c r="E100" s="17" t="s">
        <v>16</v>
      </c>
      <c r="F100" s="17">
        <v>4</v>
      </c>
      <c r="G100" s="17"/>
      <c r="H100" s="17">
        <v>3546</v>
      </c>
      <c r="I100" s="17"/>
      <c r="J100" s="17">
        <v>0</v>
      </c>
      <c r="K100" s="17"/>
      <c r="L100" s="17">
        <f t="shared" si="9"/>
        <v>3546</v>
      </c>
      <c r="M100" s="17"/>
      <c r="N100" s="17">
        <f t="shared" si="10"/>
        <v>0</v>
      </c>
      <c r="O100" s="17"/>
      <c r="P100" s="17"/>
      <c r="Q100" s="17"/>
      <c r="R100" s="27"/>
    </row>
    <row r="101" spans="1:18" ht="12.75">
      <c r="A101" s="10">
        <v>1976</v>
      </c>
      <c r="B101" s="6">
        <v>27760</v>
      </c>
      <c r="C101" s="17">
        <v>4400</v>
      </c>
      <c r="D101" s="17"/>
      <c r="E101" s="17" t="s">
        <v>16</v>
      </c>
      <c r="F101" s="17">
        <v>10</v>
      </c>
      <c r="G101" s="17"/>
      <c r="H101" s="17">
        <v>4400</v>
      </c>
      <c r="I101" s="17"/>
      <c r="J101" s="17">
        <v>0</v>
      </c>
      <c r="K101" s="17"/>
      <c r="L101" s="17">
        <f t="shared" si="9"/>
        <v>4400</v>
      </c>
      <c r="M101" s="17"/>
      <c r="N101" s="17">
        <f t="shared" si="10"/>
        <v>0</v>
      </c>
      <c r="O101" s="17"/>
      <c r="P101" s="17"/>
      <c r="Q101" s="17"/>
      <c r="R101" s="27"/>
    </row>
    <row r="102" spans="1:18" ht="12.75">
      <c r="A102" s="10">
        <v>1976</v>
      </c>
      <c r="B102" s="6">
        <v>27760</v>
      </c>
      <c r="C102" s="17">
        <v>4691</v>
      </c>
      <c r="D102" s="17"/>
      <c r="E102" s="17" t="s">
        <v>16</v>
      </c>
      <c r="F102" s="17">
        <v>5</v>
      </c>
      <c r="G102" s="17"/>
      <c r="H102" s="17">
        <v>4691</v>
      </c>
      <c r="I102" s="17"/>
      <c r="J102" s="17">
        <v>0</v>
      </c>
      <c r="K102" s="17"/>
      <c r="L102" s="17">
        <f t="shared" si="9"/>
        <v>4691</v>
      </c>
      <c r="M102" s="17"/>
      <c r="N102" s="17">
        <f t="shared" si="10"/>
        <v>0</v>
      </c>
      <c r="O102" s="17"/>
      <c r="P102" s="17"/>
      <c r="Q102" s="17"/>
      <c r="R102" s="27"/>
    </row>
    <row r="103" spans="1:18" ht="12.75">
      <c r="A103" s="10">
        <v>1977</v>
      </c>
      <c r="B103" s="6">
        <v>28126</v>
      </c>
      <c r="C103" s="17">
        <v>449</v>
      </c>
      <c r="D103" s="17"/>
      <c r="E103" s="17" t="s">
        <v>16</v>
      </c>
      <c r="F103" s="17">
        <v>5</v>
      </c>
      <c r="G103" s="17"/>
      <c r="H103" s="17">
        <v>449</v>
      </c>
      <c r="I103" s="17"/>
      <c r="J103" s="17">
        <v>0</v>
      </c>
      <c r="K103" s="17"/>
      <c r="L103" s="17">
        <f t="shared" si="9"/>
        <v>449</v>
      </c>
      <c r="M103" s="17"/>
      <c r="N103" s="17">
        <f t="shared" si="10"/>
        <v>0</v>
      </c>
      <c r="O103" s="17"/>
      <c r="P103" s="17"/>
      <c r="Q103" s="17"/>
      <c r="R103" s="27"/>
    </row>
    <row r="104" spans="1:18" ht="12.75">
      <c r="A104" s="10">
        <v>1977</v>
      </c>
      <c r="B104" s="6">
        <v>28126</v>
      </c>
      <c r="C104" s="17">
        <v>3989</v>
      </c>
      <c r="D104" s="17"/>
      <c r="E104" s="17" t="s">
        <v>16</v>
      </c>
      <c r="F104" s="17">
        <v>5</v>
      </c>
      <c r="G104" s="17"/>
      <c r="H104" s="17">
        <v>3989</v>
      </c>
      <c r="I104" s="17"/>
      <c r="J104" s="17">
        <v>0</v>
      </c>
      <c r="K104" s="17"/>
      <c r="L104" s="17">
        <f t="shared" si="9"/>
        <v>3989</v>
      </c>
      <c r="M104" s="17"/>
      <c r="N104" s="17">
        <f t="shared" si="10"/>
        <v>0</v>
      </c>
      <c r="O104" s="17"/>
      <c r="P104" s="17"/>
      <c r="Q104" s="17"/>
      <c r="R104" s="27"/>
    </row>
    <row r="105" spans="1:18" ht="12.75">
      <c r="A105" s="10">
        <v>1978</v>
      </c>
      <c r="B105" s="6">
        <v>28491</v>
      </c>
      <c r="C105" s="17">
        <v>6091</v>
      </c>
      <c r="D105" s="17"/>
      <c r="E105" s="17" t="s">
        <v>16</v>
      </c>
      <c r="F105" s="17">
        <v>10</v>
      </c>
      <c r="G105" s="17"/>
      <c r="H105" s="17">
        <v>6091</v>
      </c>
      <c r="I105" s="17"/>
      <c r="J105" s="17">
        <v>0</v>
      </c>
      <c r="K105" s="17"/>
      <c r="L105" s="17">
        <f t="shared" si="9"/>
        <v>6091</v>
      </c>
      <c r="M105" s="17"/>
      <c r="N105" s="17">
        <f t="shared" si="10"/>
        <v>0</v>
      </c>
      <c r="O105" s="17"/>
      <c r="P105" s="17"/>
      <c r="Q105" s="17"/>
      <c r="R105" s="27"/>
    </row>
    <row r="106" spans="1:18" ht="12.75">
      <c r="A106" s="10">
        <v>1978</v>
      </c>
      <c r="B106" s="6">
        <v>28491</v>
      </c>
      <c r="C106" s="27">
        <v>9209</v>
      </c>
      <c r="D106" s="28"/>
      <c r="E106" s="17" t="s">
        <v>16</v>
      </c>
      <c r="F106" s="17">
        <v>5</v>
      </c>
      <c r="G106" s="17"/>
      <c r="H106" s="27">
        <v>9209</v>
      </c>
      <c r="I106" s="17"/>
      <c r="J106" s="17">
        <v>0</v>
      </c>
      <c r="K106" s="17"/>
      <c r="L106" s="17">
        <f t="shared" si="9"/>
        <v>9209</v>
      </c>
      <c r="M106" s="17"/>
      <c r="N106" s="17">
        <f t="shared" si="10"/>
        <v>0</v>
      </c>
      <c r="O106" s="17"/>
      <c r="P106" s="17"/>
      <c r="Q106" s="17"/>
      <c r="R106" s="27"/>
    </row>
    <row r="107" spans="1:18" ht="12.75">
      <c r="A107" s="10">
        <v>1979</v>
      </c>
      <c r="B107" s="6">
        <v>26665</v>
      </c>
      <c r="C107" s="17">
        <v>16760</v>
      </c>
      <c r="D107" s="17"/>
      <c r="E107" s="17" t="s">
        <v>16</v>
      </c>
      <c r="F107" s="17">
        <v>10</v>
      </c>
      <c r="G107" s="17"/>
      <c r="H107" s="17">
        <v>16760</v>
      </c>
      <c r="I107" s="17"/>
      <c r="J107" s="17">
        <v>0</v>
      </c>
      <c r="K107" s="17"/>
      <c r="L107" s="17">
        <f t="shared" si="9"/>
        <v>16760</v>
      </c>
      <c r="M107" s="17"/>
      <c r="N107" s="17">
        <f t="shared" si="10"/>
        <v>0</v>
      </c>
      <c r="O107" s="17"/>
      <c r="P107" s="17"/>
      <c r="Q107" s="17"/>
      <c r="R107" s="27"/>
    </row>
    <row r="108" spans="1:18" ht="12.75">
      <c r="A108" s="10">
        <v>1979</v>
      </c>
      <c r="B108" s="6">
        <v>28856</v>
      </c>
      <c r="C108" s="27">
        <v>1750</v>
      </c>
      <c r="D108" s="28"/>
      <c r="E108" s="17" t="s">
        <v>16</v>
      </c>
      <c r="F108" s="17">
        <v>5</v>
      </c>
      <c r="G108" s="17"/>
      <c r="H108" s="27">
        <v>1750</v>
      </c>
      <c r="I108" s="17"/>
      <c r="J108" s="17">
        <v>0</v>
      </c>
      <c r="K108" s="17"/>
      <c r="L108" s="17">
        <f t="shared" si="9"/>
        <v>1750</v>
      </c>
      <c r="M108" s="17"/>
      <c r="N108" s="17">
        <f t="shared" si="10"/>
        <v>0</v>
      </c>
      <c r="O108" s="17"/>
      <c r="P108" s="17"/>
      <c r="Q108" s="17"/>
      <c r="R108" s="27"/>
    </row>
    <row r="109" spans="1:18" ht="12.75">
      <c r="A109" s="10">
        <v>1980</v>
      </c>
      <c r="B109" s="6">
        <v>29221</v>
      </c>
      <c r="C109" s="27">
        <v>605</v>
      </c>
      <c r="D109" s="28"/>
      <c r="E109" s="17" t="s">
        <v>16</v>
      </c>
      <c r="F109" s="17">
        <v>3</v>
      </c>
      <c r="G109" s="17"/>
      <c r="H109" s="27">
        <v>605</v>
      </c>
      <c r="I109" s="17"/>
      <c r="J109" s="17">
        <v>0</v>
      </c>
      <c r="K109" s="17"/>
      <c r="L109" s="17">
        <f t="shared" si="9"/>
        <v>605</v>
      </c>
      <c r="M109" s="17"/>
      <c r="N109" s="17">
        <f t="shared" si="10"/>
        <v>0</v>
      </c>
      <c r="O109" s="17"/>
      <c r="P109" s="17"/>
      <c r="Q109" s="17"/>
      <c r="R109" s="27"/>
    </row>
    <row r="110" spans="1:18" ht="12.75">
      <c r="A110" s="10">
        <v>1980</v>
      </c>
      <c r="B110" s="6">
        <v>29221</v>
      </c>
      <c r="C110" s="27">
        <v>1375</v>
      </c>
      <c r="D110" s="28"/>
      <c r="E110" s="17" t="s">
        <v>16</v>
      </c>
      <c r="F110" s="17">
        <v>3</v>
      </c>
      <c r="G110" s="17"/>
      <c r="H110" s="27">
        <v>1375</v>
      </c>
      <c r="I110" s="17"/>
      <c r="J110" s="17">
        <v>0</v>
      </c>
      <c r="K110" s="17"/>
      <c r="L110" s="17">
        <f t="shared" si="9"/>
        <v>1375</v>
      </c>
      <c r="M110" s="17"/>
      <c r="N110" s="17">
        <f t="shared" si="10"/>
        <v>0</v>
      </c>
      <c r="O110" s="17"/>
      <c r="P110" s="17"/>
      <c r="Q110" s="17"/>
      <c r="R110" s="27"/>
    </row>
    <row r="111" spans="1:18" ht="12.75">
      <c r="A111" s="10">
        <v>1983</v>
      </c>
      <c r="B111" s="6">
        <v>30317</v>
      </c>
      <c r="C111" s="27">
        <v>16904</v>
      </c>
      <c r="D111" s="28"/>
      <c r="E111" s="17" t="s">
        <v>16</v>
      </c>
      <c r="F111" s="17">
        <v>5</v>
      </c>
      <c r="G111" s="17"/>
      <c r="H111" s="27">
        <v>16904</v>
      </c>
      <c r="I111" s="17"/>
      <c r="J111" s="17">
        <v>0</v>
      </c>
      <c r="K111" s="17"/>
      <c r="L111" s="17">
        <f t="shared" si="9"/>
        <v>16904</v>
      </c>
      <c r="M111" s="17"/>
      <c r="N111" s="17">
        <f t="shared" si="10"/>
        <v>0</v>
      </c>
      <c r="O111" s="17"/>
      <c r="P111" s="17"/>
      <c r="Q111" s="17"/>
      <c r="R111" s="27"/>
    </row>
    <row r="112" spans="1:18" ht="12.75">
      <c r="A112" s="10">
        <v>1983</v>
      </c>
      <c r="B112" s="6">
        <v>30317</v>
      </c>
      <c r="C112" s="27">
        <v>32455</v>
      </c>
      <c r="D112" s="28"/>
      <c r="E112" s="17" t="s">
        <v>16</v>
      </c>
      <c r="F112" s="17">
        <v>10</v>
      </c>
      <c r="G112" s="17"/>
      <c r="H112" s="27">
        <v>32455</v>
      </c>
      <c r="I112" s="17"/>
      <c r="J112" s="17">
        <v>0</v>
      </c>
      <c r="K112" s="17"/>
      <c r="L112" s="17">
        <f t="shared" si="9"/>
        <v>32455</v>
      </c>
      <c r="M112" s="17"/>
      <c r="N112" s="17">
        <f t="shared" si="10"/>
        <v>0</v>
      </c>
      <c r="O112" s="17"/>
      <c r="P112" s="17"/>
      <c r="Q112" s="17"/>
      <c r="R112" s="27"/>
    </row>
    <row r="113" spans="1:18" ht="12.75">
      <c r="A113" s="10">
        <v>1985</v>
      </c>
      <c r="B113" s="6">
        <v>31048</v>
      </c>
      <c r="C113" s="17">
        <v>7000</v>
      </c>
      <c r="D113" s="17"/>
      <c r="E113" s="17" t="s">
        <v>16</v>
      </c>
      <c r="F113" s="17">
        <v>10</v>
      </c>
      <c r="G113" s="17"/>
      <c r="H113" s="17">
        <v>7000</v>
      </c>
      <c r="I113" s="17"/>
      <c r="J113" s="17">
        <v>0</v>
      </c>
      <c r="K113" s="17"/>
      <c r="L113" s="17">
        <f t="shared" si="9"/>
        <v>7000</v>
      </c>
      <c r="M113" s="17"/>
      <c r="N113" s="17">
        <f t="shared" si="10"/>
        <v>0</v>
      </c>
      <c r="O113" s="17"/>
      <c r="P113" s="17"/>
      <c r="Q113" s="17"/>
      <c r="R113" s="27"/>
    </row>
    <row r="114" spans="1:18" ht="12.75">
      <c r="A114" s="10">
        <v>1985</v>
      </c>
      <c r="B114" s="6">
        <v>31048</v>
      </c>
      <c r="C114" s="17">
        <v>6395</v>
      </c>
      <c r="D114" s="17"/>
      <c r="E114" s="17" t="s">
        <v>16</v>
      </c>
      <c r="F114" s="17">
        <v>10</v>
      </c>
      <c r="G114" s="17"/>
      <c r="H114" s="17">
        <v>6395</v>
      </c>
      <c r="I114" s="17"/>
      <c r="J114" s="17">
        <v>0</v>
      </c>
      <c r="K114" s="17"/>
      <c r="L114" s="17">
        <f t="shared" si="9"/>
        <v>6395</v>
      </c>
      <c r="M114" s="17"/>
      <c r="N114" s="17">
        <f t="shared" si="10"/>
        <v>0</v>
      </c>
      <c r="O114" s="17"/>
      <c r="P114" s="17"/>
      <c r="Q114" s="17"/>
      <c r="R114" s="27"/>
    </row>
    <row r="115" spans="1:18" ht="12.75">
      <c r="A115" s="10">
        <v>1985</v>
      </c>
      <c r="B115" s="6">
        <v>31048</v>
      </c>
      <c r="C115" s="27">
        <v>2500</v>
      </c>
      <c r="D115" s="28"/>
      <c r="E115" s="17" t="s">
        <v>16</v>
      </c>
      <c r="F115" s="17">
        <v>5</v>
      </c>
      <c r="G115" s="17"/>
      <c r="H115" s="27">
        <v>2500</v>
      </c>
      <c r="I115" s="17"/>
      <c r="J115" s="17">
        <v>0</v>
      </c>
      <c r="K115" s="17"/>
      <c r="L115" s="17">
        <f t="shared" si="9"/>
        <v>2500</v>
      </c>
      <c r="M115" s="17"/>
      <c r="N115" s="17">
        <f t="shared" si="10"/>
        <v>0</v>
      </c>
      <c r="O115" s="17"/>
      <c r="P115" s="17"/>
      <c r="Q115" s="17"/>
      <c r="R115" s="27"/>
    </row>
    <row r="116" spans="1:18" ht="12.75">
      <c r="A116" s="10">
        <v>1985</v>
      </c>
      <c r="B116" s="6">
        <v>31048</v>
      </c>
      <c r="C116" s="27">
        <v>7263</v>
      </c>
      <c r="D116" s="28"/>
      <c r="E116" s="17" t="s">
        <v>16</v>
      </c>
      <c r="F116" s="17">
        <v>10</v>
      </c>
      <c r="G116" s="17"/>
      <c r="H116" s="27">
        <v>7263</v>
      </c>
      <c r="I116" s="17"/>
      <c r="J116" s="17">
        <v>0</v>
      </c>
      <c r="K116" s="17"/>
      <c r="L116" s="17">
        <f t="shared" si="9"/>
        <v>7263</v>
      </c>
      <c r="M116" s="17"/>
      <c r="N116" s="17">
        <f t="shared" si="10"/>
        <v>0</v>
      </c>
      <c r="O116" s="17"/>
      <c r="P116" s="17"/>
      <c r="Q116" s="17"/>
      <c r="R116" s="27"/>
    </row>
    <row r="117" spans="1:18" ht="12.75">
      <c r="A117" s="10">
        <v>1986</v>
      </c>
      <c r="B117" s="6">
        <v>31413</v>
      </c>
      <c r="C117" s="17">
        <v>24212</v>
      </c>
      <c r="D117" s="17"/>
      <c r="E117" s="17" t="s">
        <v>16</v>
      </c>
      <c r="F117" s="17">
        <v>7</v>
      </c>
      <c r="G117" s="17"/>
      <c r="H117" s="17">
        <v>24212</v>
      </c>
      <c r="I117" s="17"/>
      <c r="J117" s="17">
        <v>0</v>
      </c>
      <c r="K117" s="17"/>
      <c r="L117" s="17">
        <f t="shared" si="9"/>
        <v>24212</v>
      </c>
      <c r="M117" s="17"/>
      <c r="N117" s="17">
        <f t="shared" si="10"/>
        <v>0</v>
      </c>
      <c r="O117" s="17"/>
      <c r="P117" s="17"/>
      <c r="Q117" s="17"/>
      <c r="R117" s="27"/>
    </row>
    <row r="118" spans="1:18" ht="12.75">
      <c r="A118" s="10">
        <v>1986</v>
      </c>
      <c r="B118" s="6">
        <v>31413</v>
      </c>
      <c r="C118" s="27">
        <v>15728</v>
      </c>
      <c r="D118" s="28"/>
      <c r="E118" s="17" t="s">
        <v>16</v>
      </c>
      <c r="F118" s="17">
        <v>10</v>
      </c>
      <c r="G118" s="17"/>
      <c r="H118" s="27">
        <v>15728</v>
      </c>
      <c r="I118" s="17"/>
      <c r="J118" s="17">
        <v>0</v>
      </c>
      <c r="K118" s="17"/>
      <c r="L118" s="17">
        <f t="shared" si="9"/>
        <v>15728</v>
      </c>
      <c r="M118" s="17"/>
      <c r="N118" s="17">
        <f t="shared" si="10"/>
        <v>0</v>
      </c>
      <c r="O118" s="17"/>
      <c r="P118" s="17"/>
      <c r="Q118" s="17"/>
      <c r="R118" s="27"/>
    </row>
    <row r="119" spans="1:18" ht="12.75">
      <c r="A119" s="10">
        <v>1986</v>
      </c>
      <c r="B119" s="6">
        <v>31413</v>
      </c>
      <c r="C119" s="27">
        <v>3400</v>
      </c>
      <c r="D119" s="28"/>
      <c r="E119" s="17" t="s">
        <v>16</v>
      </c>
      <c r="F119" s="17">
        <v>5</v>
      </c>
      <c r="G119" s="17"/>
      <c r="H119" s="27">
        <v>3400</v>
      </c>
      <c r="I119" s="17"/>
      <c r="J119" s="17">
        <v>0</v>
      </c>
      <c r="K119" s="17"/>
      <c r="L119" s="17">
        <f t="shared" si="9"/>
        <v>3400</v>
      </c>
      <c r="M119" s="17"/>
      <c r="N119" s="17">
        <f t="shared" si="10"/>
        <v>0</v>
      </c>
      <c r="O119" s="17"/>
      <c r="P119" s="17"/>
      <c r="Q119" s="17"/>
      <c r="R119" s="27"/>
    </row>
    <row r="120" spans="1:18" ht="12.75">
      <c r="A120" s="10">
        <v>1986</v>
      </c>
      <c r="B120" s="6">
        <v>31413</v>
      </c>
      <c r="C120" s="27">
        <v>3250</v>
      </c>
      <c r="D120" s="28"/>
      <c r="E120" s="17" t="s">
        <v>16</v>
      </c>
      <c r="F120" s="17">
        <v>5</v>
      </c>
      <c r="G120" s="17"/>
      <c r="H120" s="27">
        <v>3250</v>
      </c>
      <c r="I120" s="17"/>
      <c r="J120" s="17">
        <v>0</v>
      </c>
      <c r="K120" s="17"/>
      <c r="L120" s="17">
        <f t="shared" si="9"/>
        <v>3250</v>
      </c>
      <c r="M120" s="17"/>
      <c r="N120" s="17">
        <f t="shared" si="10"/>
        <v>0</v>
      </c>
      <c r="O120" s="17"/>
      <c r="P120" s="17"/>
      <c r="Q120" s="17"/>
      <c r="R120" s="27"/>
    </row>
    <row r="121" spans="1:18" ht="12.75">
      <c r="A121" s="10">
        <v>1986</v>
      </c>
      <c r="B121" s="6">
        <v>31413</v>
      </c>
      <c r="C121" s="9">
        <v>1795</v>
      </c>
      <c r="D121" s="11"/>
      <c r="E121" s="17" t="s">
        <v>16</v>
      </c>
      <c r="F121" s="4">
        <v>10</v>
      </c>
      <c r="G121" s="4"/>
      <c r="H121" s="9">
        <v>1795</v>
      </c>
      <c r="I121" s="4"/>
      <c r="J121" s="17">
        <v>0</v>
      </c>
      <c r="K121" s="4"/>
      <c r="L121" s="17">
        <f t="shared" si="9"/>
        <v>1795</v>
      </c>
      <c r="N121" s="17">
        <f t="shared" si="10"/>
        <v>0</v>
      </c>
      <c r="O121" s="17"/>
      <c r="P121" s="17"/>
      <c r="Q121" s="17"/>
      <c r="R121" s="27"/>
    </row>
    <row r="122" spans="1:18" ht="12.75">
      <c r="A122" s="10">
        <v>1986</v>
      </c>
      <c r="B122" s="6">
        <v>31413</v>
      </c>
      <c r="C122" s="9">
        <v>2990</v>
      </c>
      <c r="D122" s="11"/>
      <c r="E122" s="17" t="s">
        <v>16</v>
      </c>
      <c r="F122" s="4">
        <v>10</v>
      </c>
      <c r="G122" s="4"/>
      <c r="H122" s="9">
        <v>2990</v>
      </c>
      <c r="I122" s="4"/>
      <c r="J122" s="17">
        <v>0</v>
      </c>
      <c r="K122" s="4"/>
      <c r="L122" s="17">
        <f t="shared" si="9"/>
        <v>2990</v>
      </c>
      <c r="N122" s="17">
        <f t="shared" si="10"/>
        <v>0</v>
      </c>
      <c r="O122" s="17"/>
      <c r="P122" s="17"/>
      <c r="Q122" s="17"/>
      <c r="R122" s="27"/>
    </row>
    <row r="123" spans="1:18" ht="12.75">
      <c r="A123" s="10">
        <v>1987</v>
      </c>
      <c r="B123" s="6">
        <v>31778</v>
      </c>
      <c r="C123" s="9">
        <v>4165</v>
      </c>
      <c r="D123" s="11"/>
      <c r="E123" s="17" t="s">
        <v>16</v>
      </c>
      <c r="F123" s="4">
        <v>7</v>
      </c>
      <c r="G123" s="4"/>
      <c r="H123" s="9">
        <v>4165</v>
      </c>
      <c r="I123" s="4"/>
      <c r="J123" s="17">
        <v>0</v>
      </c>
      <c r="K123" s="4"/>
      <c r="L123" s="17">
        <f t="shared" si="9"/>
        <v>4165</v>
      </c>
      <c r="N123" s="17">
        <f t="shared" si="10"/>
        <v>0</v>
      </c>
      <c r="O123" s="17"/>
      <c r="P123" s="17"/>
      <c r="Q123" s="17"/>
      <c r="R123" s="27"/>
    </row>
    <row r="124" spans="1:18" ht="12.75">
      <c r="A124" s="10">
        <v>1987</v>
      </c>
      <c r="B124" s="6">
        <v>31778</v>
      </c>
      <c r="C124" s="9">
        <v>2183</v>
      </c>
      <c r="D124" s="11"/>
      <c r="E124" s="17" t="s">
        <v>16</v>
      </c>
      <c r="F124" s="4">
        <v>7</v>
      </c>
      <c r="G124" s="4"/>
      <c r="H124" s="9">
        <v>2183</v>
      </c>
      <c r="I124" s="4"/>
      <c r="J124" s="17">
        <v>0</v>
      </c>
      <c r="K124" s="4"/>
      <c r="L124" s="17">
        <f t="shared" si="9"/>
        <v>2183</v>
      </c>
      <c r="N124" s="17">
        <f t="shared" si="10"/>
        <v>0</v>
      </c>
      <c r="O124" s="17"/>
      <c r="P124" s="17"/>
      <c r="Q124" s="17"/>
      <c r="R124" s="27"/>
    </row>
    <row r="125" spans="1:16" ht="12.75">
      <c r="A125" s="10">
        <v>1987</v>
      </c>
      <c r="B125" s="6">
        <v>31778</v>
      </c>
      <c r="C125" s="9">
        <v>3025</v>
      </c>
      <c r="D125" s="11"/>
      <c r="E125" s="17" t="s">
        <v>16</v>
      </c>
      <c r="F125" s="4">
        <v>7</v>
      </c>
      <c r="G125" s="4"/>
      <c r="H125" s="9">
        <v>3025</v>
      </c>
      <c r="I125" s="4"/>
      <c r="J125" s="17">
        <v>0</v>
      </c>
      <c r="K125" s="4"/>
      <c r="L125" s="17">
        <f t="shared" si="9"/>
        <v>3025</v>
      </c>
      <c r="N125" s="17">
        <f t="shared" si="10"/>
        <v>0</v>
      </c>
      <c r="O125" s="17"/>
      <c r="P125" s="17"/>
    </row>
    <row r="126" spans="1:16" ht="12.75">
      <c r="A126" s="10">
        <v>1987</v>
      </c>
      <c r="B126" s="6">
        <v>31778</v>
      </c>
      <c r="C126" s="9">
        <v>2200</v>
      </c>
      <c r="D126" s="11"/>
      <c r="E126" s="17" t="s">
        <v>16</v>
      </c>
      <c r="F126" s="4">
        <v>7</v>
      </c>
      <c r="G126" s="4"/>
      <c r="H126" s="9">
        <v>2200</v>
      </c>
      <c r="I126" s="4"/>
      <c r="J126" s="17">
        <v>0</v>
      </c>
      <c r="K126" s="4"/>
      <c r="L126" s="17">
        <f t="shared" si="9"/>
        <v>2200</v>
      </c>
      <c r="N126" s="17">
        <f t="shared" si="10"/>
        <v>0</v>
      </c>
      <c r="O126" s="17"/>
      <c r="P126" s="17"/>
    </row>
    <row r="127" spans="1:16" ht="12.75">
      <c r="A127" s="10">
        <v>1987</v>
      </c>
      <c r="B127" s="6">
        <v>31778</v>
      </c>
      <c r="C127" s="9">
        <v>15807</v>
      </c>
      <c r="D127" s="11"/>
      <c r="E127" s="17" t="s">
        <v>16</v>
      </c>
      <c r="F127" s="4">
        <v>10</v>
      </c>
      <c r="G127" s="4"/>
      <c r="H127" s="9">
        <v>15807</v>
      </c>
      <c r="I127" s="4"/>
      <c r="J127" s="17">
        <v>0</v>
      </c>
      <c r="K127" s="4"/>
      <c r="L127" s="17">
        <f aca="true" t="shared" si="11" ref="L127:L175">H127+J127</f>
        <v>15807</v>
      </c>
      <c r="N127" s="17">
        <f aca="true" t="shared" si="12" ref="N127:N175">C127-L127</f>
        <v>0</v>
      </c>
      <c r="O127" s="17"/>
      <c r="P127" s="17"/>
    </row>
    <row r="128" spans="1:16" ht="12.75">
      <c r="A128" s="10">
        <v>1987</v>
      </c>
      <c r="B128" s="6">
        <v>31778</v>
      </c>
      <c r="C128" s="9">
        <v>2894</v>
      </c>
      <c r="D128" s="11"/>
      <c r="E128" s="17" t="s">
        <v>16</v>
      </c>
      <c r="F128" s="4">
        <v>7</v>
      </c>
      <c r="G128" s="4"/>
      <c r="H128" s="9">
        <v>2894</v>
      </c>
      <c r="I128" s="4"/>
      <c r="J128" s="17">
        <v>0</v>
      </c>
      <c r="K128" s="4"/>
      <c r="L128" s="17">
        <f t="shared" si="11"/>
        <v>2894</v>
      </c>
      <c r="N128" s="17">
        <f t="shared" si="12"/>
        <v>0</v>
      </c>
      <c r="O128" s="17"/>
      <c r="P128" s="17"/>
    </row>
    <row r="129" spans="1:16" ht="12.75">
      <c r="A129" s="10">
        <v>1987</v>
      </c>
      <c r="B129" s="6">
        <v>31778</v>
      </c>
      <c r="C129" s="9">
        <v>2229</v>
      </c>
      <c r="D129" s="11"/>
      <c r="E129" s="17" t="s">
        <v>16</v>
      </c>
      <c r="F129" s="4">
        <v>7</v>
      </c>
      <c r="G129" s="4"/>
      <c r="H129" s="9">
        <v>2229</v>
      </c>
      <c r="I129" s="4"/>
      <c r="J129" s="17">
        <v>0</v>
      </c>
      <c r="K129" s="4"/>
      <c r="L129" s="17">
        <f t="shared" si="11"/>
        <v>2229</v>
      </c>
      <c r="N129" s="17">
        <f t="shared" si="12"/>
        <v>0</v>
      </c>
      <c r="O129" s="17"/>
      <c r="P129" s="17"/>
    </row>
    <row r="130" spans="1:16" ht="12.75">
      <c r="A130" s="10">
        <v>1987</v>
      </c>
      <c r="B130" s="6">
        <v>31778</v>
      </c>
      <c r="C130" s="9">
        <v>14000</v>
      </c>
      <c r="D130" s="11"/>
      <c r="E130" s="17" t="s">
        <v>16</v>
      </c>
      <c r="F130" s="4">
        <v>10</v>
      </c>
      <c r="G130" s="4"/>
      <c r="H130" s="9">
        <v>14000</v>
      </c>
      <c r="I130" s="4"/>
      <c r="J130" s="17">
        <v>0</v>
      </c>
      <c r="K130" s="4"/>
      <c r="L130" s="17">
        <f t="shared" si="11"/>
        <v>14000</v>
      </c>
      <c r="N130" s="17">
        <f t="shared" si="12"/>
        <v>0</v>
      </c>
      <c r="O130" s="17"/>
      <c r="P130" s="17"/>
    </row>
    <row r="131" spans="1:16" ht="12.75">
      <c r="A131" s="10">
        <v>1987</v>
      </c>
      <c r="B131" s="6">
        <v>31778</v>
      </c>
      <c r="C131" s="9">
        <v>2575</v>
      </c>
      <c r="D131" s="11"/>
      <c r="E131" s="17" t="s">
        <v>16</v>
      </c>
      <c r="F131" s="4">
        <v>7</v>
      </c>
      <c r="G131" s="4"/>
      <c r="H131" s="9">
        <v>2575</v>
      </c>
      <c r="I131" s="4"/>
      <c r="J131" s="17">
        <v>0</v>
      </c>
      <c r="K131" s="4"/>
      <c r="L131" s="17">
        <f t="shared" si="11"/>
        <v>2575</v>
      </c>
      <c r="N131" s="17">
        <f t="shared" si="12"/>
        <v>0</v>
      </c>
      <c r="O131" s="17"/>
      <c r="P131" s="17"/>
    </row>
    <row r="132" spans="1:16" ht="12.75">
      <c r="A132" s="10">
        <v>1987</v>
      </c>
      <c r="B132" s="6">
        <v>31778</v>
      </c>
      <c r="C132" s="9">
        <v>2784</v>
      </c>
      <c r="D132" s="11"/>
      <c r="E132" s="17" t="s">
        <v>16</v>
      </c>
      <c r="F132" s="4">
        <v>7</v>
      </c>
      <c r="G132" s="4"/>
      <c r="H132" s="9">
        <v>2784</v>
      </c>
      <c r="I132" s="4"/>
      <c r="J132" s="17">
        <v>0</v>
      </c>
      <c r="K132" s="4"/>
      <c r="L132" s="17">
        <f t="shared" si="11"/>
        <v>2784</v>
      </c>
      <c r="N132" s="17">
        <f t="shared" si="12"/>
        <v>0</v>
      </c>
      <c r="O132" s="17"/>
      <c r="P132" s="17"/>
    </row>
    <row r="133" spans="1:16" ht="12.75">
      <c r="A133" s="10">
        <v>1987</v>
      </c>
      <c r="B133" s="6">
        <v>31778</v>
      </c>
      <c r="C133" s="9">
        <v>4194</v>
      </c>
      <c r="D133" s="11"/>
      <c r="E133" s="17" t="s">
        <v>16</v>
      </c>
      <c r="F133" s="4">
        <v>7</v>
      </c>
      <c r="G133" s="4"/>
      <c r="H133" s="9">
        <v>4194</v>
      </c>
      <c r="I133" s="4"/>
      <c r="J133" s="17">
        <v>0</v>
      </c>
      <c r="K133" s="4"/>
      <c r="L133" s="17">
        <f t="shared" si="11"/>
        <v>4194</v>
      </c>
      <c r="N133" s="17">
        <f t="shared" si="12"/>
        <v>0</v>
      </c>
      <c r="O133" s="17"/>
      <c r="P133" s="17"/>
    </row>
    <row r="134" spans="1:16" ht="12.75">
      <c r="A134" s="10">
        <v>1987</v>
      </c>
      <c r="B134" s="6">
        <v>31778</v>
      </c>
      <c r="C134" s="9">
        <v>12933</v>
      </c>
      <c r="D134" s="11"/>
      <c r="E134" s="17" t="s">
        <v>16</v>
      </c>
      <c r="F134" s="4">
        <v>10</v>
      </c>
      <c r="G134" s="4"/>
      <c r="H134" s="9">
        <v>12933</v>
      </c>
      <c r="I134" s="4"/>
      <c r="J134" s="17">
        <v>0</v>
      </c>
      <c r="K134" s="4"/>
      <c r="L134" s="17">
        <f t="shared" si="11"/>
        <v>12933</v>
      </c>
      <c r="N134" s="17">
        <f t="shared" si="12"/>
        <v>0</v>
      </c>
      <c r="O134" s="17"/>
      <c r="P134" s="17"/>
    </row>
    <row r="135" spans="1:16" ht="12.75">
      <c r="A135" s="10">
        <v>1987</v>
      </c>
      <c r="B135" s="6">
        <v>31778</v>
      </c>
      <c r="C135" s="9">
        <v>19853</v>
      </c>
      <c r="D135" s="11"/>
      <c r="E135" s="17" t="s">
        <v>16</v>
      </c>
      <c r="F135" s="4">
        <v>7</v>
      </c>
      <c r="G135" s="4"/>
      <c r="H135" s="9">
        <v>19853</v>
      </c>
      <c r="I135" s="4"/>
      <c r="J135" s="17">
        <v>0</v>
      </c>
      <c r="K135" s="4"/>
      <c r="L135" s="17">
        <f t="shared" si="11"/>
        <v>19853</v>
      </c>
      <c r="N135" s="17">
        <f t="shared" si="12"/>
        <v>0</v>
      </c>
      <c r="O135" s="17"/>
      <c r="P135" s="17"/>
    </row>
    <row r="136" spans="1:16" ht="12.75">
      <c r="A136" s="10">
        <v>1988</v>
      </c>
      <c r="B136" s="6">
        <v>32143</v>
      </c>
      <c r="C136" s="9">
        <v>41436</v>
      </c>
      <c r="D136" s="11"/>
      <c r="E136" s="17" t="s">
        <v>16</v>
      </c>
      <c r="F136" s="4">
        <v>7</v>
      </c>
      <c r="G136" s="4"/>
      <c r="H136" s="9">
        <v>41436</v>
      </c>
      <c r="I136" s="4"/>
      <c r="J136" s="17">
        <v>0</v>
      </c>
      <c r="K136" s="4"/>
      <c r="L136" s="17">
        <f t="shared" si="11"/>
        <v>41436</v>
      </c>
      <c r="N136" s="17">
        <f t="shared" si="12"/>
        <v>0</v>
      </c>
      <c r="O136" s="17"/>
      <c r="P136" s="17"/>
    </row>
    <row r="137" spans="1:16" ht="12.75">
      <c r="A137" s="10">
        <v>1989</v>
      </c>
      <c r="B137" s="6">
        <v>32509</v>
      </c>
      <c r="C137" s="9">
        <v>29296</v>
      </c>
      <c r="D137" s="11"/>
      <c r="E137" s="17" t="s">
        <v>16</v>
      </c>
      <c r="F137" s="4">
        <v>7</v>
      </c>
      <c r="G137" s="4"/>
      <c r="H137" s="9">
        <v>29296</v>
      </c>
      <c r="I137" s="4"/>
      <c r="J137" s="17">
        <v>0</v>
      </c>
      <c r="K137" s="4"/>
      <c r="L137" s="17">
        <f t="shared" si="11"/>
        <v>29296</v>
      </c>
      <c r="N137" s="17">
        <f t="shared" si="12"/>
        <v>0</v>
      </c>
      <c r="O137" s="17"/>
      <c r="P137" s="17"/>
    </row>
    <row r="138" spans="1:16" ht="12.75">
      <c r="A138" s="10">
        <v>1994</v>
      </c>
      <c r="B138" s="6">
        <v>34335</v>
      </c>
      <c r="C138" s="9">
        <v>44029</v>
      </c>
      <c r="D138" s="11"/>
      <c r="E138" s="17" t="s">
        <v>16</v>
      </c>
      <c r="F138" s="4">
        <v>7</v>
      </c>
      <c r="G138" s="4"/>
      <c r="H138" s="9">
        <v>44029</v>
      </c>
      <c r="I138" s="4"/>
      <c r="J138" s="17">
        <v>0</v>
      </c>
      <c r="K138" s="4"/>
      <c r="L138" s="17">
        <f t="shared" si="11"/>
        <v>44029</v>
      </c>
      <c r="N138" s="17">
        <f t="shared" si="12"/>
        <v>0</v>
      </c>
      <c r="O138" s="17"/>
      <c r="P138" s="17"/>
    </row>
    <row r="139" spans="1:16" ht="12.75">
      <c r="A139" s="10">
        <v>1995</v>
      </c>
      <c r="B139" s="6">
        <v>34700</v>
      </c>
      <c r="C139" s="9">
        <v>5759</v>
      </c>
      <c r="D139" s="11"/>
      <c r="E139" s="17" t="s">
        <v>16</v>
      </c>
      <c r="F139" s="4">
        <v>7</v>
      </c>
      <c r="G139" s="4"/>
      <c r="H139" s="9">
        <v>5759</v>
      </c>
      <c r="I139" s="4"/>
      <c r="J139" s="17">
        <v>0</v>
      </c>
      <c r="K139" s="4"/>
      <c r="L139" s="17">
        <f t="shared" si="11"/>
        <v>5759</v>
      </c>
      <c r="N139" s="17">
        <f t="shared" si="12"/>
        <v>0</v>
      </c>
      <c r="O139" s="17"/>
      <c r="P139" s="17"/>
    </row>
    <row r="140" spans="1:16" ht="12.75">
      <c r="A140" s="10">
        <v>1999</v>
      </c>
      <c r="B140" s="6">
        <v>36161</v>
      </c>
      <c r="C140" s="9">
        <v>27795</v>
      </c>
      <c r="D140" s="11"/>
      <c r="E140" s="17" t="s">
        <v>16</v>
      </c>
      <c r="F140" s="4">
        <v>7</v>
      </c>
      <c r="G140" s="4"/>
      <c r="H140" s="9">
        <v>27795</v>
      </c>
      <c r="I140" s="4"/>
      <c r="J140" s="17">
        <v>0</v>
      </c>
      <c r="K140" s="4"/>
      <c r="L140" s="9">
        <f t="shared" si="11"/>
        <v>27795</v>
      </c>
      <c r="N140" s="17">
        <f t="shared" si="12"/>
        <v>0</v>
      </c>
      <c r="O140" s="17"/>
      <c r="P140" s="17"/>
    </row>
    <row r="141" spans="1:16" ht="12.75">
      <c r="A141" s="10">
        <v>2000</v>
      </c>
      <c r="B141" s="6">
        <v>36526</v>
      </c>
      <c r="C141" s="9">
        <v>24100</v>
      </c>
      <c r="D141" s="11"/>
      <c r="E141" s="17" t="s">
        <v>16</v>
      </c>
      <c r="F141" s="4">
        <v>5</v>
      </c>
      <c r="G141" s="4"/>
      <c r="H141" s="9">
        <v>24100</v>
      </c>
      <c r="I141" s="4"/>
      <c r="J141" s="17">
        <v>0</v>
      </c>
      <c r="K141" s="4"/>
      <c r="L141" s="9">
        <f t="shared" si="11"/>
        <v>24100</v>
      </c>
      <c r="N141" s="17">
        <f t="shared" si="12"/>
        <v>0</v>
      </c>
      <c r="O141" s="17"/>
      <c r="P141" s="17"/>
    </row>
    <row r="142" spans="1:16" ht="12.75">
      <c r="A142" s="10">
        <v>2001</v>
      </c>
      <c r="B142" s="6">
        <v>36892</v>
      </c>
      <c r="C142" s="9">
        <v>21741</v>
      </c>
      <c r="D142" s="11"/>
      <c r="E142" s="17" t="s">
        <v>16</v>
      </c>
      <c r="F142" s="4">
        <v>5</v>
      </c>
      <c r="G142" s="4"/>
      <c r="H142" s="9">
        <v>21741</v>
      </c>
      <c r="I142" s="4"/>
      <c r="J142" s="17">
        <v>0</v>
      </c>
      <c r="K142" s="4"/>
      <c r="L142" s="9">
        <f t="shared" si="11"/>
        <v>21741</v>
      </c>
      <c r="N142" s="17">
        <f t="shared" si="12"/>
        <v>0</v>
      </c>
      <c r="O142" s="17"/>
      <c r="P142" s="17"/>
    </row>
    <row r="143" spans="1:16" ht="12.75">
      <c r="A143" s="10">
        <v>2002</v>
      </c>
      <c r="B143" s="6">
        <v>37257</v>
      </c>
      <c r="C143" s="9">
        <v>63600</v>
      </c>
      <c r="D143" s="11"/>
      <c r="E143" s="17" t="s">
        <v>16</v>
      </c>
      <c r="F143" s="4">
        <v>5</v>
      </c>
      <c r="G143" s="4"/>
      <c r="H143" s="9">
        <v>63600</v>
      </c>
      <c r="I143" s="4"/>
      <c r="J143" s="9"/>
      <c r="K143" s="4"/>
      <c r="L143" s="9">
        <f t="shared" si="11"/>
        <v>63600</v>
      </c>
      <c r="N143" s="18">
        <f t="shared" si="12"/>
        <v>0</v>
      </c>
      <c r="O143" s="18"/>
      <c r="P143" s="18"/>
    </row>
    <row r="144" spans="1:16" ht="12.75">
      <c r="A144" s="10">
        <v>2003</v>
      </c>
      <c r="B144" s="6">
        <v>36526</v>
      </c>
      <c r="C144" s="9">
        <v>52323</v>
      </c>
      <c r="D144" s="11"/>
      <c r="E144" s="17" t="s">
        <v>16</v>
      </c>
      <c r="F144" s="4">
        <v>5</v>
      </c>
      <c r="G144" s="4"/>
      <c r="H144" s="9">
        <v>52323</v>
      </c>
      <c r="I144" s="4"/>
      <c r="J144" s="9"/>
      <c r="K144" s="4"/>
      <c r="L144" s="9">
        <f t="shared" si="11"/>
        <v>52323</v>
      </c>
      <c r="N144" s="9">
        <f t="shared" si="12"/>
        <v>0</v>
      </c>
      <c r="O144" s="9"/>
      <c r="P144" s="9"/>
    </row>
    <row r="145" spans="1:16" ht="12.75">
      <c r="A145" s="10">
        <v>2003</v>
      </c>
      <c r="B145" s="6">
        <v>37802</v>
      </c>
      <c r="C145" s="9">
        <v>37650</v>
      </c>
      <c r="D145" s="11"/>
      <c r="E145" s="17" t="s">
        <v>16</v>
      </c>
      <c r="F145" s="4">
        <v>5</v>
      </c>
      <c r="G145" s="4"/>
      <c r="H145" s="9">
        <v>37650</v>
      </c>
      <c r="I145" s="4"/>
      <c r="J145" s="9"/>
      <c r="K145" s="4"/>
      <c r="L145" s="9">
        <f t="shared" si="11"/>
        <v>37650</v>
      </c>
      <c r="N145" s="9">
        <f t="shared" si="12"/>
        <v>0</v>
      </c>
      <c r="O145" s="9"/>
      <c r="P145" s="9"/>
    </row>
    <row r="146" spans="1:16" ht="12.75">
      <c r="A146" s="10">
        <v>2004</v>
      </c>
      <c r="B146" s="6">
        <v>37987</v>
      </c>
      <c r="C146" s="9">
        <v>62997</v>
      </c>
      <c r="D146" s="11"/>
      <c r="E146" s="17" t="s">
        <v>16</v>
      </c>
      <c r="F146" s="4">
        <v>5</v>
      </c>
      <c r="G146" s="4"/>
      <c r="H146" s="9">
        <v>62997</v>
      </c>
      <c r="I146" s="4"/>
      <c r="J146" s="9"/>
      <c r="K146" s="4"/>
      <c r="L146" s="9">
        <f t="shared" si="11"/>
        <v>62997</v>
      </c>
      <c r="N146" s="9">
        <f t="shared" si="12"/>
        <v>0</v>
      </c>
      <c r="O146" s="9"/>
      <c r="P146" s="9"/>
    </row>
    <row r="147" spans="1:16" ht="12.75">
      <c r="A147" s="10">
        <v>2006</v>
      </c>
      <c r="B147" s="6">
        <v>38898</v>
      </c>
      <c r="C147" s="9">
        <v>21303</v>
      </c>
      <c r="D147" s="11"/>
      <c r="E147" s="17" t="s">
        <v>16</v>
      </c>
      <c r="F147" s="4">
        <v>5</v>
      </c>
      <c r="G147" s="4"/>
      <c r="H147" s="9">
        <v>21303</v>
      </c>
      <c r="I147" s="4"/>
      <c r="J147" s="17">
        <v>0</v>
      </c>
      <c r="K147" s="4"/>
      <c r="L147" s="9">
        <f t="shared" si="11"/>
        <v>21303</v>
      </c>
      <c r="N147" s="17">
        <f t="shared" si="12"/>
        <v>0</v>
      </c>
      <c r="O147" s="17"/>
      <c r="P147" s="17"/>
    </row>
    <row r="148" spans="1:16" ht="12.75">
      <c r="A148" s="10">
        <v>2007</v>
      </c>
      <c r="B148" s="6">
        <v>39263</v>
      </c>
      <c r="C148" s="9">
        <v>29224</v>
      </c>
      <c r="D148" s="11"/>
      <c r="E148" s="17" t="s">
        <v>16</v>
      </c>
      <c r="F148" s="4">
        <v>5</v>
      </c>
      <c r="G148" s="4"/>
      <c r="H148" s="9">
        <v>29224</v>
      </c>
      <c r="I148" s="4"/>
      <c r="J148" s="17"/>
      <c r="K148" s="4"/>
      <c r="L148" s="9">
        <f t="shared" si="11"/>
        <v>29224</v>
      </c>
      <c r="N148" s="17">
        <f t="shared" si="12"/>
        <v>0</v>
      </c>
      <c r="O148" s="17"/>
      <c r="P148" s="17"/>
    </row>
    <row r="149" spans="1:16" ht="12.75">
      <c r="A149" s="10">
        <v>2008</v>
      </c>
      <c r="B149" s="6">
        <v>39629</v>
      </c>
      <c r="C149" s="9">
        <v>167351</v>
      </c>
      <c r="D149" s="11"/>
      <c r="E149" s="17" t="s">
        <v>18</v>
      </c>
      <c r="F149" s="4">
        <v>7</v>
      </c>
      <c r="G149" s="4"/>
      <c r="H149" s="9">
        <v>119536</v>
      </c>
      <c r="I149" s="4"/>
      <c r="J149" s="17">
        <f aca="true" t="shared" si="13" ref="J149:J175">+C149/F149</f>
        <v>23907.285714285714</v>
      </c>
      <c r="K149" s="4"/>
      <c r="L149" s="9">
        <f t="shared" si="11"/>
        <v>143443.2857142857</v>
      </c>
      <c r="N149" s="17">
        <f t="shared" si="12"/>
        <v>23907.71428571429</v>
      </c>
      <c r="O149" s="17"/>
      <c r="P149" s="17"/>
    </row>
    <row r="150" spans="1:16" ht="12.75">
      <c r="A150" s="10" t="s">
        <v>22</v>
      </c>
      <c r="B150" s="6">
        <v>39629</v>
      </c>
      <c r="C150" s="9">
        <f>1819122+1686</f>
        <v>1820808</v>
      </c>
      <c r="D150" s="11"/>
      <c r="E150" s="17" t="s">
        <v>18</v>
      </c>
      <c r="F150" s="4">
        <v>20</v>
      </c>
      <c r="G150" s="4"/>
      <c r="H150" s="9">
        <v>455201</v>
      </c>
      <c r="I150" s="4"/>
      <c r="J150" s="17">
        <f t="shared" si="13"/>
        <v>91040.4</v>
      </c>
      <c r="K150" s="4"/>
      <c r="L150" s="9">
        <f t="shared" si="11"/>
        <v>546241.4</v>
      </c>
      <c r="N150" s="17">
        <f t="shared" si="12"/>
        <v>1274566.6</v>
      </c>
      <c r="O150" s="17"/>
      <c r="P150" s="17"/>
    </row>
    <row r="151" spans="1:16" ht="12.75">
      <c r="A151" s="10" t="s">
        <v>34</v>
      </c>
      <c r="B151" s="6">
        <v>39994</v>
      </c>
      <c r="C151" s="9">
        <v>6049</v>
      </c>
      <c r="D151" s="11"/>
      <c r="E151" s="17" t="s">
        <v>16</v>
      </c>
      <c r="F151" s="4">
        <v>7</v>
      </c>
      <c r="G151" s="4"/>
      <c r="H151" s="9">
        <v>3456</v>
      </c>
      <c r="I151" s="4"/>
      <c r="J151" s="17">
        <f t="shared" si="13"/>
        <v>864.1428571428571</v>
      </c>
      <c r="K151" s="4"/>
      <c r="L151" s="9">
        <f t="shared" si="11"/>
        <v>4320.142857142857</v>
      </c>
      <c r="N151" s="17">
        <f t="shared" si="12"/>
        <v>1728.8571428571431</v>
      </c>
      <c r="O151" s="17"/>
      <c r="P151" s="17"/>
    </row>
    <row r="152" spans="1:16" ht="12.75">
      <c r="A152" s="10" t="s">
        <v>39</v>
      </c>
      <c r="B152" s="6">
        <v>40359</v>
      </c>
      <c r="C152" s="9">
        <v>5375</v>
      </c>
      <c r="D152" s="11"/>
      <c r="E152" s="17" t="s">
        <v>16</v>
      </c>
      <c r="F152" s="4">
        <v>7</v>
      </c>
      <c r="G152" s="4"/>
      <c r="H152" s="9">
        <v>2304</v>
      </c>
      <c r="I152" s="4"/>
      <c r="J152" s="17">
        <f t="shared" si="13"/>
        <v>767.8571428571429</v>
      </c>
      <c r="K152" s="4"/>
      <c r="L152" s="9">
        <f t="shared" si="11"/>
        <v>3071.857142857143</v>
      </c>
      <c r="N152" s="17">
        <f t="shared" si="12"/>
        <v>2303.142857142857</v>
      </c>
      <c r="O152" s="17"/>
      <c r="P152" s="17"/>
    </row>
    <row r="153" spans="1:16" ht="12.75">
      <c r="A153" s="10" t="s">
        <v>38</v>
      </c>
      <c r="B153" s="6">
        <v>40359</v>
      </c>
      <c r="C153" s="9">
        <f>11990+500</f>
        <v>12490</v>
      </c>
      <c r="D153" s="11"/>
      <c r="E153" s="17" t="s">
        <v>16</v>
      </c>
      <c r="F153" s="4">
        <v>7</v>
      </c>
      <c r="G153" s="4"/>
      <c r="H153" s="9">
        <v>5353</v>
      </c>
      <c r="I153" s="4"/>
      <c r="J153" s="17">
        <f t="shared" si="13"/>
        <v>1784.2857142857142</v>
      </c>
      <c r="K153" s="4"/>
      <c r="L153" s="9">
        <f t="shared" si="11"/>
        <v>7137.285714285714</v>
      </c>
      <c r="N153" s="17">
        <f t="shared" si="12"/>
        <v>5352.714285714286</v>
      </c>
      <c r="O153" s="17"/>
      <c r="P153" s="17"/>
    </row>
    <row r="154" spans="1:16" ht="12.75">
      <c r="A154" s="10" t="s">
        <v>40</v>
      </c>
      <c r="B154" s="6">
        <v>40359</v>
      </c>
      <c r="C154" s="9">
        <v>7493</v>
      </c>
      <c r="D154" s="11"/>
      <c r="E154" s="17" t="s">
        <v>16</v>
      </c>
      <c r="F154" s="4">
        <v>7</v>
      </c>
      <c r="G154" s="4"/>
      <c r="H154" s="9">
        <v>3211</v>
      </c>
      <c r="I154" s="4"/>
      <c r="J154" s="17">
        <f t="shared" si="13"/>
        <v>1070.4285714285713</v>
      </c>
      <c r="K154" s="4"/>
      <c r="L154" s="9">
        <f t="shared" si="11"/>
        <v>4281.428571428572</v>
      </c>
      <c r="N154" s="17">
        <f t="shared" si="12"/>
        <v>3211.5714285714284</v>
      </c>
      <c r="O154" s="17"/>
      <c r="P154" s="17"/>
    </row>
    <row r="155" spans="1:16" ht="12.75">
      <c r="A155" s="10" t="s">
        <v>42</v>
      </c>
      <c r="B155" s="6">
        <v>40724</v>
      </c>
      <c r="C155" s="9">
        <v>5695</v>
      </c>
      <c r="D155" s="11"/>
      <c r="E155" s="17" t="s">
        <v>16</v>
      </c>
      <c r="F155" s="4">
        <v>7</v>
      </c>
      <c r="G155" s="4"/>
      <c r="H155" s="9">
        <v>1628</v>
      </c>
      <c r="I155" s="4"/>
      <c r="J155" s="17">
        <f t="shared" si="13"/>
        <v>813.5714285714286</v>
      </c>
      <c r="K155" s="4"/>
      <c r="L155" s="9">
        <f t="shared" si="11"/>
        <v>2441.5714285714284</v>
      </c>
      <c r="N155" s="17">
        <f t="shared" si="12"/>
        <v>3253.4285714285716</v>
      </c>
      <c r="O155" s="17"/>
      <c r="P155" s="17"/>
    </row>
    <row r="156" spans="1:16" ht="12.75">
      <c r="A156" s="10" t="s">
        <v>45</v>
      </c>
      <c r="B156" s="6">
        <v>40724</v>
      </c>
      <c r="C156" s="9">
        <v>5164</v>
      </c>
      <c r="D156" s="11"/>
      <c r="E156" s="17" t="s">
        <v>16</v>
      </c>
      <c r="F156" s="4">
        <v>7</v>
      </c>
      <c r="G156" s="4"/>
      <c r="H156" s="9">
        <v>1476</v>
      </c>
      <c r="I156" s="4"/>
      <c r="J156" s="17">
        <f t="shared" si="13"/>
        <v>737.7142857142857</v>
      </c>
      <c r="K156" s="4"/>
      <c r="L156" s="9">
        <f t="shared" si="11"/>
        <v>2213.714285714286</v>
      </c>
      <c r="N156" s="17">
        <f t="shared" si="12"/>
        <v>2950.285714285714</v>
      </c>
      <c r="O156" s="17"/>
      <c r="P156" s="17"/>
    </row>
    <row r="157" spans="1:16" ht="12.75">
      <c r="A157" s="32" t="s">
        <v>41</v>
      </c>
      <c r="B157" s="6">
        <v>40724</v>
      </c>
      <c r="C157" s="9">
        <v>17021</v>
      </c>
      <c r="D157" s="11"/>
      <c r="E157" s="33" t="s">
        <v>16</v>
      </c>
      <c r="F157" s="4">
        <v>5</v>
      </c>
      <c r="G157" s="4"/>
      <c r="H157" s="9">
        <v>6808</v>
      </c>
      <c r="I157" s="4"/>
      <c r="J157" s="17">
        <f t="shared" si="13"/>
        <v>3404.2</v>
      </c>
      <c r="K157" s="4"/>
      <c r="L157" s="9">
        <f t="shared" si="11"/>
        <v>10212.2</v>
      </c>
      <c r="N157" s="17">
        <f t="shared" si="12"/>
        <v>6808.799999999999</v>
      </c>
      <c r="O157" s="17"/>
      <c r="P157" s="17"/>
    </row>
    <row r="158" spans="1:16" ht="12.75">
      <c r="A158" s="10" t="s">
        <v>43</v>
      </c>
      <c r="B158" s="6">
        <v>40724</v>
      </c>
      <c r="C158" s="9">
        <v>5190</v>
      </c>
      <c r="D158" s="11"/>
      <c r="E158" s="17" t="s">
        <v>16</v>
      </c>
      <c r="F158" s="4">
        <v>20</v>
      </c>
      <c r="G158" s="4"/>
      <c r="H158" s="9">
        <v>520</v>
      </c>
      <c r="I158" s="4"/>
      <c r="J158" s="17">
        <f t="shared" si="13"/>
        <v>259.5</v>
      </c>
      <c r="K158" s="4"/>
      <c r="L158" s="9">
        <f t="shared" si="11"/>
        <v>779.5</v>
      </c>
      <c r="N158" s="17">
        <f t="shared" si="12"/>
        <v>4410.5</v>
      </c>
      <c r="O158" s="27"/>
      <c r="P158" s="27"/>
    </row>
    <row r="159" spans="1:16" ht="12.75">
      <c r="A159" s="32" t="s">
        <v>71</v>
      </c>
      <c r="B159" s="6">
        <v>41090</v>
      </c>
      <c r="C159" s="9">
        <v>13200</v>
      </c>
      <c r="D159" s="11"/>
      <c r="E159" s="33" t="s">
        <v>16</v>
      </c>
      <c r="F159" s="4">
        <v>7</v>
      </c>
      <c r="G159" s="4"/>
      <c r="H159" s="9">
        <v>1886</v>
      </c>
      <c r="I159" s="4"/>
      <c r="J159" s="17">
        <f t="shared" si="13"/>
        <v>1885.7142857142858</v>
      </c>
      <c r="K159" s="4"/>
      <c r="L159" s="9">
        <f t="shared" si="11"/>
        <v>3771.714285714286</v>
      </c>
      <c r="N159" s="17">
        <f t="shared" si="12"/>
        <v>9428.285714285714</v>
      </c>
      <c r="O159" s="17"/>
      <c r="P159" s="17"/>
    </row>
    <row r="160" spans="1:16" ht="12.75">
      <c r="A160" s="32" t="s">
        <v>69</v>
      </c>
      <c r="B160" s="6">
        <v>41090</v>
      </c>
      <c r="C160" s="9">
        <v>41034</v>
      </c>
      <c r="D160" s="11"/>
      <c r="E160" s="33" t="s">
        <v>16</v>
      </c>
      <c r="F160" s="4">
        <v>7</v>
      </c>
      <c r="G160" s="4"/>
      <c r="H160" s="9">
        <v>5862</v>
      </c>
      <c r="I160" s="4"/>
      <c r="J160" s="17">
        <f t="shared" si="13"/>
        <v>5862</v>
      </c>
      <c r="K160" s="4"/>
      <c r="L160" s="9">
        <f t="shared" si="11"/>
        <v>11724</v>
      </c>
      <c r="N160" s="17">
        <f t="shared" si="12"/>
        <v>29310</v>
      </c>
      <c r="O160" s="17"/>
      <c r="P160" s="17"/>
    </row>
    <row r="161" spans="1:16" ht="12.75">
      <c r="A161" s="32" t="s">
        <v>70</v>
      </c>
      <c r="B161" s="6">
        <v>41090</v>
      </c>
      <c r="C161" s="9">
        <f>7596+6452</f>
        <v>14048</v>
      </c>
      <c r="D161" s="11"/>
      <c r="E161" s="33" t="s">
        <v>16</v>
      </c>
      <c r="F161" s="4">
        <v>20</v>
      </c>
      <c r="G161" s="4"/>
      <c r="H161" s="9">
        <v>702</v>
      </c>
      <c r="I161" s="4"/>
      <c r="J161" s="17">
        <f t="shared" si="13"/>
        <v>702.4</v>
      </c>
      <c r="K161" s="4"/>
      <c r="L161" s="9">
        <f t="shared" si="11"/>
        <v>1404.4</v>
      </c>
      <c r="N161" s="17">
        <f t="shared" si="12"/>
        <v>12643.6</v>
      </c>
      <c r="O161" s="17"/>
      <c r="P161" s="17"/>
    </row>
    <row r="162" spans="1:16" ht="12.75">
      <c r="A162" s="32" t="s">
        <v>68</v>
      </c>
      <c r="B162" s="6">
        <v>41090</v>
      </c>
      <c r="C162" s="9">
        <v>36965</v>
      </c>
      <c r="D162" s="11"/>
      <c r="E162" s="33" t="s">
        <v>16</v>
      </c>
      <c r="F162" s="4">
        <v>5</v>
      </c>
      <c r="G162" s="4"/>
      <c r="H162" s="9">
        <v>7394</v>
      </c>
      <c r="I162" s="4"/>
      <c r="J162" s="27">
        <f t="shared" si="13"/>
        <v>7393</v>
      </c>
      <c r="K162" s="4"/>
      <c r="L162" s="9">
        <f t="shared" si="11"/>
        <v>14787</v>
      </c>
      <c r="N162" s="27">
        <f t="shared" si="12"/>
        <v>22178</v>
      </c>
      <c r="O162" s="17"/>
      <c r="P162" s="17"/>
    </row>
    <row r="163" spans="1:16" ht="12.75">
      <c r="A163" s="32" t="s">
        <v>76</v>
      </c>
      <c r="B163" s="6">
        <v>41455</v>
      </c>
      <c r="C163" s="9">
        <v>40240</v>
      </c>
      <c r="D163" s="11"/>
      <c r="E163" s="33" t="s">
        <v>16</v>
      </c>
      <c r="F163" s="4">
        <v>7</v>
      </c>
      <c r="G163" s="4"/>
      <c r="H163" s="9"/>
      <c r="I163" s="4"/>
      <c r="J163" s="27">
        <f t="shared" si="13"/>
        <v>5748.571428571428</v>
      </c>
      <c r="K163" s="4"/>
      <c r="L163" s="9">
        <f t="shared" si="11"/>
        <v>5748.571428571428</v>
      </c>
      <c r="N163" s="27">
        <f t="shared" si="12"/>
        <v>34491.42857142857</v>
      </c>
      <c r="O163" s="17"/>
      <c r="P163" s="17"/>
    </row>
    <row r="164" spans="1:16" ht="12.75">
      <c r="A164" s="32" t="s">
        <v>77</v>
      </c>
      <c r="B164" s="6">
        <v>41455</v>
      </c>
      <c r="C164" s="9">
        <v>5985</v>
      </c>
      <c r="D164" s="11"/>
      <c r="E164" s="33" t="s">
        <v>16</v>
      </c>
      <c r="F164" s="4">
        <v>7</v>
      </c>
      <c r="G164" s="4"/>
      <c r="H164" s="9"/>
      <c r="I164" s="4"/>
      <c r="J164" s="27">
        <f t="shared" si="13"/>
        <v>855</v>
      </c>
      <c r="K164" s="4"/>
      <c r="L164" s="9">
        <f t="shared" si="11"/>
        <v>855</v>
      </c>
      <c r="N164" s="27">
        <f t="shared" si="12"/>
        <v>5130</v>
      </c>
      <c r="O164" s="17"/>
      <c r="P164" s="17"/>
    </row>
    <row r="165" spans="1:16" ht="12.75">
      <c r="A165" s="32" t="s">
        <v>78</v>
      </c>
      <c r="B165" s="6">
        <v>41455</v>
      </c>
      <c r="C165" s="9">
        <v>12727</v>
      </c>
      <c r="D165" s="11"/>
      <c r="E165" s="33" t="s">
        <v>16</v>
      </c>
      <c r="F165" s="4">
        <v>7</v>
      </c>
      <c r="G165" s="4"/>
      <c r="H165" s="9"/>
      <c r="I165" s="4"/>
      <c r="J165" s="27">
        <f t="shared" si="13"/>
        <v>1818.142857142857</v>
      </c>
      <c r="K165" s="4"/>
      <c r="L165" s="9">
        <f t="shared" si="11"/>
        <v>1818.142857142857</v>
      </c>
      <c r="N165" s="27">
        <f t="shared" si="12"/>
        <v>10908.857142857143</v>
      </c>
      <c r="O165" s="17"/>
      <c r="P165" s="17"/>
    </row>
    <row r="166" spans="1:16" ht="12.75">
      <c r="A166" s="32" t="s">
        <v>79</v>
      </c>
      <c r="B166" s="6">
        <v>41455</v>
      </c>
      <c r="C166" s="9">
        <v>11291</v>
      </c>
      <c r="D166" s="11"/>
      <c r="E166" s="33" t="s">
        <v>16</v>
      </c>
      <c r="F166" s="4">
        <v>7</v>
      </c>
      <c r="G166" s="4"/>
      <c r="H166" s="9"/>
      <c r="I166" s="4"/>
      <c r="J166" s="27">
        <f t="shared" si="13"/>
        <v>1613</v>
      </c>
      <c r="K166" s="4"/>
      <c r="L166" s="9">
        <f t="shared" si="11"/>
        <v>1613</v>
      </c>
      <c r="N166" s="27">
        <f t="shared" si="12"/>
        <v>9678</v>
      </c>
      <c r="O166" s="17"/>
      <c r="P166" s="17"/>
    </row>
    <row r="167" spans="1:16" ht="12.75">
      <c r="A167" s="32" t="s">
        <v>80</v>
      </c>
      <c r="B167" s="6">
        <v>41455</v>
      </c>
      <c r="C167" s="9">
        <v>11325</v>
      </c>
      <c r="D167" s="11"/>
      <c r="E167" s="33" t="s">
        <v>16</v>
      </c>
      <c r="F167" s="4">
        <v>7</v>
      </c>
      <c r="G167" s="4"/>
      <c r="H167" s="9"/>
      <c r="I167" s="4"/>
      <c r="J167" s="27">
        <f t="shared" si="13"/>
        <v>1617.857142857143</v>
      </c>
      <c r="K167" s="4"/>
      <c r="L167" s="9">
        <f t="shared" si="11"/>
        <v>1617.857142857143</v>
      </c>
      <c r="N167" s="27">
        <f t="shared" si="12"/>
        <v>9707.142857142857</v>
      </c>
      <c r="O167" s="17"/>
      <c r="P167" s="17"/>
    </row>
    <row r="168" spans="1:16" ht="12.75">
      <c r="A168" s="32" t="s">
        <v>81</v>
      </c>
      <c r="B168" s="6">
        <v>41455</v>
      </c>
      <c r="C168" s="9">
        <v>14636</v>
      </c>
      <c r="D168" s="11"/>
      <c r="E168" s="33" t="s">
        <v>16</v>
      </c>
      <c r="F168" s="4">
        <v>7</v>
      </c>
      <c r="G168" s="4"/>
      <c r="H168" s="9"/>
      <c r="I168" s="4"/>
      <c r="J168" s="27">
        <f t="shared" si="13"/>
        <v>2090.8571428571427</v>
      </c>
      <c r="K168" s="4"/>
      <c r="L168" s="9">
        <f t="shared" si="11"/>
        <v>2090.8571428571427</v>
      </c>
      <c r="N168" s="27">
        <f t="shared" si="12"/>
        <v>12545.142857142857</v>
      </c>
      <c r="O168" s="17"/>
      <c r="P168" s="17"/>
    </row>
    <row r="169" spans="1:16" ht="12.75">
      <c r="A169" s="32" t="s">
        <v>82</v>
      </c>
      <c r="B169" s="6">
        <v>41455</v>
      </c>
      <c r="C169" s="9">
        <v>47470</v>
      </c>
      <c r="D169" s="11"/>
      <c r="E169" s="33" t="s">
        <v>16</v>
      </c>
      <c r="F169" s="4">
        <v>7</v>
      </c>
      <c r="G169" s="4"/>
      <c r="H169" s="9"/>
      <c r="I169" s="4"/>
      <c r="J169" s="27">
        <f t="shared" si="13"/>
        <v>6781.428571428572</v>
      </c>
      <c r="K169" s="4"/>
      <c r="L169" s="9">
        <f t="shared" si="11"/>
        <v>6781.428571428572</v>
      </c>
      <c r="N169" s="27">
        <f t="shared" si="12"/>
        <v>40688.57142857143</v>
      </c>
      <c r="O169" s="17"/>
      <c r="P169" s="17"/>
    </row>
    <row r="170" spans="1:16" ht="12.75">
      <c r="A170" s="32" t="s">
        <v>86</v>
      </c>
      <c r="B170" s="6">
        <v>41820</v>
      </c>
      <c r="C170" s="9">
        <v>6500</v>
      </c>
      <c r="D170" s="11"/>
      <c r="E170" s="33" t="s">
        <v>16</v>
      </c>
      <c r="F170" s="4">
        <v>5</v>
      </c>
      <c r="G170" s="4"/>
      <c r="H170" s="9"/>
      <c r="I170" s="4"/>
      <c r="J170" s="27">
        <f t="shared" si="13"/>
        <v>1300</v>
      </c>
      <c r="K170" s="4"/>
      <c r="L170" s="9">
        <f t="shared" si="11"/>
        <v>1300</v>
      </c>
      <c r="N170" s="27">
        <f t="shared" si="12"/>
        <v>5200</v>
      </c>
      <c r="O170" s="17"/>
      <c r="P170" s="17"/>
    </row>
    <row r="171" spans="1:16" ht="12.75">
      <c r="A171" s="32" t="s">
        <v>87</v>
      </c>
      <c r="B171" s="6">
        <v>41820</v>
      </c>
      <c r="C171" s="9">
        <v>6285</v>
      </c>
      <c r="D171" s="11"/>
      <c r="E171" s="33" t="s">
        <v>16</v>
      </c>
      <c r="F171" s="4">
        <v>7</v>
      </c>
      <c r="G171" s="4"/>
      <c r="H171" s="9"/>
      <c r="I171" s="4"/>
      <c r="J171" s="27">
        <f t="shared" si="13"/>
        <v>897.8571428571429</v>
      </c>
      <c r="K171" s="4"/>
      <c r="L171" s="9">
        <f t="shared" si="11"/>
        <v>897.8571428571429</v>
      </c>
      <c r="N171" s="27">
        <f t="shared" si="12"/>
        <v>5387.142857142857</v>
      </c>
      <c r="O171" s="17"/>
      <c r="P171" s="17"/>
    </row>
    <row r="172" spans="1:16" ht="12.75">
      <c r="A172" s="32" t="s">
        <v>88</v>
      </c>
      <c r="B172" s="6">
        <v>41820</v>
      </c>
      <c r="C172" s="9">
        <v>34079</v>
      </c>
      <c r="D172" s="11"/>
      <c r="E172" s="33" t="s">
        <v>16</v>
      </c>
      <c r="F172" s="4">
        <v>5</v>
      </c>
      <c r="G172" s="4"/>
      <c r="H172" s="9"/>
      <c r="I172" s="4"/>
      <c r="J172" s="27">
        <f t="shared" si="13"/>
        <v>6815.8</v>
      </c>
      <c r="K172" s="4"/>
      <c r="L172" s="9">
        <f t="shared" si="11"/>
        <v>6815.8</v>
      </c>
      <c r="N172" s="27">
        <f t="shared" si="12"/>
        <v>27263.2</v>
      </c>
      <c r="O172" s="17"/>
      <c r="P172" s="17"/>
    </row>
    <row r="173" spans="1:16" ht="12.75">
      <c r="A173" s="32" t="s">
        <v>89</v>
      </c>
      <c r="B173" s="6">
        <v>41820</v>
      </c>
      <c r="C173" s="9">
        <v>31440</v>
      </c>
      <c r="D173" s="11"/>
      <c r="E173" s="33" t="s">
        <v>16</v>
      </c>
      <c r="F173" s="4">
        <v>7</v>
      </c>
      <c r="G173" s="4"/>
      <c r="H173" s="9"/>
      <c r="I173" s="4"/>
      <c r="J173" s="27">
        <f t="shared" si="13"/>
        <v>4491.428571428572</v>
      </c>
      <c r="K173" s="4"/>
      <c r="L173" s="9">
        <f t="shared" si="11"/>
        <v>4491.428571428572</v>
      </c>
      <c r="N173" s="27">
        <f t="shared" si="12"/>
        <v>26948.571428571428</v>
      </c>
      <c r="O173" s="17"/>
      <c r="P173" s="17"/>
    </row>
    <row r="174" spans="1:16" ht="12.75">
      <c r="A174" s="32" t="s">
        <v>90</v>
      </c>
      <c r="B174" s="6">
        <v>41820</v>
      </c>
      <c r="C174" s="9">
        <v>14128</v>
      </c>
      <c r="D174" s="11"/>
      <c r="E174" s="33" t="s">
        <v>16</v>
      </c>
      <c r="F174" s="4">
        <v>7</v>
      </c>
      <c r="G174" s="4"/>
      <c r="H174" s="9"/>
      <c r="I174" s="4"/>
      <c r="J174" s="27">
        <f t="shared" si="13"/>
        <v>2018.2857142857142</v>
      </c>
      <c r="K174" s="4"/>
      <c r="L174" s="9">
        <f t="shared" si="11"/>
        <v>2018.2857142857142</v>
      </c>
      <c r="N174" s="27">
        <f t="shared" si="12"/>
        <v>12109.714285714286</v>
      </c>
      <c r="O174" s="17"/>
      <c r="P174" s="17"/>
    </row>
    <row r="175" spans="1:16" ht="12.75">
      <c r="A175" s="32" t="s">
        <v>91</v>
      </c>
      <c r="B175" s="6">
        <v>41820</v>
      </c>
      <c r="C175" s="9">
        <v>39000</v>
      </c>
      <c r="D175" s="11"/>
      <c r="E175" s="33" t="s">
        <v>16</v>
      </c>
      <c r="F175" s="4">
        <v>5</v>
      </c>
      <c r="G175" s="4"/>
      <c r="H175" s="9"/>
      <c r="I175" s="4"/>
      <c r="J175" s="27">
        <f t="shared" si="13"/>
        <v>7800</v>
      </c>
      <c r="K175" s="4"/>
      <c r="L175" s="9">
        <f t="shared" si="11"/>
        <v>7800</v>
      </c>
      <c r="N175" s="27">
        <f t="shared" si="12"/>
        <v>31200</v>
      </c>
      <c r="O175" s="17"/>
      <c r="P175" s="17"/>
    </row>
    <row r="176" spans="1:16" ht="12.75">
      <c r="A176" s="32"/>
      <c r="B176" s="6"/>
      <c r="C176" s="9"/>
      <c r="D176" s="11"/>
      <c r="E176" s="33"/>
      <c r="F176" s="4"/>
      <c r="G176" s="4"/>
      <c r="H176" s="9"/>
      <c r="I176" s="4"/>
      <c r="J176" s="27"/>
      <c r="K176" s="4"/>
      <c r="L176" s="9"/>
      <c r="N176" s="27"/>
      <c r="O176" s="17"/>
      <c r="P176" s="17"/>
    </row>
    <row r="177" spans="1:16" ht="12.75">
      <c r="A177" s="32"/>
      <c r="B177" s="6"/>
      <c r="C177" s="9"/>
      <c r="D177" s="11"/>
      <c r="E177" s="33"/>
      <c r="F177" s="4"/>
      <c r="G177" s="4"/>
      <c r="H177" s="9"/>
      <c r="I177" s="4"/>
      <c r="J177" s="27"/>
      <c r="K177" s="4"/>
      <c r="L177" s="9"/>
      <c r="N177" s="27"/>
      <c r="O177" s="17"/>
      <c r="P177" s="17"/>
    </row>
    <row r="178" spans="1:16" ht="12.75">
      <c r="A178" s="32"/>
      <c r="B178" s="6"/>
      <c r="C178" s="9"/>
      <c r="D178" s="11"/>
      <c r="E178" s="33"/>
      <c r="F178" s="4"/>
      <c r="G178" s="4"/>
      <c r="H178" s="9"/>
      <c r="I178" s="4"/>
      <c r="J178" s="27"/>
      <c r="K178" s="4"/>
      <c r="L178" s="9"/>
      <c r="N178" s="27"/>
      <c r="O178" s="17"/>
      <c r="P178" s="17"/>
    </row>
    <row r="180" spans="1:16" ht="13.5" thickBot="1">
      <c r="A180" t="s">
        <v>23</v>
      </c>
      <c r="C180" s="8">
        <f>SUM(C95:C175)</f>
        <v>3187664</v>
      </c>
      <c r="D180" s="10">
        <v>1494</v>
      </c>
      <c r="H180" s="8">
        <f>SUM(H95:H169)</f>
        <v>1370012</v>
      </c>
      <c r="J180" s="8">
        <f>SUM(J95:J175)</f>
        <v>184340.7285714285</v>
      </c>
      <c r="L180" s="8">
        <f>SUM(L95:L175)</f>
        <v>1554352.7285714285</v>
      </c>
      <c r="N180" s="8">
        <f>SUM(N95:N175)</f>
        <v>1633311.2714285718</v>
      </c>
      <c r="O180" s="9"/>
      <c r="P180" s="9"/>
    </row>
    <row r="181" spans="3:12" ht="13.5" thickTop="1">
      <c r="C181" s="38" t="s">
        <v>60</v>
      </c>
      <c r="L181" s="38" t="s">
        <v>54</v>
      </c>
    </row>
    <row r="183" spans="1:16" ht="12.75">
      <c r="A183" s="10">
        <v>1955</v>
      </c>
      <c r="B183" s="6">
        <v>20090</v>
      </c>
      <c r="C183" s="9">
        <v>33000</v>
      </c>
      <c r="D183" s="11"/>
      <c r="E183" s="4" t="s">
        <v>16</v>
      </c>
      <c r="F183" s="4">
        <v>20</v>
      </c>
      <c r="G183" s="4"/>
      <c r="H183" s="9">
        <v>33000</v>
      </c>
      <c r="I183" s="4"/>
      <c r="J183" s="9">
        <v>0</v>
      </c>
      <c r="K183" s="4"/>
      <c r="L183" s="9">
        <f>H183+J183</f>
        <v>33000</v>
      </c>
      <c r="N183" s="9">
        <f>C183-L183</f>
        <v>0</v>
      </c>
      <c r="O183" s="9"/>
      <c r="P183" s="9"/>
    </row>
    <row r="184" spans="1:16" ht="12.75">
      <c r="A184" s="10">
        <v>1970</v>
      </c>
      <c r="B184" s="6">
        <v>25569</v>
      </c>
      <c r="C184" s="9">
        <v>20929</v>
      </c>
      <c r="D184" s="11"/>
      <c r="E184" s="4" t="s">
        <v>16</v>
      </c>
      <c r="F184" s="4">
        <v>20</v>
      </c>
      <c r="G184" s="4"/>
      <c r="H184" s="9">
        <v>20929</v>
      </c>
      <c r="I184" s="4"/>
      <c r="J184" s="9">
        <v>0</v>
      </c>
      <c r="K184" s="4"/>
      <c r="L184" s="9">
        <f>H184+J184</f>
        <v>20929</v>
      </c>
      <c r="N184" s="9">
        <f>C184-L184</f>
        <v>0</v>
      </c>
      <c r="O184" s="9"/>
      <c r="P184" s="9"/>
    </row>
    <row r="185" spans="1:16" ht="12.75">
      <c r="A185" s="10">
        <v>1974</v>
      </c>
      <c r="B185" s="6">
        <v>27030</v>
      </c>
      <c r="C185" s="9">
        <v>17326</v>
      </c>
      <c r="D185" s="11"/>
      <c r="E185" s="4" t="s">
        <v>16</v>
      </c>
      <c r="F185" s="4">
        <v>20</v>
      </c>
      <c r="G185" s="4"/>
      <c r="H185" s="9">
        <v>17326</v>
      </c>
      <c r="I185" s="4"/>
      <c r="J185" s="9">
        <v>0</v>
      </c>
      <c r="K185" s="4"/>
      <c r="L185" s="9">
        <f>H185+J185</f>
        <v>17326</v>
      </c>
      <c r="N185" s="9">
        <f>C185-L185</f>
        <v>0</v>
      </c>
      <c r="O185" s="9"/>
      <c r="P185" s="9"/>
    </row>
    <row r="186" spans="1:16" ht="12.75">
      <c r="A186" s="10">
        <v>1975</v>
      </c>
      <c r="B186" s="6">
        <v>27395</v>
      </c>
      <c r="C186" s="7">
        <v>7385</v>
      </c>
      <c r="D186" s="11"/>
      <c r="E186" s="4" t="s">
        <v>16</v>
      </c>
      <c r="F186" s="4">
        <v>20</v>
      </c>
      <c r="G186" s="4"/>
      <c r="H186" s="7">
        <v>7385</v>
      </c>
      <c r="I186" s="4"/>
      <c r="J186" s="7">
        <v>0</v>
      </c>
      <c r="K186" s="4"/>
      <c r="L186" s="7">
        <f>H186+J186</f>
        <v>7385</v>
      </c>
      <c r="N186" s="7">
        <f>C186-L186</f>
        <v>0</v>
      </c>
      <c r="O186" s="9"/>
      <c r="P186" s="9"/>
    </row>
    <row r="187" spans="1:16" ht="12.75">
      <c r="A187" s="10"/>
      <c r="B187" s="6"/>
      <c r="C187" s="9"/>
      <c r="D187" s="11"/>
      <c r="E187" s="4"/>
      <c r="F187" s="4"/>
      <c r="G187" s="4"/>
      <c r="H187" s="9"/>
      <c r="I187" s="4"/>
      <c r="J187" s="9"/>
      <c r="K187" s="4"/>
      <c r="L187" s="9"/>
      <c r="N187" s="9"/>
      <c r="O187" s="9"/>
      <c r="P187" s="9"/>
    </row>
    <row r="188" spans="1:16" ht="13.5" thickBot="1">
      <c r="A188" s="10" t="s">
        <v>21</v>
      </c>
      <c r="B188" s="6"/>
      <c r="C188" s="8">
        <f>SUM(C183:C186)</f>
        <v>78640</v>
      </c>
      <c r="D188" s="11">
        <v>1491</v>
      </c>
      <c r="E188" s="4"/>
      <c r="F188" s="4"/>
      <c r="G188" s="4"/>
      <c r="H188" s="8">
        <f>SUM(H183:H186)</f>
        <v>78640</v>
      </c>
      <c r="I188" s="4"/>
      <c r="J188" s="8">
        <f>SUM(J183:J186)</f>
        <v>0</v>
      </c>
      <c r="K188" s="9"/>
      <c r="L188" s="8">
        <f>SUM(L183:L186)</f>
        <v>78640</v>
      </c>
      <c r="N188" s="8">
        <f>SUM(N183:N186)</f>
        <v>0</v>
      </c>
      <c r="O188" s="9"/>
      <c r="P188" s="9"/>
    </row>
    <row r="189" spans="1:16" ht="13.5" thickTop="1">
      <c r="A189" s="10"/>
      <c r="B189" s="6"/>
      <c r="C189" s="38" t="s">
        <v>59</v>
      </c>
      <c r="D189" s="11"/>
      <c r="E189" s="4"/>
      <c r="F189" s="4"/>
      <c r="G189" s="4"/>
      <c r="H189" s="9"/>
      <c r="I189" s="4"/>
      <c r="J189" s="9"/>
      <c r="K189" s="4"/>
      <c r="L189" s="38" t="s">
        <v>51</v>
      </c>
      <c r="N189" s="9"/>
      <c r="O189" s="9"/>
      <c r="P189" s="9"/>
    </row>
    <row r="190" spans="1:16" ht="12.75">
      <c r="A190" s="10"/>
      <c r="B190" s="6"/>
      <c r="C190" s="9"/>
      <c r="D190" s="11"/>
      <c r="E190" s="4"/>
      <c r="F190" s="4"/>
      <c r="G190" s="4"/>
      <c r="H190" s="9"/>
      <c r="I190" s="4"/>
      <c r="J190" s="9"/>
      <c r="K190" s="4"/>
      <c r="L190" s="9"/>
      <c r="N190" s="9"/>
      <c r="O190" s="9"/>
      <c r="P190" s="9"/>
    </row>
    <row r="191" spans="1:16" ht="12.75">
      <c r="A191" s="10">
        <v>1952</v>
      </c>
      <c r="B191" s="6">
        <v>18994</v>
      </c>
      <c r="C191" s="9">
        <v>100000</v>
      </c>
      <c r="D191" s="11"/>
      <c r="E191" s="4" t="s">
        <v>16</v>
      </c>
      <c r="F191" s="4">
        <v>40</v>
      </c>
      <c r="G191" s="4"/>
      <c r="H191" s="9">
        <v>100000</v>
      </c>
      <c r="I191" s="4"/>
      <c r="J191" s="9">
        <v>0</v>
      </c>
      <c r="K191" s="4"/>
      <c r="L191" s="9">
        <f>H191+J191</f>
        <v>100000</v>
      </c>
      <c r="N191" s="9">
        <f>C191-L191</f>
        <v>0</v>
      </c>
      <c r="O191" s="9"/>
      <c r="P191" s="9"/>
    </row>
    <row r="192" spans="1:16" ht="12.75">
      <c r="A192" s="10">
        <v>1952</v>
      </c>
      <c r="B192" s="6">
        <v>18994</v>
      </c>
      <c r="C192" s="9">
        <v>5000</v>
      </c>
      <c r="D192" s="11"/>
      <c r="E192" s="4" t="s">
        <v>16</v>
      </c>
      <c r="F192" s="4">
        <v>99</v>
      </c>
      <c r="G192" s="4"/>
      <c r="H192" s="9">
        <v>3077</v>
      </c>
      <c r="I192" s="4"/>
      <c r="J192" s="9">
        <f>C192/F192-1</f>
        <v>49.505050505050505</v>
      </c>
      <c r="K192" s="4"/>
      <c r="L192" s="9">
        <f>H192+J192</f>
        <v>3126.5050505050503</v>
      </c>
      <c r="N192" s="9">
        <f>C192-L192</f>
        <v>1873.4949494949497</v>
      </c>
      <c r="O192" s="9"/>
      <c r="P192" s="9"/>
    </row>
    <row r="193" spans="1:16" ht="12.75">
      <c r="A193" s="10">
        <v>1975</v>
      </c>
      <c r="B193" s="6">
        <v>27395</v>
      </c>
      <c r="C193" s="7">
        <v>29213</v>
      </c>
      <c r="D193" s="11"/>
      <c r="E193" s="4" t="s">
        <v>16</v>
      </c>
      <c r="F193" s="4">
        <v>99</v>
      </c>
      <c r="G193" s="4"/>
      <c r="H193" s="7">
        <v>11254</v>
      </c>
      <c r="I193" s="4"/>
      <c r="J193" s="7">
        <f>C193/F193-3</f>
        <v>292.0808080808081</v>
      </c>
      <c r="K193" s="4"/>
      <c r="L193" s="7">
        <f>H193+J193</f>
        <v>11546.080808080807</v>
      </c>
      <c r="N193" s="7">
        <f>C193-L193</f>
        <v>17666.919191919194</v>
      </c>
      <c r="O193" s="9"/>
      <c r="P193" s="9"/>
    </row>
    <row r="194" spans="1:16" ht="12.75">
      <c r="A194" s="10"/>
      <c r="B194" s="6"/>
      <c r="C194" s="9"/>
      <c r="D194" s="11"/>
      <c r="E194" s="4"/>
      <c r="F194" s="4"/>
      <c r="G194" s="4"/>
      <c r="H194" s="9"/>
      <c r="I194" s="4"/>
      <c r="J194" s="9"/>
      <c r="K194" s="4"/>
      <c r="L194" s="9"/>
      <c r="N194" s="9"/>
      <c r="O194" s="9"/>
      <c r="P194" s="9"/>
    </row>
    <row r="195" spans="1:16" ht="13.5" thickBot="1">
      <c r="A195" s="10" t="s">
        <v>21</v>
      </c>
      <c r="B195" s="6"/>
      <c r="C195" s="8">
        <f>SUM(C191:C193)</f>
        <v>134213</v>
      </c>
      <c r="D195" s="11">
        <v>1491</v>
      </c>
      <c r="E195" s="4"/>
      <c r="F195" s="4"/>
      <c r="G195" s="4"/>
      <c r="H195" s="8">
        <f>SUM(H191:H193)</f>
        <v>114331</v>
      </c>
      <c r="I195" s="4"/>
      <c r="J195" s="8">
        <f>SUM(J191:J193)</f>
        <v>341.5858585858586</v>
      </c>
      <c r="K195" s="4"/>
      <c r="L195" s="8">
        <f>SUM(L191:L193)</f>
        <v>114672.58585858585</v>
      </c>
      <c r="N195" s="8">
        <f>SUM(N191:N193)</f>
        <v>19540.414141414145</v>
      </c>
      <c r="O195" s="9"/>
      <c r="P195" s="9"/>
    </row>
    <row r="196" spans="1:16" ht="13.5" thickTop="1">
      <c r="A196" s="10"/>
      <c r="B196" s="6"/>
      <c r="C196" s="38" t="s">
        <v>59</v>
      </c>
      <c r="D196" s="11"/>
      <c r="E196" s="4"/>
      <c r="F196" s="4"/>
      <c r="G196" s="4"/>
      <c r="H196" s="9"/>
      <c r="I196" s="4"/>
      <c r="J196" s="9"/>
      <c r="K196" s="4"/>
      <c r="L196" s="38" t="s">
        <v>51</v>
      </c>
      <c r="N196" s="9"/>
      <c r="O196" s="9"/>
      <c r="P196" s="9"/>
    </row>
    <row r="197" spans="1:16" ht="12.75">
      <c r="A197" s="10"/>
      <c r="B197" s="6"/>
      <c r="C197" s="9"/>
      <c r="D197" s="11"/>
      <c r="E197" s="4"/>
      <c r="F197" s="4"/>
      <c r="G197" s="4"/>
      <c r="H197" s="9"/>
      <c r="I197" s="4"/>
      <c r="J197" s="9"/>
      <c r="K197" s="4"/>
      <c r="L197" s="9"/>
      <c r="N197" s="9"/>
      <c r="O197" s="9"/>
      <c r="P197" s="9"/>
    </row>
    <row r="198" spans="1:16" ht="12.75">
      <c r="A198" s="10">
        <v>1982</v>
      </c>
      <c r="B198" s="6">
        <v>29952</v>
      </c>
      <c r="C198" s="9">
        <v>12033961</v>
      </c>
      <c r="D198" s="11"/>
      <c r="E198" s="4" t="s">
        <v>16</v>
      </c>
      <c r="F198" s="4">
        <v>50</v>
      </c>
      <c r="G198" s="4"/>
      <c r="H198" s="9">
        <v>7403013</v>
      </c>
      <c r="I198" s="4"/>
      <c r="J198" s="9">
        <f>C198/F198</f>
        <v>240679.22</v>
      </c>
      <c r="K198" s="4"/>
      <c r="L198" s="9">
        <f>H198+J198</f>
        <v>7643692.22</v>
      </c>
      <c r="N198" s="9">
        <f>C198-L198</f>
        <v>4390268.78</v>
      </c>
      <c r="O198" s="9"/>
      <c r="P198" s="9"/>
    </row>
    <row r="199" spans="1:16" ht="12.75">
      <c r="A199" s="10">
        <v>1984</v>
      </c>
      <c r="B199" s="6">
        <v>30682</v>
      </c>
      <c r="C199" s="9">
        <v>35398</v>
      </c>
      <c r="D199" s="11"/>
      <c r="E199" s="4" t="s">
        <v>16</v>
      </c>
      <c r="F199" s="4">
        <v>50</v>
      </c>
      <c r="G199" s="4"/>
      <c r="H199" s="9">
        <v>21240</v>
      </c>
      <c r="I199" s="4"/>
      <c r="J199" s="9">
        <f aca="true" t="shared" si="14" ref="J199:J211">C199/F199</f>
        <v>707.96</v>
      </c>
      <c r="K199" s="4"/>
      <c r="L199" s="9">
        <f aca="true" t="shared" si="15" ref="L199:L238">H199+J199</f>
        <v>21947.96</v>
      </c>
      <c r="N199" s="9">
        <f aca="true" t="shared" si="16" ref="N199:N239">C199-L199</f>
        <v>13450.04</v>
      </c>
      <c r="O199" s="9"/>
      <c r="P199" s="9"/>
    </row>
    <row r="200" spans="1:16" ht="12.75">
      <c r="A200" s="10">
        <v>1985</v>
      </c>
      <c r="B200" s="6">
        <v>31048</v>
      </c>
      <c r="C200" s="9">
        <v>1751</v>
      </c>
      <c r="D200" s="11"/>
      <c r="E200" s="4" t="s">
        <v>16</v>
      </c>
      <c r="F200" s="4">
        <v>50</v>
      </c>
      <c r="G200" s="4"/>
      <c r="H200" s="9">
        <v>998</v>
      </c>
      <c r="I200" s="4"/>
      <c r="J200" s="9">
        <f t="shared" si="14"/>
        <v>35.02</v>
      </c>
      <c r="K200" s="4"/>
      <c r="L200" s="9">
        <f t="shared" si="15"/>
        <v>1033.02</v>
      </c>
      <c r="N200" s="9">
        <f t="shared" si="16"/>
        <v>717.98</v>
      </c>
      <c r="O200" s="9"/>
      <c r="P200" s="9"/>
    </row>
    <row r="201" spans="1:16" ht="12.75">
      <c r="A201" s="10">
        <v>1985</v>
      </c>
      <c r="B201" s="6">
        <v>31048</v>
      </c>
      <c r="C201" s="9">
        <v>1348</v>
      </c>
      <c r="D201" s="11"/>
      <c r="E201" s="4" t="s">
        <v>16</v>
      </c>
      <c r="F201" s="4">
        <v>50</v>
      </c>
      <c r="G201" s="4"/>
      <c r="H201" s="9">
        <v>769</v>
      </c>
      <c r="I201" s="4"/>
      <c r="J201" s="9">
        <f t="shared" si="14"/>
        <v>26.96</v>
      </c>
      <c r="K201" s="4"/>
      <c r="L201" s="9">
        <f t="shared" si="15"/>
        <v>795.96</v>
      </c>
      <c r="N201" s="9">
        <f t="shared" si="16"/>
        <v>552.04</v>
      </c>
      <c r="O201" s="9"/>
      <c r="P201" s="9"/>
    </row>
    <row r="202" spans="1:16" ht="12.75">
      <c r="A202" s="10">
        <v>1986</v>
      </c>
      <c r="B202" s="6">
        <v>31413</v>
      </c>
      <c r="C202" s="9">
        <v>12569</v>
      </c>
      <c r="D202" s="11"/>
      <c r="E202" s="4" t="s">
        <v>16</v>
      </c>
      <c r="F202" s="4">
        <v>50</v>
      </c>
      <c r="G202" s="4"/>
      <c r="H202" s="9">
        <v>6911</v>
      </c>
      <c r="I202" s="4"/>
      <c r="J202" s="9">
        <f t="shared" si="14"/>
        <v>251.38</v>
      </c>
      <c r="K202" s="4"/>
      <c r="L202" s="9">
        <f t="shared" si="15"/>
        <v>7162.38</v>
      </c>
      <c r="N202" s="9">
        <f t="shared" si="16"/>
        <v>5406.62</v>
      </c>
      <c r="O202" s="9"/>
      <c r="P202" s="9"/>
    </row>
    <row r="203" spans="1:16" ht="12.75">
      <c r="A203" s="10">
        <v>1989</v>
      </c>
      <c r="B203" s="6">
        <v>32509</v>
      </c>
      <c r="C203" s="9">
        <v>5968</v>
      </c>
      <c r="D203" s="11"/>
      <c r="E203" s="4" t="s">
        <v>16</v>
      </c>
      <c r="F203" s="4">
        <v>50</v>
      </c>
      <c r="G203" s="4"/>
      <c r="H203" s="9">
        <v>2980</v>
      </c>
      <c r="I203" s="4"/>
      <c r="J203" s="9">
        <f t="shared" si="14"/>
        <v>119.36</v>
      </c>
      <c r="K203" s="4"/>
      <c r="L203" s="9">
        <f t="shared" si="15"/>
        <v>3099.36</v>
      </c>
      <c r="N203" s="9">
        <f t="shared" si="16"/>
        <v>2868.64</v>
      </c>
      <c r="O203" s="9"/>
      <c r="P203" s="9"/>
    </row>
    <row r="204" spans="1:16" ht="12.75">
      <c r="A204" s="10" t="s">
        <v>24</v>
      </c>
      <c r="B204" s="6">
        <v>32509</v>
      </c>
      <c r="C204" s="9">
        <v>5401871</v>
      </c>
      <c r="D204" s="11"/>
      <c r="E204" s="4" t="s">
        <v>16</v>
      </c>
      <c r="F204" s="4">
        <v>50</v>
      </c>
      <c r="G204" s="4"/>
      <c r="H204" s="9">
        <v>2700806</v>
      </c>
      <c r="I204" s="4"/>
      <c r="J204" s="9">
        <f t="shared" si="14"/>
        <v>108037.42</v>
      </c>
      <c r="K204" s="4"/>
      <c r="L204" s="9">
        <f t="shared" si="15"/>
        <v>2808843.42</v>
      </c>
      <c r="N204" s="9">
        <f t="shared" si="16"/>
        <v>2593027.58</v>
      </c>
      <c r="O204" s="9"/>
      <c r="P204" s="9"/>
    </row>
    <row r="205" spans="1:16" ht="12.75">
      <c r="A205" s="10">
        <v>1989</v>
      </c>
      <c r="B205" s="6">
        <v>32843</v>
      </c>
      <c r="C205" s="9">
        <v>2220</v>
      </c>
      <c r="D205" s="11"/>
      <c r="E205" s="4" t="s">
        <v>16</v>
      </c>
      <c r="F205" s="4">
        <v>20</v>
      </c>
      <c r="G205" s="4"/>
      <c r="H205" s="9">
        <v>2220</v>
      </c>
      <c r="I205" s="4"/>
      <c r="J205" s="9">
        <v>0</v>
      </c>
      <c r="K205" s="4"/>
      <c r="L205" s="9">
        <f t="shared" si="15"/>
        <v>2220</v>
      </c>
      <c r="N205" s="9">
        <f t="shared" si="16"/>
        <v>0</v>
      </c>
      <c r="O205" s="9"/>
      <c r="P205" s="9"/>
    </row>
    <row r="206" spans="1:16" ht="12.75">
      <c r="A206" s="10">
        <v>1990</v>
      </c>
      <c r="B206" s="6">
        <v>32964</v>
      </c>
      <c r="C206" s="9">
        <v>2220</v>
      </c>
      <c r="D206" s="11"/>
      <c r="E206" s="4" t="s">
        <v>16</v>
      </c>
      <c r="F206" s="4">
        <v>20</v>
      </c>
      <c r="G206" s="4"/>
      <c r="H206" s="9">
        <v>2220</v>
      </c>
      <c r="I206" s="4"/>
      <c r="J206" s="9">
        <v>0</v>
      </c>
      <c r="K206" s="4"/>
      <c r="L206" s="9">
        <f t="shared" si="15"/>
        <v>2220</v>
      </c>
      <c r="N206" s="9">
        <f t="shared" si="16"/>
        <v>0</v>
      </c>
      <c r="O206" s="9"/>
      <c r="P206" s="9"/>
    </row>
    <row r="207" spans="1:16" ht="12.75">
      <c r="A207" s="10">
        <v>1989</v>
      </c>
      <c r="B207" s="6">
        <v>32721</v>
      </c>
      <c r="C207" s="9">
        <v>7500</v>
      </c>
      <c r="D207" s="11"/>
      <c r="E207" s="4" t="s">
        <v>16</v>
      </c>
      <c r="F207" s="4">
        <v>20</v>
      </c>
      <c r="G207" s="4"/>
      <c r="H207" s="9">
        <v>7500</v>
      </c>
      <c r="I207" s="4"/>
      <c r="J207" s="9">
        <v>0</v>
      </c>
      <c r="K207" s="4"/>
      <c r="L207" s="9">
        <f t="shared" si="15"/>
        <v>7500</v>
      </c>
      <c r="N207" s="9">
        <f t="shared" si="16"/>
        <v>0</v>
      </c>
      <c r="O207" s="9"/>
      <c r="P207" s="9"/>
    </row>
    <row r="208" spans="1:16" ht="12.75">
      <c r="A208" s="10">
        <v>1989</v>
      </c>
      <c r="B208" s="6">
        <v>32782</v>
      </c>
      <c r="C208" s="9">
        <v>7225</v>
      </c>
      <c r="D208" s="11"/>
      <c r="E208" s="4" t="s">
        <v>16</v>
      </c>
      <c r="F208" s="4">
        <v>20</v>
      </c>
      <c r="G208" s="4"/>
      <c r="H208" s="9">
        <v>7225</v>
      </c>
      <c r="I208" s="4"/>
      <c r="J208" s="9">
        <v>0</v>
      </c>
      <c r="K208" s="4"/>
      <c r="L208" s="9">
        <f t="shared" si="15"/>
        <v>7225</v>
      </c>
      <c r="N208" s="9">
        <f t="shared" si="16"/>
        <v>0</v>
      </c>
      <c r="O208" s="9"/>
      <c r="P208" s="9"/>
    </row>
    <row r="209" spans="1:16" ht="12.75">
      <c r="A209" s="10">
        <v>1991</v>
      </c>
      <c r="B209" s="6">
        <v>33086</v>
      </c>
      <c r="C209" s="9">
        <v>2177</v>
      </c>
      <c r="D209" s="11"/>
      <c r="E209" s="4" t="s">
        <v>16</v>
      </c>
      <c r="F209" s="4">
        <v>10</v>
      </c>
      <c r="G209" s="4"/>
      <c r="H209" s="9">
        <v>2177</v>
      </c>
      <c r="I209" s="4"/>
      <c r="J209" s="9">
        <v>0</v>
      </c>
      <c r="K209" s="4"/>
      <c r="L209" s="9">
        <f t="shared" si="15"/>
        <v>2177</v>
      </c>
      <c r="N209" s="9">
        <f t="shared" si="16"/>
        <v>0</v>
      </c>
      <c r="O209" s="9"/>
      <c r="P209" s="9"/>
    </row>
    <row r="210" spans="1:16" ht="12.75">
      <c r="A210" s="10">
        <v>1991</v>
      </c>
      <c r="B210" s="6">
        <v>33239</v>
      </c>
      <c r="C210" s="9">
        <v>31317</v>
      </c>
      <c r="D210" s="11"/>
      <c r="E210" s="4" t="s">
        <v>16</v>
      </c>
      <c r="F210" s="4">
        <v>40</v>
      </c>
      <c r="G210" s="4"/>
      <c r="H210" s="9">
        <v>17616</v>
      </c>
      <c r="I210" s="4"/>
      <c r="J210" s="9">
        <f t="shared" si="14"/>
        <v>782.925</v>
      </c>
      <c r="K210" s="4"/>
      <c r="L210" s="9">
        <f t="shared" si="15"/>
        <v>18398.925</v>
      </c>
      <c r="N210" s="9">
        <f t="shared" si="16"/>
        <v>12918.075</v>
      </c>
      <c r="O210" s="9"/>
      <c r="P210" s="9"/>
    </row>
    <row r="211" spans="1:16" ht="12.75">
      <c r="A211" s="10">
        <v>1991</v>
      </c>
      <c r="B211" s="6">
        <v>33270</v>
      </c>
      <c r="C211" s="9">
        <v>16048</v>
      </c>
      <c r="D211" s="11"/>
      <c r="E211" s="4" t="s">
        <v>16</v>
      </c>
      <c r="F211" s="4">
        <v>40</v>
      </c>
      <c r="G211" s="4"/>
      <c r="H211" s="9">
        <v>8992</v>
      </c>
      <c r="I211" s="4"/>
      <c r="J211" s="9">
        <f t="shared" si="14"/>
        <v>401.2</v>
      </c>
      <c r="K211" s="4"/>
      <c r="L211" s="9">
        <f t="shared" si="15"/>
        <v>9393.2</v>
      </c>
      <c r="N211" s="9">
        <f t="shared" si="16"/>
        <v>6654.799999999999</v>
      </c>
      <c r="O211" s="9"/>
      <c r="P211" s="9"/>
    </row>
    <row r="212" spans="1:16" ht="12.75">
      <c r="A212" s="10">
        <v>1997</v>
      </c>
      <c r="B212" s="6">
        <v>35431</v>
      </c>
      <c r="C212" s="9">
        <v>195140</v>
      </c>
      <c r="D212" s="11"/>
      <c r="E212" s="4" t="s">
        <v>16</v>
      </c>
      <c r="F212" s="4">
        <v>10</v>
      </c>
      <c r="G212" s="4"/>
      <c r="H212" s="9">
        <v>195140</v>
      </c>
      <c r="I212" s="4"/>
      <c r="J212" s="9"/>
      <c r="K212" s="4"/>
      <c r="L212" s="9">
        <f t="shared" si="15"/>
        <v>195140</v>
      </c>
      <c r="N212" s="9">
        <f t="shared" si="16"/>
        <v>0</v>
      </c>
      <c r="O212" s="9"/>
      <c r="P212" s="9"/>
    </row>
    <row r="213" spans="1:16" ht="12.75">
      <c r="A213" s="10">
        <v>1998</v>
      </c>
      <c r="B213" s="6">
        <v>35796</v>
      </c>
      <c r="C213" s="9">
        <v>79753</v>
      </c>
      <c r="D213" s="11"/>
      <c r="E213" s="4" t="s">
        <v>16</v>
      </c>
      <c r="F213" s="4">
        <v>10</v>
      </c>
      <c r="G213" s="4"/>
      <c r="H213" s="9">
        <v>79753</v>
      </c>
      <c r="I213" s="4"/>
      <c r="J213" s="9"/>
      <c r="K213" s="4"/>
      <c r="L213" s="9">
        <f t="shared" si="15"/>
        <v>79753</v>
      </c>
      <c r="N213" s="9">
        <f t="shared" si="16"/>
        <v>0</v>
      </c>
      <c r="O213" s="9"/>
      <c r="P213" s="9"/>
    </row>
    <row r="214" spans="1:16" ht="12.75">
      <c r="A214" s="10">
        <v>1999</v>
      </c>
      <c r="B214" s="6">
        <v>36161</v>
      </c>
      <c r="C214" s="9">
        <v>438358</v>
      </c>
      <c r="D214" s="11"/>
      <c r="E214" s="4" t="s">
        <v>16</v>
      </c>
      <c r="F214" s="4">
        <v>20</v>
      </c>
      <c r="G214" s="4"/>
      <c r="H214" s="9">
        <v>317810</v>
      </c>
      <c r="I214" s="4"/>
      <c r="J214" s="9">
        <f aca="true" t="shared" si="17" ref="J214:J221">C214/F214</f>
        <v>21917.9</v>
      </c>
      <c r="K214" s="4"/>
      <c r="L214" s="9">
        <f t="shared" si="15"/>
        <v>339727.9</v>
      </c>
      <c r="N214" s="9">
        <f t="shared" si="16"/>
        <v>98630.09999999998</v>
      </c>
      <c r="O214" s="9"/>
      <c r="P214" s="9"/>
    </row>
    <row r="215" spans="1:16" ht="12.75">
      <c r="A215" s="10">
        <v>2000</v>
      </c>
      <c r="B215" s="6">
        <v>36526</v>
      </c>
      <c r="C215" s="9">
        <v>808974</v>
      </c>
      <c r="D215" s="11"/>
      <c r="E215" s="4" t="s">
        <v>16</v>
      </c>
      <c r="F215" s="4">
        <v>20</v>
      </c>
      <c r="G215" s="4"/>
      <c r="H215" s="9">
        <v>546059</v>
      </c>
      <c r="I215" s="4"/>
      <c r="J215" s="9">
        <f t="shared" si="17"/>
        <v>40448.7</v>
      </c>
      <c r="K215" s="4"/>
      <c r="L215" s="9">
        <f t="shared" si="15"/>
        <v>586507.7</v>
      </c>
      <c r="N215" s="9">
        <f t="shared" si="16"/>
        <v>222466.30000000005</v>
      </c>
      <c r="O215" s="9"/>
      <c r="P215" s="9"/>
    </row>
    <row r="216" spans="1:16" ht="12.75">
      <c r="A216" s="10">
        <v>2001</v>
      </c>
      <c r="B216" s="6">
        <v>36892</v>
      </c>
      <c r="C216" s="9">
        <v>587994</v>
      </c>
      <c r="D216" s="11"/>
      <c r="E216" s="4" t="s">
        <v>16</v>
      </c>
      <c r="F216" s="4">
        <v>20</v>
      </c>
      <c r="G216" s="4"/>
      <c r="H216" s="9">
        <v>367497</v>
      </c>
      <c r="I216" s="4"/>
      <c r="J216" s="9">
        <f t="shared" si="17"/>
        <v>29399.7</v>
      </c>
      <c r="K216" s="4"/>
      <c r="L216" s="9">
        <f t="shared" si="15"/>
        <v>396896.7</v>
      </c>
      <c r="N216" s="9">
        <f t="shared" si="16"/>
        <v>191097.3</v>
      </c>
      <c r="O216" s="9"/>
      <c r="P216" s="9"/>
    </row>
    <row r="217" spans="1:16" ht="12.75">
      <c r="A217" s="10">
        <v>2002</v>
      </c>
      <c r="B217" s="6">
        <v>37257</v>
      </c>
      <c r="C217" s="9">
        <v>322180</v>
      </c>
      <c r="D217" s="11"/>
      <c r="E217" s="4" t="s">
        <v>16</v>
      </c>
      <c r="F217" s="4">
        <v>20</v>
      </c>
      <c r="G217" s="4"/>
      <c r="H217" s="9">
        <v>185253</v>
      </c>
      <c r="I217" s="4"/>
      <c r="J217" s="9">
        <f t="shared" si="17"/>
        <v>16109</v>
      </c>
      <c r="K217" s="4"/>
      <c r="L217" s="9">
        <f t="shared" si="15"/>
        <v>201362</v>
      </c>
      <c r="N217" s="9">
        <f t="shared" si="16"/>
        <v>120818</v>
      </c>
      <c r="O217" s="9"/>
      <c r="P217" s="9"/>
    </row>
    <row r="218" spans="1:16" ht="12.75">
      <c r="A218" s="10">
        <v>2003</v>
      </c>
      <c r="B218" s="6">
        <v>37622</v>
      </c>
      <c r="C218" s="9">
        <v>282568</v>
      </c>
      <c r="D218" s="11"/>
      <c r="E218" s="4" t="s">
        <v>16</v>
      </c>
      <c r="F218" s="4">
        <v>20</v>
      </c>
      <c r="G218" s="4"/>
      <c r="H218" s="9">
        <v>148346</v>
      </c>
      <c r="I218" s="4"/>
      <c r="J218" s="9">
        <f t="shared" si="17"/>
        <v>14128.4</v>
      </c>
      <c r="K218" s="4"/>
      <c r="L218" s="9">
        <f t="shared" si="15"/>
        <v>162474.4</v>
      </c>
      <c r="N218" s="9">
        <f t="shared" si="16"/>
        <v>120093.6</v>
      </c>
      <c r="O218" s="9"/>
      <c r="P218" s="9"/>
    </row>
    <row r="219" spans="1:16" ht="12.75">
      <c r="A219" s="10">
        <v>2004</v>
      </c>
      <c r="B219" s="6">
        <v>37987</v>
      </c>
      <c r="C219" s="9">
        <v>5559</v>
      </c>
      <c r="D219" s="11"/>
      <c r="E219" s="4" t="s">
        <v>16</v>
      </c>
      <c r="F219" s="4">
        <v>20</v>
      </c>
      <c r="G219" s="4"/>
      <c r="H219" s="9">
        <v>2641</v>
      </c>
      <c r="I219" s="4"/>
      <c r="J219" s="9">
        <f t="shared" si="17"/>
        <v>277.95</v>
      </c>
      <c r="K219" s="4"/>
      <c r="L219" s="9">
        <f t="shared" si="15"/>
        <v>2918.95</v>
      </c>
      <c r="N219" s="9">
        <f t="shared" si="16"/>
        <v>2640.05</v>
      </c>
      <c r="O219" s="9"/>
      <c r="P219" s="9"/>
    </row>
    <row r="220" spans="1:16" ht="12.75">
      <c r="A220" s="10" t="s">
        <v>25</v>
      </c>
      <c r="B220" s="6">
        <v>38353</v>
      </c>
      <c r="C220" s="9">
        <v>12400</v>
      </c>
      <c r="D220" s="11"/>
      <c r="E220" s="4" t="s">
        <v>16</v>
      </c>
      <c r="F220" s="4">
        <v>20</v>
      </c>
      <c r="G220" s="4"/>
      <c r="H220" s="9">
        <v>5270</v>
      </c>
      <c r="I220" s="4"/>
      <c r="J220" s="9">
        <f t="shared" si="17"/>
        <v>620</v>
      </c>
      <c r="K220" s="4"/>
      <c r="L220" s="9">
        <f t="shared" si="15"/>
        <v>5890</v>
      </c>
      <c r="N220" s="9">
        <f t="shared" si="16"/>
        <v>6510</v>
      </c>
      <c r="O220" s="9"/>
      <c r="P220" s="9"/>
    </row>
    <row r="221" spans="1:16" ht="12.75">
      <c r="A221" s="10" t="s">
        <v>25</v>
      </c>
      <c r="B221" s="6">
        <v>38353</v>
      </c>
      <c r="C221" s="9">
        <v>1236252</v>
      </c>
      <c r="D221" s="11"/>
      <c r="E221" s="4" t="s">
        <v>16</v>
      </c>
      <c r="F221" s="4">
        <v>20</v>
      </c>
      <c r="G221" s="4"/>
      <c r="H221" s="9">
        <v>525409</v>
      </c>
      <c r="I221" s="4"/>
      <c r="J221" s="9">
        <f t="shared" si="17"/>
        <v>61812.6</v>
      </c>
      <c r="K221" s="4"/>
      <c r="L221" s="9">
        <f t="shared" si="15"/>
        <v>587221.6</v>
      </c>
      <c r="N221" s="9">
        <f t="shared" si="16"/>
        <v>649030.4</v>
      </c>
      <c r="O221" s="9"/>
      <c r="P221" s="9"/>
    </row>
    <row r="222" spans="1:16" ht="12.75">
      <c r="A222" s="10" t="s">
        <v>25</v>
      </c>
      <c r="B222" s="6">
        <v>38898</v>
      </c>
      <c r="C222" s="15">
        <v>22150</v>
      </c>
      <c r="E222" s="4" t="s">
        <v>16</v>
      </c>
      <c r="F222" s="4">
        <v>20</v>
      </c>
      <c r="H222" s="15">
        <v>7755</v>
      </c>
      <c r="J222" s="9">
        <f>C222/F222</f>
        <v>1107.5</v>
      </c>
      <c r="L222" s="9">
        <f t="shared" si="15"/>
        <v>8862.5</v>
      </c>
      <c r="N222" s="9">
        <f t="shared" si="16"/>
        <v>13287.5</v>
      </c>
      <c r="O222" s="9"/>
      <c r="P222" s="9"/>
    </row>
    <row r="223" spans="1:16" ht="12.75">
      <c r="A223" s="10">
        <v>1991</v>
      </c>
      <c r="B223" s="6">
        <v>33270</v>
      </c>
      <c r="C223" s="9">
        <v>4708</v>
      </c>
      <c r="D223" s="11"/>
      <c r="E223" s="4" t="s">
        <v>16</v>
      </c>
      <c r="F223" s="4">
        <v>10</v>
      </c>
      <c r="G223" s="4"/>
      <c r="H223" s="9">
        <v>4708</v>
      </c>
      <c r="I223" s="4"/>
      <c r="J223" s="9">
        <v>0</v>
      </c>
      <c r="K223" s="4"/>
      <c r="L223" s="9">
        <f t="shared" si="15"/>
        <v>4708</v>
      </c>
      <c r="N223" s="9">
        <f t="shared" si="16"/>
        <v>0</v>
      </c>
      <c r="O223" s="9"/>
      <c r="P223" s="9"/>
    </row>
    <row r="224" spans="1:16" ht="12.75">
      <c r="A224" s="10">
        <v>1991</v>
      </c>
      <c r="B224" s="6">
        <v>33298</v>
      </c>
      <c r="C224" s="9">
        <v>5022</v>
      </c>
      <c r="D224" s="11"/>
      <c r="E224" s="4" t="s">
        <v>16</v>
      </c>
      <c r="F224" s="4">
        <v>10</v>
      </c>
      <c r="G224" s="4"/>
      <c r="H224" s="9">
        <v>5022</v>
      </c>
      <c r="I224" s="4"/>
      <c r="J224" s="9">
        <v>0</v>
      </c>
      <c r="K224" s="4"/>
      <c r="L224" s="9">
        <f t="shared" si="15"/>
        <v>5022</v>
      </c>
      <c r="N224" s="9">
        <f t="shared" si="16"/>
        <v>0</v>
      </c>
      <c r="O224" s="9"/>
      <c r="P224" s="9"/>
    </row>
    <row r="225" spans="1:16" ht="12.75">
      <c r="A225" s="10">
        <v>1991</v>
      </c>
      <c r="B225" s="6">
        <v>33329</v>
      </c>
      <c r="C225" s="9">
        <v>1320</v>
      </c>
      <c r="D225" s="11"/>
      <c r="E225" s="4" t="s">
        <v>16</v>
      </c>
      <c r="F225" s="4">
        <v>10</v>
      </c>
      <c r="G225" s="4"/>
      <c r="H225" s="9">
        <v>1320</v>
      </c>
      <c r="I225" s="4"/>
      <c r="J225" s="9">
        <v>0</v>
      </c>
      <c r="K225" s="4"/>
      <c r="L225" s="9">
        <f t="shared" si="15"/>
        <v>1320</v>
      </c>
      <c r="N225" s="9">
        <f t="shared" si="16"/>
        <v>0</v>
      </c>
      <c r="O225" s="9"/>
      <c r="P225" s="9"/>
    </row>
    <row r="226" spans="1:16" ht="12.75">
      <c r="A226" s="10">
        <v>1991</v>
      </c>
      <c r="B226" s="6">
        <v>33329</v>
      </c>
      <c r="C226" s="9">
        <v>6215</v>
      </c>
      <c r="D226" s="11"/>
      <c r="E226" s="4" t="s">
        <v>16</v>
      </c>
      <c r="F226" s="4">
        <v>10</v>
      </c>
      <c r="G226" s="4"/>
      <c r="H226" s="9">
        <v>6215</v>
      </c>
      <c r="I226" s="4"/>
      <c r="J226" s="9">
        <v>0</v>
      </c>
      <c r="K226" s="4"/>
      <c r="L226" s="9">
        <f t="shared" si="15"/>
        <v>6215</v>
      </c>
      <c r="N226" s="9">
        <f t="shared" si="16"/>
        <v>0</v>
      </c>
      <c r="O226" s="9"/>
      <c r="P226" s="9"/>
    </row>
    <row r="227" spans="1:16" ht="12.75">
      <c r="A227" s="10">
        <v>1991</v>
      </c>
      <c r="B227" s="6">
        <v>33359</v>
      </c>
      <c r="C227" s="9">
        <v>1569</v>
      </c>
      <c r="D227" s="11"/>
      <c r="E227" s="4" t="s">
        <v>16</v>
      </c>
      <c r="F227" s="4">
        <v>10</v>
      </c>
      <c r="G227" s="4"/>
      <c r="H227" s="9">
        <v>1569</v>
      </c>
      <c r="I227" s="4"/>
      <c r="J227" s="9">
        <v>0</v>
      </c>
      <c r="K227" s="4"/>
      <c r="L227" s="9">
        <f t="shared" si="15"/>
        <v>1569</v>
      </c>
      <c r="N227" s="9">
        <f t="shared" si="16"/>
        <v>0</v>
      </c>
      <c r="O227" s="9"/>
      <c r="P227" s="9"/>
    </row>
    <row r="228" spans="1:16" ht="12.75">
      <c r="A228" s="10">
        <v>1991</v>
      </c>
      <c r="B228" s="6">
        <v>33756</v>
      </c>
      <c r="C228" s="9">
        <v>2331</v>
      </c>
      <c r="D228" s="11"/>
      <c r="E228" s="4" t="s">
        <v>16</v>
      </c>
      <c r="F228" s="4">
        <v>10</v>
      </c>
      <c r="G228" s="4"/>
      <c r="H228" s="9">
        <v>2331</v>
      </c>
      <c r="I228" s="4"/>
      <c r="J228" s="9">
        <v>0</v>
      </c>
      <c r="K228" s="4"/>
      <c r="L228" s="9">
        <f t="shared" si="15"/>
        <v>2331</v>
      </c>
      <c r="N228" s="9">
        <f t="shared" si="16"/>
        <v>0</v>
      </c>
      <c r="O228" s="9"/>
      <c r="P228" s="9"/>
    </row>
    <row r="229" spans="1:16" ht="12.75">
      <c r="A229" s="10">
        <v>1992</v>
      </c>
      <c r="B229" s="6">
        <v>33725</v>
      </c>
      <c r="C229" s="9">
        <v>35882</v>
      </c>
      <c r="D229" s="11"/>
      <c r="E229" s="4" t="s">
        <v>16</v>
      </c>
      <c r="F229" s="4">
        <v>10</v>
      </c>
      <c r="G229" s="4"/>
      <c r="H229" s="9">
        <v>35882</v>
      </c>
      <c r="I229" s="4"/>
      <c r="J229" s="9">
        <v>0</v>
      </c>
      <c r="K229" s="4"/>
      <c r="L229" s="9">
        <f t="shared" si="15"/>
        <v>35882</v>
      </c>
      <c r="N229" s="9">
        <f t="shared" si="16"/>
        <v>0</v>
      </c>
      <c r="O229" s="9"/>
      <c r="P229" s="9"/>
    </row>
    <row r="230" spans="1:16" ht="12.75">
      <c r="A230" s="10">
        <v>1993</v>
      </c>
      <c r="B230" s="6">
        <v>33953</v>
      </c>
      <c r="C230" s="9">
        <v>130348</v>
      </c>
      <c r="D230" s="11"/>
      <c r="E230" s="4" t="s">
        <v>16</v>
      </c>
      <c r="F230" s="4">
        <v>10</v>
      </c>
      <c r="G230" s="4"/>
      <c r="H230" s="9">
        <v>130348</v>
      </c>
      <c r="I230" s="4"/>
      <c r="J230" s="9">
        <v>0</v>
      </c>
      <c r="K230" s="4"/>
      <c r="L230" s="9">
        <f t="shared" si="15"/>
        <v>130348</v>
      </c>
      <c r="N230" s="9">
        <f t="shared" si="16"/>
        <v>0</v>
      </c>
      <c r="O230" s="9"/>
      <c r="P230" s="9"/>
    </row>
    <row r="231" spans="1:16" ht="12.75">
      <c r="A231" s="10">
        <v>1994</v>
      </c>
      <c r="B231" s="6">
        <v>34335</v>
      </c>
      <c r="C231" s="9">
        <v>184189</v>
      </c>
      <c r="D231" s="11"/>
      <c r="E231" s="4" t="s">
        <v>16</v>
      </c>
      <c r="F231" s="4">
        <v>10</v>
      </c>
      <c r="G231" s="4"/>
      <c r="H231" s="9">
        <v>184189</v>
      </c>
      <c r="I231" s="4"/>
      <c r="J231" s="9">
        <v>0</v>
      </c>
      <c r="K231" s="4"/>
      <c r="L231" s="9">
        <f t="shared" si="15"/>
        <v>184189</v>
      </c>
      <c r="N231" s="9">
        <f t="shared" si="16"/>
        <v>0</v>
      </c>
      <c r="O231" s="9"/>
      <c r="P231" s="9"/>
    </row>
    <row r="232" spans="1:16" ht="12.75">
      <c r="A232" s="10">
        <v>1995</v>
      </c>
      <c r="B232" s="6">
        <v>34700</v>
      </c>
      <c r="C232" s="9">
        <v>114961</v>
      </c>
      <c r="D232" s="11"/>
      <c r="E232" s="4" t="s">
        <v>16</v>
      </c>
      <c r="F232" s="4">
        <v>10</v>
      </c>
      <c r="G232" s="4"/>
      <c r="H232" s="9">
        <v>114961</v>
      </c>
      <c r="I232" s="4"/>
      <c r="J232" s="9">
        <v>0</v>
      </c>
      <c r="K232" s="4"/>
      <c r="L232" s="9">
        <f t="shared" si="15"/>
        <v>114961</v>
      </c>
      <c r="N232" s="9">
        <f t="shared" si="16"/>
        <v>0</v>
      </c>
      <c r="O232" s="9"/>
      <c r="P232" s="9"/>
    </row>
    <row r="233" spans="1:16" ht="12.75">
      <c r="A233" s="10" t="s">
        <v>26</v>
      </c>
      <c r="B233" s="6">
        <v>34700</v>
      </c>
      <c r="C233" s="9">
        <v>83740</v>
      </c>
      <c r="D233" s="11"/>
      <c r="E233" s="4" t="s">
        <v>16</v>
      </c>
      <c r="F233" s="4">
        <v>10</v>
      </c>
      <c r="G233" s="4"/>
      <c r="H233" s="9">
        <v>83740</v>
      </c>
      <c r="I233" s="4"/>
      <c r="J233" s="9">
        <v>0</v>
      </c>
      <c r="K233" s="4"/>
      <c r="L233" s="9">
        <f t="shared" si="15"/>
        <v>83740</v>
      </c>
      <c r="N233" s="9">
        <f t="shared" si="16"/>
        <v>0</v>
      </c>
      <c r="O233" s="9"/>
      <c r="P233" s="9"/>
    </row>
    <row r="234" spans="1:16" ht="12.75">
      <c r="A234" s="10" t="s">
        <v>26</v>
      </c>
      <c r="B234" s="6">
        <v>34820</v>
      </c>
      <c r="C234" s="9">
        <v>65709</v>
      </c>
      <c r="D234" s="11"/>
      <c r="E234" s="4" t="s">
        <v>16</v>
      </c>
      <c r="F234" s="4">
        <v>10</v>
      </c>
      <c r="G234" s="4"/>
      <c r="H234" s="9">
        <v>65709</v>
      </c>
      <c r="I234" s="4"/>
      <c r="J234" s="9">
        <v>0</v>
      </c>
      <c r="K234" s="4"/>
      <c r="L234" s="9">
        <f t="shared" si="15"/>
        <v>65709</v>
      </c>
      <c r="N234" s="9">
        <f t="shared" si="16"/>
        <v>0</v>
      </c>
      <c r="O234" s="9"/>
      <c r="P234" s="9"/>
    </row>
    <row r="235" spans="1:16" ht="12.75">
      <c r="A235" s="10">
        <v>1996</v>
      </c>
      <c r="B235" s="6">
        <v>35065</v>
      </c>
      <c r="C235" s="9">
        <v>63803</v>
      </c>
      <c r="D235" s="11"/>
      <c r="E235" s="4" t="s">
        <v>16</v>
      </c>
      <c r="F235" s="4">
        <v>10</v>
      </c>
      <c r="G235" s="4"/>
      <c r="H235" s="9">
        <v>63803</v>
      </c>
      <c r="I235" s="4"/>
      <c r="J235" s="9">
        <v>0</v>
      </c>
      <c r="K235" s="4"/>
      <c r="L235" s="9">
        <f t="shared" si="15"/>
        <v>63803</v>
      </c>
      <c r="N235" s="9">
        <f t="shared" si="16"/>
        <v>0</v>
      </c>
      <c r="O235" s="9"/>
      <c r="P235" s="9"/>
    </row>
    <row r="236" spans="1:16" ht="12.75">
      <c r="A236" s="10">
        <v>2007</v>
      </c>
      <c r="B236" s="6">
        <v>39263</v>
      </c>
      <c r="C236" s="9">
        <v>263835.93</v>
      </c>
      <c r="D236" s="11"/>
      <c r="E236" s="4" t="s">
        <v>16</v>
      </c>
      <c r="F236" s="4">
        <v>20</v>
      </c>
      <c r="G236" s="4"/>
      <c r="H236" s="9">
        <v>79153</v>
      </c>
      <c r="I236" s="4"/>
      <c r="J236" s="9">
        <f>C236/F236</f>
        <v>13191.7965</v>
      </c>
      <c r="K236" s="4"/>
      <c r="L236" s="9">
        <f t="shared" si="15"/>
        <v>92344.7965</v>
      </c>
      <c r="N236" s="9">
        <f t="shared" si="16"/>
        <v>171491.1335</v>
      </c>
      <c r="O236" s="9"/>
      <c r="P236" s="9"/>
    </row>
    <row r="237" spans="1:16" ht="12.75">
      <c r="A237" s="10" t="s">
        <v>27</v>
      </c>
      <c r="B237" s="6">
        <v>35065</v>
      </c>
      <c r="C237" s="9">
        <v>117478</v>
      </c>
      <c r="D237" s="11"/>
      <c r="E237" s="4" t="s">
        <v>16</v>
      </c>
      <c r="F237" s="4">
        <v>10</v>
      </c>
      <c r="G237" s="4"/>
      <c r="H237" s="9">
        <v>117478</v>
      </c>
      <c r="I237" s="4"/>
      <c r="J237" s="9"/>
      <c r="K237" s="4"/>
      <c r="L237" s="9">
        <f t="shared" si="15"/>
        <v>117478</v>
      </c>
      <c r="N237" s="9">
        <f t="shared" si="16"/>
        <v>0</v>
      </c>
      <c r="O237" s="9"/>
      <c r="P237" s="9"/>
    </row>
    <row r="238" spans="1:16" ht="12.75">
      <c r="A238" s="10">
        <v>2013</v>
      </c>
      <c r="B238" s="6">
        <v>41455</v>
      </c>
      <c r="C238" s="9">
        <f>13023611+211750</f>
        <v>13235361</v>
      </c>
      <c r="D238" s="11"/>
      <c r="E238" s="4" t="s">
        <v>16</v>
      </c>
      <c r="F238" s="4">
        <v>40</v>
      </c>
      <c r="G238" s="4"/>
      <c r="H238" s="9"/>
      <c r="I238" s="4"/>
      <c r="J238" s="9">
        <f>C238/F238</f>
        <v>330884.025</v>
      </c>
      <c r="K238" s="4"/>
      <c r="L238" s="9">
        <f t="shared" si="15"/>
        <v>330884.025</v>
      </c>
      <c r="N238" s="9">
        <f t="shared" si="16"/>
        <v>12904476.975</v>
      </c>
      <c r="O238" s="9"/>
      <c r="P238" s="9"/>
    </row>
    <row r="239" spans="1:16" ht="12.75">
      <c r="A239" s="10">
        <v>2014</v>
      </c>
      <c r="B239" s="6">
        <v>41820</v>
      </c>
      <c r="C239" s="7">
        <v>711397.53</v>
      </c>
      <c r="D239" s="11"/>
      <c r="E239" s="4" t="s">
        <v>18</v>
      </c>
      <c r="F239" s="4">
        <v>40</v>
      </c>
      <c r="G239" s="4"/>
      <c r="H239" s="7"/>
      <c r="I239" s="4"/>
      <c r="J239" s="7"/>
      <c r="K239" s="4"/>
      <c r="L239" s="7"/>
      <c r="N239" s="7">
        <f t="shared" si="16"/>
        <v>711397.53</v>
      </c>
      <c r="O239" s="9"/>
      <c r="P239" s="9"/>
    </row>
    <row r="240" spans="1:16" ht="12.75">
      <c r="A240" s="10"/>
      <c r="B240" s="6"/>
      <c r="C240" s="9"/>
      <c r="D240" s="11"/>
      <c r="E240" s="4"/>
      <c r="F240" s="4"/>
      <c r="G240" s="4"/>
      <c r="H240" s="9"/>
      <c r="I240" s="4"/>
      <c r="J240" s="9"/>
      <c r="K240" s="4"/>
      <c r="L240" s="9"/>
      <c r="N240" s="9"/>
      <c r="O240" s="9"/>
      <c r="P240" s="9"/>
    </row>
    <row r="241" spans="1:16" ht="13.5" thickBot="1">
      <c r="A241" t="s">
        <v>28</v>
      </c>
      <c r="C241" s="8">
        <f>SUM(C198:C239)</f>
        <v>36580770.46</v>
      </c>
      <c r="D241" s="10">
        <v>1493</v>
      </c>
      <c r="H241" s="8">
        <f>SUM(H198:H237)</f>
        <v>13462028</v>
      </c>
      <c r="J241" s="8">
        <f>SUM(J198:J237)</f>
        <v>550054.9915000001</v>
      </c>
      <c r="L241" s="8">
        <f>SUM(L198:L237)</f>
        <v>14012082.991499998</v>
      </c>
      <c r="N241" s="8">
        <f>SUM(N198:N237)</f>
        <v>8621928.9385</v>
      </c>
      <c r="O241" s="9"/>
      <c r="P241" s="9"/>
    </row>
    <row r="242" spans="3:12" ht="13.5" thickTop="1">
      <c r="C242" s="38" t="s">
        <v>61</v>
      </c>
      <c r="D242" s="10"/>
      <c r="L242" s="38" t="s">
        <v>53</v>
      </c>
    </row>
    <row r="243" ht="12.75">
      <c r="D243" s="10"/>
    </row>
    <row r="244" spans="1:18" ht="12.75">
      <c r="A244" s="10">
        <v>1989</v>
      </c>
      <c r="B244" s="6">
        <v>32509</v>
      </c>
      <c r="C244" s="17">
        <v>21110</v>
      </c>
      <c r="D244" s="29"/>
      <c r="E244" s="17" t="s">
        <v>16</v>
      </c>
      <c r="F244" s="17">
        <v>20</v>
      </c>
      <c r="G244" s="17"/>
      <c r="H244" s="17">
        <v>21110</v>
      </c>
      <c r="I244" s="17"/>
      <c r="J244" s="17"/>
      <c r="K244" s="17"/>
      <c r="L244" s="17">
        <f aca="true" t="shared" si="18" ref="L244:L255">H244+J244</f>
        <v>21110</v>
      </c>
      <c r="M244" s="17"/>
      <c r="N244" s="17">
        <f aca="true" t="shared" si="19" ref="N244:N255">C244-L244</f>
        <v>0</v>
      </c>
      <c r="O244" s="17"/>
      <c r="P244" s="17"/>
      <c r="Q244" s="17"/>
      <c r="R244" s="27"/>
    </row>
    <row r="245" spans="1:18" ht="12.75">
      <c r="A245" s="10">
        <v>1989</v>
      </c>
      <c r="B245" s="6">
        <v>32843</v>
      </c>
      <c r="C245" s="17">
        <v>7596</v>
      </c>
      <c r="D245" s="29"/>
      <c r="E245" s="17" t="s">
        <v>16</v>
      </c>
      <c r="F245" s="17">
        <v>20</v>
      </c>
      <c r="G245" s="17"/>
      <c r="H245" s="17">
        <v>7596</v>
      </c>
      <c r="I245" s="17"/>
      <c r="J245" s="17">
        <v>0</v>
      </c>
      <c r="K245" s="17"/>
      <c r="L245" s="17">
        <f t="shared" si="18"/>
        <v>7596</v>
      </c>
      <c r="M245" s="17"/>
      <c r="N245" s="17">
        <f t="shared" si="19"/>
        <v>0</v>
      </c>
      <c r="O245" s="17"/>
      <c r="P245" s="17"/>
      <c r="Q245" s="17"/>
      <c r="R245" s="27"/>
    </row>
    <row r="246" spans="1:18" ht="12.75">
      <c r="A246" s="10">
        <v>1990</v>
      </c>
      <c r="B246" s="6">
        <v>32905</v>
      </c>
      <c r="C246" s="17">
        <v>5628</v>
      </c>
      <c r="D246" s="29"/>
      <c r="E246" s="17" t="s">
        <v>16</v>
      </c>
      <c r="F246" s="17">
        <v>20</v>
      </c>
      <c r="G246" s="17"/>
      <c r="H246" s="17">
        <v>5628</v>
      </c>
      <c r="I246" s="17"/>
      <c r="J246" s="17">
        <v>0</v>
      </c>
      <c r="K246" s="17"/>
      <c r="L246" s="17">
        <f t="shared" si="18"/>
        <v>5628</v>
      </c>
      <c r="M246" s="17"/>
      <c r="N246" s="17">
        <f t="shared" si="19"/>
        <v>0</v>
      </c>
      <c r="O246" s="17"/>
      <c r="P246" s="17"/>
      <c r="Q246" s="17"/>
      <c r="R246" s="27"/>
    </row>
    <row r="247" spans="1:18" ht="12.75">
      <c r="A247" s="10">
        <v>1990</v>
      </c>
      <c r="B247" s="6">
        <v>32964</v>
      </c>
      <c r="C247" s="17">
        <v>7245</v>
      </c>
      <c r="D247" s="28"/>
      <c r="E247" s="17" t="s">
        <v>16</v>
      </c>
      <c r="F247" s="17">
        <v>20</v>
      </c>
      <c r="G247" s="17"/>
      <c r="H247" s="27">
        <v>7245</v>
      </c>
      <c r="I247" s="17"/>
      <c r="J247" s="17">
        <v>0</v>
      </c>
      <c r="K247" s="17"/>
      <c r="L247" s="17">
        <f t="shared" si="18"/>
        <v>7245</v>
      </c>
      <c r="M247" s="17"/>
      <c r="N247" s="17">
        <f t="shared" si="19"/>
        <v>0</v>
      </c>
      <c r="O247" s="17"/>
      <c r="P247" s="17"/>
      <c r="Q247" s="17"/>
      <c r="R247" s="27"/>
    </row>
    <row r="248" spans="1:18" ht="12.75">
      <c r="A248" s="10">
        <v>1960</v>
      </c>
      <c r="B248" s="6">
        <v>21916</v>
      </c>
      <c r="C248" s="17">
        <v>16000</v>
      </c>
      <c r="D248" s="29"/>
      <c r="E248" s="17" t="s">
        <v>16</v>
      </c>
      <c r="F248" s="17">
        <v>20</v>
      </c>
      <c r="G248" s="17"/>
      <c r="H248" s="17">
        <v>16000</v>
      </c>
      <c r="I248" s="17"/>
      <c r="J248" s="17">
        <v>0</v>
      </c>
      <c r="K248" s="17"/>
      <c r="L248" s="17">
        <f t="shared" si="18"/>
        <v>16000</v>
      </c>
      <c r="M248" s="17"/>
      <c r="N248" s="17">
        <f t="shared" si="19"/>
        <v>0</v>
      </c>
      <c r="O248" s="17"/>
      <c r="P248" s="17"/>
      <c r="Q248" s="17"/>
      <c r="R248" s="27"/>
    </row>
    <row r="249" spans="1:18" ht="12.75">
      <c r="A249" s="10">
        <v>1967</v>
      </c>
      <c r="B249" s="6">
        <v>24473</v>
      </c>
      <c r="C249" s="17">
        <v>17000</v>
      </c>
      <c r="D249" s="29"/>
      <c r="E249" s="17" t="s">
        <v>16</v>
      </c>
      <c r="F249" s="17">
        <v>20</v>
      </c>
      <c r="G249" s="17"/>
      <c r="H249" s="17">
        <v>17000</v>
      </c>
      <c r="I249" s="17"/>
      <c r="J249" s="17">
        <v>0</v>
      </c>
      <c r="K249" s="17"/>
      <c r="L249" s="17">
        <f t="shared" si="18"/>
        <v>17000</v>
      </c>
      <c r="M249" s="17"/>
      <c r="N249" s="17">
        <f t="shared" si="19"/>
        <v>0</v>
      </c>
      <c r="O249" s="17"/>
      <c r="P249" s="17"/>
      <c r="Q249" s="17"/>
      <c r="R249" s="27"/>
    </row>
    <row r="250" spans="1:18" ht="12.75">
      <c r="A250" s="10">
        <v>1968</v>
      </c>
      <c r="B250" s="6">
        <v>24838</v>
      </c>
      <c r="C250" s="17">
        <v>30000</v>
      </c>
      <c r="D250" s="29"/>
      <c r="E250" s="17" t="s">
        <v>16</v>
      </c>
      <c r="F250" s="17">
        <v>20</v>
      </c>
      <c r="G250" s="17"/>
      <c r="H250" s="17">
        <v>30000</v>
      </c>
      <c r="I250" s="17"/>
      <c r="J250" s="17">
        <v>0</v>
      </c>
      <c r="K250" s="17"/>
      <c r="L250" s="17">
        <f t="shared" si="18"/>
        <v>30000</v>
      </c>
      <c r="M250" s="17"/>
      <c r="N250" s="17">
        <f t="shared" si="19"/>
        <v>0</v>
      </c>
      <c r="O250" s="17"/>
      <c r="P250" s="17"/>
      <c r="Q250" s="17"/>
      <c r="R250" s="27"/>
    </row>
    <row r="251" spans="1:18" ht="12.75">
      <c r="A251" s="10">
        <v>1970</v>
      </c>
      <c r="B251" s="6">
        <v>25569</v>
      </c>
      <c r="C251" s="17">
        <v>34875</v>
      </c>
      <c r="D251" s="29"/>
      <c r="E251" s="17" t="s">
        <v>16</v>
      </c>
      <c r="F251" s="17">
        <v>20</v>
      </c>
      <c r="G251" s="17"/>
      <c r="H251" s="17">
        <v>34875</v>
      </c>
      <c r="I251" s="17"/>
      <c r="J251" s="17">
        <v>0</v>
      </c>
      <c r="K251" s="17"/>
      <c r="L251" s="17">
        <f t="shared" si="18"/>
        <v>34875</v>
      </c>
      <c r="M251" s="17"/>
      <c r="N251" s="17">
        <f t="shared" si="19"/>
        <v>0</v>
      </c>
      <c r="O251" s="17"/>
      <c r="P251" s="17"/>
      <c r="Q251" s="17"/>
      <c r="R251" s="27"/>
    </row>
    <row r="252" spans="1:18" ht="12.75">
      <c r="A252" s="10">
        <v>1972</v>
      </c>
      <c r="B252" s="6">
        <v>26299</v>
      </c>
      <c r="C252" s="17">
        <v>36752</v>
      </c>
      <c r="D252" s="29"/>
      <c r="E252" s="17" t="s">
        <v>16</v>
      </c>
      <c r="F252" s="17">
        <v>20</v>
      </c>
      <c r="G252" s="17"/>
      <c r="H252" s="17">
        <v>36752</v>
      </c>
      <c r="I252" s="17"/>
      <c r="J252" s="17">
        <v>0</v>
      </c>
      <c r="K252" s="17"/>
      <c r="L252" s="17">
        <f t="shared" si="18"/>
        <v>36752</v>
      </c>
      <c r="M252" s="17"/>
      <c r="N252" s="17">
        <f t="shared" si="19"/>
        <v>0</v>
      </c>
      <c r="O252" s="17"/>
      <c r="P252" s="17"/>
      <c r="Q252" s="17"/>
      <c r="R252" s="27"/>
    </row>
    <row r="253" spans="1:18" ht="12.75">
      <c r="A253" s="10">
        <v>1974</v>
      </c>
      <c r="B253" s="6">
        <v>27030</v>
      </c>
      <c r="C253" s="17">
        <v>4839</v>
      </c>
      <c r="D253" s="29"/>
      <c r="E253" s="17" t="s">
        <v>16</v>
      </c>
      <c r="F253" s="17">
        <v>20</v>
      </c>
      <c r="G253" s="17"/>
      <c r="H253" s="17">
        <v>4839</v>
      </c>
      <c r="I253" s="17"/>
      <c r="J253" s="17">
        <v>0</v>
      </c>
      <c r="K253" s="17"/>
      <c r="L253" s="17">
        <f t="shared" si="18"/>
        <v>4839</v>
      </c>
      <c r="M253" s="17"/>
      <c r="N253" s="17">
        <f t="shared" si="19"/>
        <v>0</v>
      </c>
      <c r="O253" s="17"/>
      <c r="P253" s="17"/>
      <c r="Q253" s="17"/>
      <c r="R253" s="27"/>
    </row>
    <row r="254" spans="1:18" ht="12.75">
      <c r="A254" s="10">
        <v>2004</v>
      </c>
      <c r="B254" s="6">
        <v>37987</v>
      </c>
      <c r="C254" s="27">
        <v>5250</v>
      </c>
      <c r="D254" s="28"/>
      <c r="E254" s="17" t="s">
        <v>16</v>
      </c>
      <c r="F254" s="4">
        <v>20</v>
      </c>
      <c r="G254" s="17"/>
      <c r="H254" s="27">
        <v>2495</v>
      </c>
      <c r="I254" s="17"/>
      <c r="J254" s="17">
        <f>C254/F254</f>
        <v>262.5</v>
      </c>
      <c r="K254" s="17"/>
      <c r="L254" s="17">
        <f>H254+J254</f>
        <v>2757.5</v>
      </c>
      <c r="M254" s="17"/>
      <c r="N254" s="17">
        <f>C254-L254</f>
        <v>2492.5</v>
      </c>
      <c r="O254" s="17"/>
      <c r="P254" s="17"/>
      <c r="Q254" s="17"/>
      <c r="R254" s="27"/>
    </row>
    <row r="255" spans="1:18" ht="12.75">
      <c r="A255" s="10">
        <v>1984</v>
      </c>
      <c r="B255" s="6">
        <v>30682</v>
      </c>
      <c r="C255" s="19">
        <v>6442</v>
      </c>
      <c r="D255" s="29"/>
      <c r="E255" s="17" t="s">
        <v>16</v>
      </c>
      <c r="F255" s="17">
        <v>20</v>
      </c>
      <c r="G255" s="17"/>
      <c r="H255" s="19">
        <v>6442</v>
      </c>
      <c r="I255" s="17"/>
      <c r="J255" s="19">
        <v>0</v>
      </c>
      <c r="K255" s="17"/>
      <c r="L255" s="19">
        <f t="shared" si="18"/>
        <v>6442</v>
      </c>
      <c r="M255" s="17"/>
      <c r="N255" s="19">
        <f t="shared" si="19"/>
        <v>0</v>
      </c>
      <c r="O255" s="27"/>
      <c r="P255" s="27"/>
      <c r="Q255" s="17"/>
      <c r="R255" s="27"/>
    </row>
    <row r="256" spans="4:18" ht="12.75">
      <c r="D256" s="10"/>
      <c r="Q256" s="17"/>
      <c r="R256" s="27"/>
    </row>
    <row r="257" spans="1:18" ht="13.5" thickBot="1">
      <c r="A257" t="s">
        <v>19</v>
      </c>
      <c r="C257" s="20">
        <f>SUM(C244:C255)-1</f>
        <v>192736</v>
      </c>
      <c r="D257" s="10">
        <v>1492</v>
      </c>
      <c r="H257" s="20">
        <f>SUM(H244:H255)-1</f>
        <v>189981</v>
      </c>
      <c r="J257" s="20">
        <f>SUM(J244:J255)-1</f>
        <v>261.5</v>
      </c>
      <c r="L257" s="20">
        <f>SUM(L244:L255)-1</f>
        <v>190243.5</v>
      </c>
      <c r="N257" s="20">
        <f>SUM(N244:N255)-1</f>
        <v>2491.5</v>
      </c>
      <c r="O257" s="37"/>
      <c r="P257" s="37"/>
      <c r="Q257" s="17"/>
      <c r="R257" s="27"/>
    </row>
    <row r="258" spans="3:18" ht="13.5" thickTop="1">
      <c r="C258" s="38" t="s">
        <v>58</v>
      </c>
      <c r="D258" s="10"/>
      <c r="L258" s="38" t="s">
        <v>52</v>
      </c>
      <c r="Q258" s="17"/>
      <c r="R258" s="27"/>
    </row>
    <row r="259" spans="4:18" ht="12.75">
      <c r="D259" s="10"/>
      <c r="Q259" s="17"/>
      <c r="R259" s="27"/>
    </row>
    <row r="260" spans="1:18" ht="12.75">
      <c r="A260" s="10">
        <v>1952</v>
      </c>
      <c r="B260" s="6">
        <v>18994</v>
      </c>
      <c r="C260" s="17">
        <v>171000</v>
      </c>
      <c r="D260" s="29"/>
      <c r="E260" s="17" t="s">
        <v>16</v>
      </c>
      <c r="F260" s="17">
        <v>40</v>
      </c>
      <c r="G260" s="17"/>
      <c r="H260" s="17">
        <v>171000</v>
      </c>
      <c r="I260" s="17"/>
      <c r="J260" s="17">
        <v>0</v>
      </c>
      <c r="K260" s="17"/>
      <c r="L260" s="17">
        <f>H260+J260</f>
        <v>171000</v>
      </c>
      <c r="M260" s="17"/>
      <c r="N260" s="17">
        <f>C260-L260</f>
        <v>0</v>
      </c>
      <c r="O260" s="17"/>
      <c r="P260" s="17"/>
      <c r="Q260" s="17"/>
      <c r="R260" s="27"/>
    </row>
    <row r="261" spans="1:18" ht="12.75">
      <c r="A261" s="10">
        <v>1964</v>
      </c>
      <c r="B261" s="6">
        <v>23377</v>
      </c>
      <c r="C261" s="17">
        <v>182000</v>
      </c>
      <c r="D261" s="29"/>
      <c r="E261" s="17" t="s">
        <v>16</v>
      </c>
      <c r="F261" s="17">
        <v>40</v>
      </c>
      <c r="G261" s="17"/>
      <c r="H261" s="17">
        <v>182000</v>
      </c>
      <c r="I261" s="17"/>
      <c r="J261" s="17">
        <v>0</v>
      </c>
      <c r="K261" s="17"/>
      <c r="L261" s="17">
        <f>H261+J261</f>
        <v>182000</v>
      </c>
      <c r="M261" s="17"/>
      <c r="N261" s="17">
        <f>C261-L261</f>
        <v>0</v>
      </c>
      <c r="O261" s="17"/>
      <c r="P261" s="17"/>
      <c r="Q261" s="17"/>
      <c r="R261" s="27"/>
    </row>
    <row r="262" spans="1:18" ht="12.75">
      <c r="A262" s="10">
        <v>1970</v>
      </c>
      <c r="B262" s="6">
        <v>25569</v>
      </c>
      <c r="C262" s="17">
        <v>104290</v>
      </c>
      <c r="D262" s="17"/>
      <c r="E262" s="17" t="s">
        <v>16</v>
      </c>
      <c r="F262" s="17">
        <v>40</v>
      </c>
      <c r="G262" s="17"/>
      <c r="H262" s="17">
        <v>104290</v>
      </c>
      <c r="I262" s="17"/>
      <c r="J262" s="17">
        <v>0</v>
      </c>
      <c r="K262" s="17"/>
      <c r="L262" s="17">
        <f aca="true" t="shared" si="20" ref="L262:L291">H262+J262</f>
        <v>104290</v>
      </c>
      <c r="M262" s="17"/>
      <c r="N262" s="17">
        <f aca="true" t="shared" si="21" ref="N262:N291">C262-L262</f>
        <v>0</v>
      </c>
      <c r="O262" s="17"/>
      <c r="P262" s="17"/>
      <c r="Q262" s="17"/>
      <c r="R262" s="27"/>
    </row>
    <row r="263" spans="1:18" ht="12.75">
      <c r="A263" s="10">
        <v>1971</v>
      </c>
      <c r="B263" s="6">
        <v>25934</v>
      </c>
      <c r="C263" s="27">
        <v>27672</v>
      </c>
      <c r="D263" s="28"/>
      <c r="E263" s="17" t="s">
        <v>16</v>
      </c>
      <c r="F263" s="17">
        <v>40</v>
      </c>
      <c r="G263" s="17"/>
      <c r="H263" s="27">
        <v>27672</v>
      </c>
      <c r="I263" s="17"/>
      <c r="J263" s="17">
        <v>0</v>
      </c>
      <c r="K263" s="17"/>
      <c r="L263" s="17">
        <f t="shared" si="20"/>
        <v>27672</v>
      </c>
      <c r="M263" s="17"/>
      <c r="N263" s="17">
        <f t="shared" si="21"/>
        <v>0</v>
      </c>
      <c r="O263" s="17"/>
      <c r="P263" s="17"/>
      <c r="Q263" s="17"/>
      <c r="R263" s="27"/>
    </row>
    <row r="264" spans="1:18" ht="12.75">
      <c r="A264" s="10">
        <v>1975</v>
      </c>
      <c r="B264" s="6">
        <v>27395</v>
      </c>
      <c r="C264" s="27">
        <v>21256</v>
      </c>
      <c r="D264" s="28"/>
      <c r="E264" s="17" t="s">
        <v>16</v>
      </c>
      <c r="F264" s="17">
        <v>40</v>
      </c>
      <c r="G264" s="17"/>
      <c r="H264" s="27">
        <v>20457</v>
      </c>
      <c r="I264" s="17"/>
      <c r="J264" s="17">
        <f aca="true" t="shared" si="22" ref="J264:J271">C264/F264</f>
        <v>531.4</v>
      </c>
      <c r="K264" s="17"/>
      <c r="L264" s="17">
        <f t="shared" si="20"/>
        <v>20988.4</v>
      </c>
      <c r="M264" s="17"/>
      <c r="N264" s="17">
        <f t="shared" si="21"/>
        <v>267.59999999999854</v>
      </c>
      <c r="O264" s="17"/>
      <c r="P264" s="17"/>
      <c r="Q264" s="17"/>
      <c r="R264" s="27"/>
    </row>
    <row r="265" spans="1:18" ht="12.75">
      <c r="A265" s="10">
        <v>1976</v>
      </c>
      <c r="B265" s="6">
        <v>27760</v>
      </c>
      <c r="C265" s="27">
        <v>6850</v>
      </c>
      <c r="D265" s="28"/>
      <c r="E265" s="17" t="s">
        <v>16</v>
      </c>
      <c r="F265" s="17">
        <v>40</v>
      </c>
      <c r="G265" s="17"/>
      <c r="H265" s="27">
        <v>6421</v>
      </c>
      <c r="I265" s="17"/>
      <c r="J265" s="17">
        <f t="shared" si="22"/>
        <v>171.25</v>
      </c>
      <c r="K265" s="17"/>
      <c r="L265" s="17">
        <f t="shared" si="20"/>
        <v>6592.25</v>
      </c>
      <c r="M265" s="17"/>
      <c r="N265" s="17">
        <f t="shared" si="21"/>
        <v>257.75</v>
      </c>
      <c r="O265" s="17"/>
      <c r="P265" s="17"/>
      <c r="Q265" s="17"/>
      <c r="R265" s="27"/>
    </row>
    <row r="266" spans="1:18" ht="12.75">
      <c r="A266" s="10">
        <v>1977</v>
      </c>
      <c r="B266" s="6">
        <v>28126</v>
      </c>
      <c r="C266" s="27">
        <v>19334</v>
      </c>
      <c r="D266" s="28"/>
      <c r="E266" s="17" t="s">
        <v>16</v>
      </c>
      <c r="F266" s="17">
        <v>40</v>
      </c>
      <c r="G266" s="17"/>
      <c r="H266" s="27">
        <v>17641</v>
      </c>
      <c r="I266" s="17"/>
      <c r="J266" s="17">
        <f t="shared" si="22"/>
        <v>483.35</v>
      </c>
      <c r="K266" s="17"/>
      <c r="L266" s="17">
        <f t="shared" si="20"/>
        <v>18124.35</v>
      </c>
      <c r="M266" s="17"/>
      <c r="N266" s="17">
        <f t="shared" si="21"/>
        <v>1209.6500000000015</v>
      </c>
      <c r="O266" s="17"/>
      <c r="P266" s="17"/>
      <c r="Q266" s="17"/>
      <c r="R266" s="27"/>
    </row>
    <row r="267" spans="1:18" ht="12.75">
      <c r="A267" s="10">
        <v>1977</v>
      </c>
      <c r="B267" s="6">
        <v>28126</v>
      </c>
      <c r="C267" s="27">
        <v>5441</v>
      </c>
      <c r="D267" s="28"/>
      <c r="E267" s="17" t="s">
        <v>16</v>
      </c>
      <c r="F267" s="17">
        <v>40</v>
      </c>
      <c r="G267" s="17"/>
      <c r="H267" s="27">
        <v>4964</v>
      </c>
      <c r="I267" s="17"/>
      <c r="J267" s="17">
        <f t="shared" si="22"/>
        <v>136.025</v>
      </c>
      <c r="K267" s="17"/>
      <c r="L267" s="17">
        <f t="shared" si="20"/>
        <v>5100.025</v>
      </c>
      <c r="M267" s="17"/>
      <c r="N267" s="17">
        <f t="shared" si="21"/>
        <v>340.97500000000036</v>
      </c>
      <c r="O267" s="17"/>
      <c r="P267" s="17"/>
      <c r="Q267" s="17"/>
      <c r="R267" s="27"/>
    </row>
    <row r="268" spans="1:18" ht="12.75">
      <c r="A268" s="10">
        <v>1981</v>
      </c>
      <c r="B268" s="6">
        <v>29587</v>
      </c>
      <c r="C268" s="27">
        <v>1862576</v>
      </c>
      <c r="D268" s="28"/>
      <c r="E268" s="17" t="s">
        <v>16</v>
      </c>
      <c r="F268" s="17">
        <v>40</v>
      </c>
      <c r="G268" s="17"/>
      <c r="H268" s="27">
        <v>1513341</v>
      </c>
      <c r="I268" s="17"/>
      <c r="J268" s="17">
        <f t="shared" si="22"/>
        <v>46564.4</v>
      </c>
      <c r="K268" s="17"/>
      <c r="L268" s="17">
        <f t="shared" si="20"/>
        <v>1559905.4</v>
      </c>
      <c r="M268" s="17"/>
      <c r="N268" s="17">
        <f t="shared" si="21"/>
        <v>302670.6000000001</v>
      </c>
      <c r="O268" s="17"/>
      <c r="P268" s="17"/>
      <c r="Q268" s="17"/>
      <c r="R268" s="27"/>
    </row>
    <row r="269" spans="1:18" ht="12.75">
      <c r="A269" s="10">
        <v>1977</v>
      </c>
      <c r="B269" s="6">
        <v>28126</v>
      </c>
      <c r="C269" s="27">
        <v>80652</v>
      </c>
      <c r="D269" s="28"/>
      <c r="E269" s="17" t="s">
        <v>16</v>
      </c>
      <c r="F269" s="17">
        <v>40</v>
      </c>
      <c r="G269" s="17"/>
      <c r="H269" s="27">
        <v>73594</v>
      </c>
      <c r="I269" s="17"/>
      <c r="J269" s="17">
        <f t="shared" si="22"/>
        <v>2016.3</v>
      </c>
      <c r="K269" s="17"/>
      <c r="L269" s="17">
        <f t="shared" si="20"/>
        <v>75610.3</v>
      </c>
      <c r="M269" s="17"/>
      <c r="N269" s="17">
        <f t="shared" si="21"/>
        <v>5041.699999999997</v>
      </c>
      <c r="O269" s="17"/>
      <c r="P269" s="17"/>
      <c r="Q269" s="17"/>
      <c r="R269" s="27"/>
    </row>
    <row r="270" spans="1:18" ht="12.75">
      <c r="A270" s="10">
        <v>1978</v>
      </c>
      <c r="B270" s="6">
        <v>28491</v>
      </c>
      <c r="C270" s="27">
        <v>3860</v>
      </c>
      <c r="D270" s="28"/>
      <c r="E270" s="17" t="s">
        <v>16</v>
      </c>
      <c r="F270" s="17">
        <v>40</v>
      </c>
      <c r="G270" s="17"/>
      <c r="H270" s="27">
        <v>3429</v>
      </c>
      <c r="I270" s="17"/>
      <c r="J270" s="17">
        <f t="shared" si="22"/>
        <v>96.5</v>
      </c>
      <c r="K270" s="17"/>
      <c r="L270" s="17">
        <f t="shared" si="20"/>
        <v>3525.5</v>
      </c>
      <c r="M270" s="17"/>
      <c r="N270" s="17">
        <f t="shared" si="21"/>
        <v>334.5</v>
      </c>
      <c r="O270" s="17"/>
      <c r="P270" s="17"/>
      <c r="Q270" s="17"/>
      <c r="R270" s="27"/>
    </row>
    <row r="271" spans="1:18" ht="12.75">
      <c r="A271" s="10">
        <v>1979</v>
      </c>
      <c r="B271" s="6">
        <v>28856</v>
      </c>
      <c r="C271" s="27">
        <v>2920</v>
      </c>
      <c r="D271" s="28"/>
      <c r="E271" s="17" t="s">
        <v>16</v>
      </c>
      <c r="F271" s="17">
        <v>40</v>
      </c>
      <c r="G271" s="17"/>
      <c r="H271" s="27">
        <v>2519</v>
      </c>
      <c r="I271" s="17"/>
      <c r="J271" s="17">
        <f t="shared" si="22"/>
        <v>73</v>
      </c>
      <c r="K271" s="17"/>
      <c r="L271" s="17">
        <f t="shared" si="20"/>
        <v>2592</v>
      </c>
      <c r="M271" s="17"/>
      <c r="N271" s="17">
        <f t="shared" si="21"/>
        <v>328</v>
      </c>
      <c r="O271" s="17"/>
      <c r="P271" s="17"/>
      <c r="Q271" s="17"/>
      <c r="R271" s="27"/>
    </row>
    <row r="272" spans="1:18" ht="12.75">
      <c r="A272" s="10">
        <v>1998</v>
      </c>
      <c r="B272" s="6">
        <v>35796</v>
      </c>
      <c r="C272" s="27">
        <v>39884</v>
      </c>
      <c r="D272" s="28"/>
      <c r="E272" s="17" t="s">
        <v>16</v>
      </c>
      <c r="F272" s="17">
        <v>10</v>
      </c>
      <c r="G272" s="17"/>
      <c r="H272" s="27">
        <v>39884</v>
      </c>
      <c r="I272" s="17"/>
      <c r="J272" s="17"/>
      <c r="K272" s="17"/>
      <c r="L272" s="17">
        <f t="shared" si="20"/>
        <v>39884</v>
      </c>
      <c r="M272" s="17"/>
      <c r="N272" s="17">
        <f t="shared" si="21"/>
        <v>0</v>
      </c>
      <c r="O272" s="17"/>
      <c r="P272" s="17"/>
      <c r="Q272" s="17"/>
      <c r="R272" s="27"/>
    </row>
    <row r="273" spans="1:18" ht="12.75">
      <c r="A273" s="10">
        <v>1999</v>
      </c>
      <c r="B273" s="6">
        <v>36161</v>
      </c>
      <c r="C273" s="27">
        <v>61367</v>
      </c>
      <c r="D273" s="28"/>
      <c r="E273" s="17" t="s">
        <v>16</v>
      </c>
      <c r="F273" s="17">
        <v>20</v>
      </c>
      <c r="G273" s="17"/>
      <c r="H273" s="27">
        <v>44490</v>
      </c>
      <c r="I273" s="17"/>
      <c r="J273" s="17">
        <f aca="true" t="shared" si="23" ref="J273:J280">C273/F273</f>
        <v>3068.35</v>
      </c>
      <c r="K273" s="17"/>
      <c r="L273" s="17">
        <f t="shared" si="20"/>
        <v>47558.35</v>
      </c>
      <c r="M273" s="17"/>
      <c r="N273" s="17">
        <f t="shared" si="21"/>
        <v>13808.650000000001</v>
      </c>
      <c r="O273" s="17"/>
      <c r="P273" s="17"/>
      <c r="Q273" s="17"/>
      <c r="R273" s="27"/>
    </row>
    <row r="274" spans="1:18" ht="12.75">
      <c r="A274" s="10">
        <v>2000</v>
      </c>
      <c r="B274" s="6">
        <v>36526</v>
      </c>
      <c r="C274" s="27">
        <v>21289</v>
      </c>
      <c r="D274" s="28"/>
      <c r="E274" s="17" t="s">
        <v>16</v>
      </c>
      <c r="F274" s="17">
        <v>20</v>
      </c>
      <c r="G274" s="17"/>
      <c r="H274" s="27">
        <v>14368</v>
      </c>
      <c r="I274" s="17"/>
      <c r="J274" s="17">
        <f t="shared" si="23"/>
        <v>1064.45</v>
      </c>
      <c r="K274" s="17"/>
      <c r="L274" s="17">
        <f t="shared" si="20"/>
        <v>15432.45</v>
      </c>
      <c r="M274" s="17"/>
      <c r="N274" s="17">
        <f t="shared" si="21"/>
        <v>5856.549999999999</v>
      </c>
      <c r="O274" s="17"/>
      <c r="P274" s="17"/>
      <c r="Q274" s="17"/>
      <c r="R274" s="27"/>
    </row>
    <row r="275" spans="1:18" ht="12.75">
      <c r="A275" s="10">
        <v>2001</v>
      </c>
      <c r="B275" s="6">
        <v>36892</v>
      </c>
      <c r="C275" s="9">
        <v>27744</v>
      </c>
      <c r="D275" s="11"/>
      <c r="E275" s="17" t="s">
        <v>16</v>
      </c>
      <c r="F275" s="4">
        <v>20</v>
      </c>
      <c r="G275" s="4"/>
      <c r="H275" s="9">
        <v>17339</v>
      </c>
      <c r="I275" s="4"/>
      <c r="J275" s="17">
        <f t="shared" si="23"/>
        <v>1387.2</v>
      </c>
      <c r="K275" s="4"/>
      <c r="L275" s="17">
        <f t="shared" si="20"/>
        <v>18726.2</v>
      </c>
      <c r="N275" s="17">
        <f t="shared" si="21"/>
        <v>9017.8</v>
      </c>
      <c r="O275" s="17"/>
      <c r="P275" s="17"/>
      <c r="Q275" s="17"/>
      <c r="R275" s="27"/>
    </row>
    <row r="276" spans="1:18" ht="12.75">
      <c r="A276" s="10">
        <v>2003</v>
      </c>
      <c r="B276" s="6">
        <v>37622</v>
      </c>
      <c r="C276" s="27">
        <v>3299569</v>
      </c>
      <c r="D276" s="28"/>
      <c r="E276" s="17" t="s">
        <v>16</v>
      </c>
      <c r="F276" s="4">
        <v>20</v>
      </c>
      <c r="G276" s="17"/>
      <c r="H276" s="27">
        <v>1732272</v>
      </c>
      <c r="I276" s="17"/>
      <c r="J276" s="17">
        <f t="shared" si="23"/>
        <v>164978.45</v>
      </c>
      <c r="K276" s="17"/>
      <c r="L276" s="17">
        <f t="shared" si="20"/>
        <v>1897250.45</v>
      </c>
      <c r="M276" s="17"/>
      <c r="N276" s="17">
        <f t="shared" si="21"/>
        <v>1402318.55</v>
      </c>
      <c r="O276" s="17"/>
      <c r="P276" s="17"/>
      <c r="Q276" s="17"/>
      <c r="R276" s="27"/>
    </row>
    <row r="277" spans="1:18" ht="12.75">
      <c r="A277" s="10">
        <v>2004</v>
      </c>
      <c r="B277" s="6">
        <v>37987</v>
      </c>
      <c r="C277" s="27">
        <v>891306</v>
      </c>
      <c r="D277" s="28"/>
      <c r="E277" s="17" t="s">
        <v>16</v>
      </c>
      <c r="F277" s="4">
        <v>20</v>
      </c>
      <c r="G277" s="17"/>
      <c r="H277" s="27">
        <v>423369</v>
      </c>
      <c r="I277" s="17"/>
      <c r="J277" s="17">
        <f t="shared" si="23"/>
        <v>44565.3</v>
      </c>
      <c r="K277" s="17"/>
      <c r="L277" s="17">
        <f t="shared" si="20"/>
        <v>467934.3</v>
      </c>
      <c r="M277" s="17"/>
      <c r="N277" s="17">
        <f t="shared" si="21"/>
        <v>423371.7</v>
      </c>
      <c r="O277" s="17"/>
      <c r="P277" s="17"/>
      <c r="Q277" s="17"/>
      <c r="R277" s="27"/>
    </row>
    <row r="278" spans="1:18" ht="12.75">
      <c r="A278" s="10" t="s">
        <v>29</v>
      </c>
      <c r="B278" s="6">
        <v>38353</v>
      </c>
      <c r="C278" s="27">
        <v>824209</v>
      </c>
      <c r="D278" s="28"/>
      <c r="E278" s="17" t="s">
        <v>16</v>
      </c>
      <c r="F278" s="4">
        <v>20</v>
      </c>
      <c r="G278" s="17"/>
      <c r="H278" s="27">
        <v>350287</v>
      </c>
      <c r="I278" s="17"/>
      <c r="J278" s="17">
        <f t="shared" si="23"/>
        <v>41210.45</v>
      </c>
      <c r="K278" s="17"/>
      <c r="L278" s="17">
        <f t="shared" si="20"/>
        <v>391497.45</v>
      </c>
      <c r="M278" s="17"/>
      <c r="N278" s="17">
        <f t="shared" si="21"/>
        <v>432711.55</v>
      </c>
      <c r="O278" s="17"/>
      <c r="P278" s="17"/>
      <c r="Q278" s="17"/>
      <c r="R278" s="27"/>
    </row>
    <row r="279" spans="1:18" ht="12.75">
      <c r="A279" s="10" t="s">
        <v>29</v>
      </c>
      <c r="B279" s="6">
        <v>38533</v>
      </c>
      <c r="C279" s="27">
        <v>110095</v>
      </c>
      <c r="D279" s="28"/>
      <c r="E279" s="17" t="s">
        <v>16</v>
      </c>
      <c r="F279" s="4">
        <v>20</v>
      </c>
      <c r="G279" s="17"/>
      <c r="H279" s="27">
        <v>44040</v>
      </c>
      <c r="I279" s="17"/>
      <c r="J279" s="17">
        <f t="shared" si="23"/>
        <v>5504.75</v>
      </c>
      <c r="K279" s="17"/>
      <c r="L279" s="17">
        <f t="shared" si="20"/>
        <v>49544.75</v>
      </c>
      <c r="M279" s="17"/>
      <c r="N279" s="17">
        <f t="shared" si="21"/>
        <v>60550.25</v>
      </c>
      <c r="O279" s="17"/>
      <c r="P279" s="17"/>
      <c r="Q279" s="17"/>
      <c r="R279" s="27"/>
    </row>
    <row r="280" spans="1:18" ht="12.75">
      <c r="A280" s="10" t="s">
        <v>29</v>
      </c>
      <c r="B280" s="6">
        <v>38898</v>
      </c>
      <c r="C280" s="27">
        <v>152407</v>
      </c>
      <c r="D280" s="28"/>
      <c r="E280" s="17" t="s">
        <v>16</v>
      </c>
      <c r="F280" s="4">
        <v>20</v>
      </c>
      <c r="G280" s="17"/>
      <c r="H280" s="27">
        <v>53345</v>
      </c>
      <c r="I280" s="17"/>
      <c r="J280" s="17">
        <f t="shared" si="23"/>
        <v>7620.35</v>
      </c>
      <c r="K280" s="17"/>
      <c r="L280" s="17">
        <f>H280+J280</f>
        <v>60965.35</v>
      </c>
      <c r="M280" s="17"/>
      <c r="N280" s="17">
        <f t="shared" si="21"/>
        <v>91441.65</v>
      </c>
      <c r="O280" s="17"/>
      <c r="P280" s="17"/>
      <c r="Q280" s="17"/>
      <c r="R280" s="27"/>
    </row>
    <row r="281" spans="1:18" ht="12.75">
      <c r="A281" s="10">
        <v>1991</v>
      </c>
      <c r="B281" s="6">
        <v>33208</v>
      </c>
      <c r="C281" s="27">
        <v>7320</v>
      </c>
      <c r="D281" s="28"/>
      <c r="E281" s="17" t="s">
        <v>16</v>
      </c>
      <c r="F281" s="17">
        <v>10</v>
      </c>
      <c r="G281" s="17"/>
      <c r="H281" s="27">
        <v>7320</v>
      </c>
      <c r="I281" s="17"/>
      <c r="J281" s="17">
        <v>0</v>
      </c>
      <c r="K281" s="17"/>
      <c r="L281" s="17">
        <f t="shared" si="20"/>
        <v>7320</v>
      </c>
      <c r="M281" s="17"/>
      <c r="N281" s="17">
        <f t="shared" si="21"/>
        <v>0</v>
      </c>
      <c r="O281" s="17"/>
      <c r="P281" s="17"/>
      <c r="Q281" s="17"/>
      <c r="R281" s="27"/>
    </row>
    <row r="282" spans="1:18" ht="12.75">
      <c r="A282" s="10">
        <v>1991</v>
      </c>
      <c r="B282" s="6">
        <v>33239</v>
      </c>
      <c r="C282" s="27">
        <v>2980</v>
      </c>
      <c r="D282" s="28"/>
      <c r="E282" s="17" t="s">
        <v>16</v>
      </c>
      <c r="F282" s="17">
        <v>10</v>
      </c>
      <c r="G282" s="17"/>
      <c r="H282" s="27">
        <v>2980</v>
      </c>
      <c r="I282" s="17"/>
      <c r="J282" s="17">
        <v>0</v>
      </c>
      <c r="K282" s="17"/>
      <c r="L282" s="17">
        <f t="shared" si="20"/>
        <v>2980</v>
      </c>
      <c r="M282" s="17"/>
      <c r="N282" s="17">
        <f t="shared" si="21"/>
        <v>0</v>
      </c>
      <c r="O282" s="17"/>
      <c r="P282" s="17"/>
      <c r="Q282" s="17"/>
      <c r="R282" s="27"/>
    </row>
    <row r="283" spans="1:18" ht="12.75">
      <c r="A283" s="10">
        <v>1991</v>
      </c>
      <c r="B283" s="6">
        <v>33239</v>
      </c>
      <c r="C283" s="27">
        <v>1680</v>
      </c>
      <c r="D283" s="28"/>
      <c r="E283" s="17" t="s">
        <v>16</v>
      </c>
      <c r="F283" s="17">
        <v>10</v>
      </c>
      <c r="G283" s="17"/>
      <c r="H283" s="27">
        <v>1680</v>
      </c>
      <c r="I283" s="17"/>
      <c r="J283" s="17">
        <v>0</v>
      </c>
      <c r="K283" s="17"/>
      <c r="L283" s="17">
        <f t="shared" si="20"/>
        <v>1680</v>
      </c>
      <c r="M283" s="17"/>
      <c r="N283" s="17">
        <f t="shared" si="21"/>
        <v>0</v>
      </c>
      <c r="O283" s="17"/>
      <c r="P283" s="17"/>
      <c r="Q283" s="17"/>
      <c r="R283" s="27"/>
    </row>
    <row r="284" spans="1:18" ht="12.75">
      <c r="A284" s="10">
        <v>1991</v>
      </c>
      <c r="B284" s="6">
        <v>33359</v>
      </c>
      <c r="C284" s="27">
        <v>2980</v>
      </c>
      <c r="D284" s="28"/>
      <c r="E284" s="17" t="s">
        <v>16</v>
      </c>
      <c r="F284" s="17">
        <v>10</v>
      </c>
      <c r="G284" s="17"/>
      <c r="H284" s="27">
        <v>2980</v>
      </c>
      <c r="I284" s="17"/>
      <c r="J284" s="17">
        <v>0</v>
      </c>
      <c r="K284" s="17"/>
      <c r="L284" s="17">
        <f t="shared" si="20"/>
        <v>2980</v>
      </c>
      <c r="M284" s="17"/>
      <c r="N284" s="17">
        <f t="shared" si="21"/>
        <v>0</v>
      </c>
      <c r="O284" s="17"/>
      <c r="P284" s="17"/>
      <c r="Q284" s="17"/>
      <c r="R284" s="27"/>
    </row>
    <row r="285" spans="1:18" ht="12.75">
      <c r="A285" s="10">
        <v>1992</v>
      </c>
      <c r="B285" s="6">
        <v>33695</v>
      </c>
      <c r="C285" s="27">
        <v>16023</v>
      </c>
      <c r="D285" s="28"/>
      <c r="E285" s="17" t="s">
        <v>16</v>
      </c>
      <c r="F285" s="17">
        <v>10</v>
      </c>
      <c r="G285" s="17"/>
      <c r="H285" s="27">
        <v>16023</v>
      </c>
      <c r="I285" s="17"/>
      <c r="J285" s="17">
        <v>0</v>
      </c>
      <c r="K285" s="17"/>
      <c r="L285" s="17">
        <f t="shared" si="20"/>
        <v>16023</v>
      </c>
      <c r="M285" s="17"/>
      <c r="N285" s="17">
        <f t="shared" si="21"/>
        <v>0</v>
      </c>
      <c r="O285" s="17"/>
      <c r="P285" s="17"/>
      <c r="Q285" s="17"/>
      <c r="R285" s="27"/>
    </row>
    <row r="286" spans="1:18" ht="12.75">
      <c r="A286" s="10">
        <v>1993</v>
      </c>
      <c r="B286" s="6">
        <v>34015</v>
      </c>
      <c r="C286" s="27">
        <v>60558</v>
      </c>
      <c r="D286" s="28"/>
      <c r="E286" s="17" t="s">
        <v>16</v>
      </c>
      <c r="F286" s="17">
        <v>10</v>
      </c>
      <c r="G286" s="17"/>
      <c r="H286" s="27">
        <v>60558</v>
      </c>
      <c r="I286" s="17"/>
      <c r="J286" s="17">
        <v>0</v>
      </c>
      <c r="K286" s="17"/>
      <c r="L286" s="17">
        <f t="shared" si="20"/>
        <v>60558</v>
      </c>
      <c r="M286" s="17"/>
      <c r="N286" s="17">
        <f t="shared" si="21"/>
        <v>0</v>
      </c>
      <c r="O286" s="17"/>
      <c r="P286" s="17"/>
      <c r="Q286" s="17"/>
      <c r="R286" s="27"/>
    </row>
    <row r="287" spans="1:18" ht="12.75">
      <c r="A287" s="10">
        <v>1994</v>
      </c>
      <c r="B287" s="6">
        <v>34335</v>
      </c>
      <c r="C287" s="27">
        <v>146528</v>
      </c>
      <c r="D287" s="28"/>
      <c r="E287" s="17" t="s">
        <v>16</v>
      </c>
      <c r="F287" s="17">
        <v>10</v>
      </c>
      <c r="G287" s="17"/>
      <c r="H287" s="27">
        <v>146528</v>
      </c>
      <c r="I287" s="17"/>
      <c r="J287" s="17">
        <v>0</v>
      </c>
      <c r="K287" s="17"/>
      <c r="L287" s="17">
        <f t="shared" si="20"/>
        <v>146528</v>
      </c>
      <c r="M287" s="17"/>
      <c r="N287" s="17">
        <f t="shared" si="21"/>
        <v>0</v>
      </c>
      <c r="O287" s="17"/>
      <c r="P287" s="17"/>
      <c r="Q287" s="17"/>
      <c r="R287" s="27"/>
    </row>
    <row r="288" spans="1:18" ht="12.75">
      <c r="A288" s="10">
        <v>1995</v>
      </c>
      <c r="B288" s="6">
        <v>34700</v>
      </c>
      <c r="C288" s="27">
        <v>97934</v>
      </c>
      <c r="D288" s="28"/>
      <c r="E288" s="17" t="s">
        <v>16</v>
      </c>
      <c r="F288" s="17">
        <v>10</v>
      </c>
      <c r="G288" s="17"/>
      <c r="H288" s="27">
        <v>97934</v>
      </c>
      <c r="I288" s="17"/>
      <c r="J288" s="17">
        <v>0</v>
      </c>
      <c r="K288" s="17"/>
      <c r="L288" s="17">
        <f t="shared" si="20"/>
        <v>97934</v>
      </c>
      <c r="M288" s="17"/>
      <c r="N288" s="17">
        <f t="shared" si="21"/>
        <v>0</v>
      </c>
      <c r="O288" s="17"/>
      <c r="P288" s="17"/>
      <c r="Q288" s="17"/>
      <c r="R288" s="27"/>
    </row>
    <row r="289" spans="1:18" ht="12.75">
      <c r="A289" s="10">
        <v>1996</v>
      </c>
      <c r="B289" s="6">
        <v>35065</v>
      </c>
      <c r="C289" s="27">
        <v>59162</v>
      </c>
      <c r="D289" s="28"/>
      <c r="E289" s="17" t="s">
        <v>16</v>
      </c>
      <c r="F289" s="17">
        <v>10</v>
      </c>
      <c r="G289" s="17"/>
      <c r="H289" s="27">
        <v>59162</v>
      </c>
      <c r="I289" s="17"/>
      <c r="J289" s="17">
        <v>0</v>
      </c>
      <c r="K289" s="17"/>
      <c r="L289" s="17">
        <f t="shared" si="20"/>
        <v>59162</v>
      </c>
      <c r="M289" s="17"/>
      <c r="N289" s="17">
        <f>C289-L289</f>
        <v>0</v>
      </c>
      <c r="O289" s="17"/>
      <c r="P289" s="17"/>
      <c r="Q289" s="17"/>
      <c r="R289" s="27"/>
    </row>
    <row r="290" spans="1:18" ht="12.75">
      <c r="A290" s="10" t="s">
        <v>37</v>
      </c>
      <c r="B290" s="6">
        <v>40359</v>
      </c>
      <c r="C290" s="27">
        <v>146734</v>
      </c>
      <c r="D290" s="28"/>
      <c r="E290" s="17" t="s">
        <v>16</v>
      </c>
      <c r="F290" s="17">
        <v>20</v>
      </c>
      <c r="G290" s="17"/>
      <c r="H290" s="27">
        <v>22005</v>
      </c>
      <c r="I290" s="17"/>
      <c r="J290" s="17">
        <f>C290/F290</f>
        <v>7336.7</v>
      </c>
      <c r="K290" s="17"/>
      <c r="L290" s="17">
        <f>H290+J290</f>
        <v>29341.7</v>
      </c>
      <c r="M290" s="17"/>
      <c r="N290" s="17">
        <f>C290-L290</f>
        <v>117392.3</v>
      </c>
      <c r="O290" s="17"/>
      <c r="P290" s="17"/>
      <c r="Q290" s="17"/>
      <c r="R290" s="27"/>
    </row>
    <row r="291" spans="1:18" ht="12.75">
      <c r="A291" s="10">
        <v>1997</v>
      </c>
      <c r="B291" s="6">
        <v>35431</v>
      </c>
      <c r="C291" s="19">
        <v>18149</v>
      </c>
      <c r="D291" s="28"/>
      <c r="E291" s="17" t="s">
        <v>16</v>
      </c>
      <c r="F291" s="17">
        <v>10</v>
      </c>
      <c r="G291" s="17"/>
      <c r="H291" s="19">
        <v>18149</v>
      </c>
      <c r="I291" s="17"/>
      <c r="J291" s="19"/>
      <c r="K291" s="17"/>
      <c r="L291" s="19">
        <f t="shared" si="20"/>
        <v>18149</v>
      </c>
      <c r="M291" s="17"/>
      <c r="N291" s="19">
        <f t="shared" si="21"/>
        <v>0</v>
      </c>
      <c r="O291" s="27"/>
      <c r="P291" s="27"/>
      <c r="Q291" s="17"/>
      <c r="R291" s="27"/>
    </row>
    <row r="292" spans="17:18" ht="12.75">
      <c r="Q292" s="17"/>
      <c r="R292" s="27"/>
    </row>
    <row r="293" spans="1:18" ht="13.5" thickBot="1">
      <c r="A293" t="s">
        <v>19</v>
      </c>
      <c r="C293" s="20">
        <f>SUM(C260:C291)-1</f>
        <v>8475768</v>
      </c>
      <c r="D293" s="10">
        <v>1492</v>
      </c>
      <c r="H293" s="20">
        <f>SUM(H260:H291)-1</f>
        <v>5282040</v>
      </c>
      <c r="J293" s="20">
        <f>SUM(J260:J291)-1</f>
        <v>326807.22500000003</v>
      </c>
      <c r="L293" s="20">
        <f>SUM(L260:L291)-1</f>
        <v>5608848.225</v>
      </c>
      <c r="N293" s="20">
        <f>SUM(N260:N291)-1</f>
        <v>2866918.775</v>
      </c>
      <c r="O293" s="37"/>
      <c r="P293" s="37"/>
      <c r="Q293" s="17"/>
      <c r="R293" s="27"/>
    </row>
    <row r="294" spans="3:18" ht="13.5" thickTop="1">
      <c r="C294" s="38" t="s">
        <v>58</v>
      </c>
      <c r="L294" s="38" t="s">
        <v>52</v>
      </c>
      <c r="Q294" s="17"/>
      <c r="R294" s="27"/>
    </row>
    <row r="295" spans="17:18" ht="12.75">
      <c r="Q295" s="17"/>
      <c r="R295" s="27"/>
    </row>
    <row r="296" spans="1:16" ht="12.75">
      <c r="A296" s="10" t="s">
        <v>30</v>
      </c>
      <c r="B296" s="6">
        <v>36161</v>
      </c>
      <c r="C296" s="7">
        <v>1039780</v>
      </c>
      <c r="D296" s="11"/>
      <c r="E296" s="4" t="s">
        <v>16</v>
      </c>
      <c r="F296" s="4">
        <v>20</v>
      </c>
      <c r="G296" s="4"/>
      <c r="H296" s="7">
        <v>753841</v>
      </c>
      <c r="I296" s="4"/>
      <c r="J296" s="7">
        <f>C296/F296</f>
        <v>51989</v>
      </c>
      <c r="K296" s="4"/>
      <c r="L296" s="7">
        <f>H296+J296</f>
        <v>805830</v>
      </c>
      <c r="N296" s="7">
        <f>C296-L296</f>
        <v>233950</v>
      </c>
      <c r="O296" s="9"/>
      <c r="P296" s="9"/>
    </row>
    <row r="297" spans="1:16" ht="12.75">
      <c r="A297" s="10"/>
      <c r="B297" s="6"/>
      <c r="C297" s="9"/>
      <c r="D297" s="11"/>
      <c r="E297" s="4"/>
      <c r="F297" s="4"/>
      <c r="G297" s="4"/>
      <c r="H297" s="9"/>
      <c r="I297" s="4"/>
      <c r="J297" s="9"/>
      <c r="K297" s="4"/>
      <c r="L297" s="9"/>
      <c r="N297" s="9"/>
      <c r="O297" s="9"/>
      <c r="P297" s="9"/>
    </row>
    <row r="298" spans="1:16" ht="13.5" thickBot="1">
      <c r="A298" s="10" t="s">
        <v>21</v>
      </c>
      <c r="B298" s="6"/>
      <c r="C298" s="8">
        <f>SUM(C296:C296)</f>
        <v>1039780</v>
      </c>
      <c r="D298" s="11">
        <v>1491</v>
      </c>
      <c r="E298" s="4"/>
      <c r="F298" s="4"/>
      <c r="G298" s="4"/>
      <c r="H298" s="8">
        <f>SUM(H296:H296)</f>
        <v>753841</v>
      </c>
      <c r="I298" s="4"/>
      <c r="J298" s="8">
        <f>SUM(J296:J296)</f>
        <v>51989</v>
      </c>
      <c r="K298" s="4"/>
      <c r="L298" s="8">
        <f>SUM(L296:L296)</f>
        <v>805830</v>
      </c>
      <c r="N298" s="8">
        <f>SUM(N296:N296)</f>
        <v>233950</v>
      </c>
      <c r="O298" s="9"/>
      <c r="P298" s="9"/>
    </row>
    <row r="299" spans="1:16" ht="13.5" thickTop="1">
      <c r="A299" s="10"/>
      <c r="B299" s="6"/>
      <c r="C299" s="38" t="s">
        <v>59</v>
      </c>
      <c r="D299" s="11"/>
      <c r="E299" s="4"/>
      <c r="F299" s="4"/>
      <c r="G299" s="4"/>
      <c r="H299" s="9"/>
      <c r="I299" s="4"/>
      <c r="J299" s="9"/>
      <c r="K299" s="4"/>
      <c r="L299" s="38" t="s">
        <v>51</v>
      </c>
      <c r="N299" s="9"/>
      <c r="O299" s="9"/>
      <c r="P299" s="9"/>
    </row>
    <row r="300" spans="1:16" ht="12.75">
      <c r="A300" s="10"/>
      <c r="B300" s="6"/>
      <c r="C300" s="9"/>
      <c r="D300" s="11"/>
      <c r="E300" s="4"/>
      <c r="F300" s="4"/>
      <c r="G300" s="4"/>
      <c r="H300" s="9"/>
      <c r="I300" s="4"/>
      <c r="J300" s="9"/>
      <c r="K300" s="4"/>
      <c r="L300" s="9"/>
      <c r="N300" s="9"/>
      <c r="O300" s="9"/>
      <c r="P300" s="9"/>
    </row>
    <row r="301" spans="1:16" ht="12.75">
      <c r="A301" s="10">
        <v>1956</v>
      </c>
      <c r="B301" s="6">
        <v>20455</v>
      </c>
      <c r="C301" s="9">
        <v>371000</v>
      </c>
      <c r="D301" s="11"/>
      <c r="E301" s="4" t="s">
        <v>16</v>
      </c>
      <c r="F301" s="4">
        <v>40</v>
      </c>
      <c r="G301" s="4"/>
      <c r="H301" s="9">
        <v>371000</v>
      </c>
      <c r="I301" s="4"/>
      <c r="J301" s="9">
        <v>0</v>
      </c>
      <c r="K301" s="4"/>
      <c r="L301" s="9">
        <f>H301+J301</f>
        <v>371000</v>
      </c>
      <c r="N301" s="9">
        <f>C301-L301</f>
        <v>0</v>
      </c>
      <c r="O301" s="9"/>
      <c r="P301" s="9"/>
    </row>
    <row r="302" spans="1:16" ht="12.75">
      <c r="A302" s="10">
        <v>1961</v>
      </c>
      <c r="B302" s="6">
        <v>22282</v>
      </c>
      <c r="C302" s="7">
        <v>15000</v>
      </c>
      <c r="D302" s="11"/>
      <c r="E302" s="4" t="s">
        <v>16</v>
      </c>
      <c r="F302" s="4">
        <v>35</v>
      </c>
      <c r="G302" s="4"/>
      <c r="H302" s="7">
        <v>15000</v>
      </c>
      <c r="I302" s="4"/>
      <c r="J302" s="7">
        <v>0</v>
      </c>
      <c r="K302" s="4"/>
      <c r="L302" s="7">
        <f>H302+J302</f>
        <v>15000</v>
      </c>
      <c r="N302" s="7">
        <f>C302-L302</f>
        <v>0</v>
      </c>
      <c r="O302" s="9"/>
      <c r="P302" s="9"/>
    </row>
    <row r="303" spans="1:16" ht="12.75">
      <c r="A303" s="10"/>
      <c r="B303" s="6"/>
      <c r="C303" s="9"/>
      <c r="D303" s="11"/>
      <c r="E303" s="4"/>
      <c r="F303" s="4"/>
      <c r="G303" s="4"/>
      <c r="H303" s="9"/>
      <c r="I303" s="4"/>
      <c r="J303" s="9"/>
      <c r="K303" s="4"/>
      <c r="L303" s="9"/>
      <c r="N303" s="9"/>
      <c r="O303" s="9"/>
      <c r="P303" s="9"/>
    </row>
    <row r="304" spans="1:16" ht="13.5" thickBot="1">
      <c r="A304" s="10" t="s">
        <v>21</v>
      </c>
      <c r="B304" s="6"/>
      <c r="C304" s="8">
        <f>SUM(C301:C302)</f>
        <v>386000</v>
      </c>
      <c r="D304" s="11">
        <v>1491</v>
      </c>
      <c r="E304" s="4"/>
      <c r="F304" s="4"/>
      <c r="G304" s="4"/>
      <c r="H304" s="8">
        <f>SUM(H301:H302)</f>
        <v>386000</v>
      </c>
      <c r="I304" s="4"/>
      <c r="J304" s="8">
        <f>SUM(J301:J302)</f>
        <v>0</v>
      </c>
      <c r="K304" s="4"/>
      <c r="L304" s="8">
        <f>SUM(L301:L302)</f>
        <v>386000</v>
      </c>
      <c r="N304" s="8">
        <f>SUM(N301:N302)</f>
        <v>0</v>
      </c>
      <c r="O304" s="9"/>
      <c r="P304" s="9"/>
    </row>
    <row r="305" spans="1:16" ht="13.5" thickTop="1">
      <c r="A305" s="10"/>
      <c r="B305" s="6"/>
      <c r="C305" s="38" t="s">
        <v>59</v>
      </c>
      <c r="D305" s="11"/>
      <c r="E305" s="4"/>
      <c r="F305" s="4"/>
      <c r="G305" s="4"/>
      <c r="H305" s="9"/>
      <c r="I305" s="4"/>
      <c r="J305" s="9"/>
      <c r="K305" s="4"/>
      <c r="L305" s="38" t="s">
        <v>51</v>
      </c>
      <c r="N305" s="9"/>
      <c r="O305" s="9"/>
      <c r="P305" s="9"/>
    </row>
    <row r="306" spans="1:16" ht="12.75">
      <c r="A306" s="10"/>
      <c r="B306" s="6"/>
      <c r="C306" s="9"/>
      <c r="D306" s="11"/>
      <c r="E306" s="4"/>
      <c r="F306" s="4"/>
      <c r="G306" s="4"/>
      <c r="H306" s="9"/>
      <c r="I306" s="4"/>
      <c r="J306" s="9"/>
      <c r="K306" s="4"/>
      <c r="L306" s="9"/>
      <c r="N306" s="9"/>
      <c r="O306" s="9"/>
      <c r="P306" s="9"/>
    </row>
    <row r="307" spans="1:16" ht="13.5" thickBot="1">
      <c r="A307" s="10">
        <v>1955</v>
      </c>
      <c r="B307" s="6">
        <v>20090</v>
      </c>
      <c r="C307" s="8">
        <v>180000</v>
      </c>
      <c r="D307" s="11">
        <v>1491</v>
      </c>
      <c r="E307" s="4" t="s">
        <v>16</v>
      </c>
      <c r="F307" s="4">
        <v>20</v>
      </c>
      <c r="G307" s="4"/>
      <c r="H307" s="7">
        <v>180000</v>
      </c>
      <c r="I307" s="4"/>
      <c r="J307" s="9">
        <v>0</v>
      </c>
      <c r="K307" s="4"/>
      <c r="L307" s="7">
        <f>H307+J307</f>
        <v>180000</v>
      </c>
      <c r="N307" s="9">
        <f>C307-L307</f>
        <v>0</v>
      </c>
      <c r="O307" s="9"/>
      <c r="P307" s="9"/>
    </row>
    <row r="308" spans="1:16" ht="13.5" thickTop="1">
      <c r="A308" s="10" t="s">
        <v>21</v>
      </c>
      <c r="B308" s="6"/>
      <c r="C308" s="38" t="s">
        <v>59</v>
      </c>
      <c r="D308" s="11"/>
      <c r="E308" s="4"/>
      <c r="F308" s="4"/>
      <c r="G308" s="4"/>
      <c r="H308" s="9"/>
      <c r="I308" s="4"/>
      <c r="J308" s="9"/>
      <c r="K308" s="4"/>
      <c r="L308" s="38" t="s">
        <v>51</v>
      </c>
      <c r="N308" s="9"/>
      <c r="O308" s="9"/>
      <c r="P308" s="9"/>
    </row>
    <row r="309" spans="1:16" ht="12.75">
      <c r="A309" s="10"/>
      <c r="B309" s="6"/>
      <c r="C309" s="9"/>
      <c r="D309" s="11"/>
      <c r="E309" s="4"/>
      <c r="F309" s="4"/>
      <c r="G309" s="4"/>
      <c r="H309" s="9"/>
      <c r="I309" s="4"/>
      <c r="J309" s="9"/>
      <c r="K309" s="4"/>
      <c r="L309" s="9"/>
      <c r="N309" s="9"/>
      <c r="O309" s="9"/>
      <c r="P309" s="9"/>
    </row>
    <row r="310" spans="1:16" ht="12.75">
      <c r="A310" s="35" t="s">
        <v>47</v>
      </c>
      <c r="B310" s="6"/>
      <c r="C310" s="9"/>
      <c r="D310" s="11"/>
      <c r="E310" s="4"/>
      <c r="F310" s="4"/>
      <c r="G310" s="4"/>
      <c r="H310" s="9"/>
      <c r="I310" s="4"/>
      <c r="J310" s="9"/>
      <c r="K310" s="4"/>
      <c r="L310" s="9"/>
      <c r="N310" s="9"/>
      <c r="O310" s="9"/>
      <c r="P310" s="9"/>
    </row>
    <row r="311" spans="1:16" ht="12.75">
      <c r="A311" s="10">
        <v>2011</v>
      </c>
      <c r="B311" s="6">
        <v>40724</v>
      </c>
      <c r="C311" s="9">
        <v>22076.66</v>
      </c>
      <c r="D311" s="11"/>
      <c r="E311" s="4" t="s">
        <v>16</v>
      </c>
      <c r="F311" s="4"/>
      <c r="G311" s="4"/>
      <c r="H311" s="9"/>
      <c r="I311" s="4"/>
      <c r="J311" s="9"/>
      <c r="K311" s="4"/>
      <c r="L311" s="9"/>
      <c r="N311" s="9">
        <f>C311-L311</f>
        <v>22076.66</v>
      </c>
      <c r="O311" s="9"/>
      <c r="P311" s="9"/>
    </row>
    <row r="312" spans="1:16" ht="12.75">
      <c r="A312" s="10"/>
      <c r="B312" s="6"/>
      <c r="C312" s="9"/>
      <c r="D312" s="11"/>
      <c r="E312" s="4"/>
      <c r="F312" s="4"/>
      <c r="G312" s="4"/>
      <c r="H312" s="9"/>
      <c r="I312" s="4"/>
      <c r="J312" s="9"/>
      <c r="K312" s="4"/>
      <c r="L312" s="9"/>
      <c r="N312" s="9"/>
      <c r="O312" s="9"/>
      <c r="P312" s="9"/>
    </row>
    <row r="313" spans="1:16" ht="12.75">
      <c r="A313" s="10" t="s">
        <v>35</v>
      </c>
      <c r="B313" s="6"/>
      <c r="C313" s="9"/>
      <c r="D313" s="11"/>
      <c r="E313" s="4"/>
      <c r="F313" s="4"/>
      <c r="G313" s="4"/>
      <c r="H313" s="9"/>
      <c r="I313" s="4"/>
      <c r="J313" s="9"/>
      <c r="K313" s="4"/>
      <c r="L313" s="9"/>
      <c r="N313" s="9"/>
      <c r="O313" s="9"/>
      <c r="P313" s="9"/>
    </row>
    <row r="314" spans="1:16" ht="12.75">
      <c r="A314" s="10"/>
      <c r="B314" s="6"/>
      <c r="C314" s="9"/>
      <c r="D314" s="11"/>
      <c r="E314" s="4"/>
      <c r="F314" s="4"/>
      <c r="G314" s="4"/>
      <c r="H314" s="9"/>
      <c r="I314" s="4"/>
      <c r="J314" s="9"/>
      <c r="K314" s="4"/>
      <c r="L314" s="9"/>
      <c r="N314" s="9"/>
      <c r="O314" s="9"/>
      <c r="P314" s="9"/>
    </row>
    <row r="315" spans="1:16" ht="12.75">
      <c r="A315" s="10" t="s">
        <v>72</v>
      </c>
      <c r="B315" s="6">
        <v>41090</v>
      </c>
      <c r="C315" s="9">
        <v>54206.25</v>
      </c>
      <c r="D315" s="11"/>
      <c r="E315" s="4"/>
      <c r="F315" s="4"/>
      <c r="G315" s="4"/>
      <c r="H315" s="9"/>
      <c r="I315" s="4"/>
      <c r="J315" s="9"/>
      <c r="K315" s="4"/>
      <c r="L315" s="9"/>
      <c r="N315" s="9">
        <f aca="true" t="shared" si="24" ref="N315:N325">C315-L315</f>
        <v>54206.25</v>
      </c>
      <c r="O315" s="9"/>
      <c r="P315" s="9"/>
    </row>
    <row r="316" spans="1:16" ht="12.75">
      <c r="A316" s="10" t="s">
        <v>83</v>
      </c>
      <c r="B316" s="6">
        <v>41455</v>
      </c>
      <c r="C316" s="9">
        <v>176219</v>
      </c>
      <c r="D316" s="11"/>
      <c r="E316" s="4"/>
      <c r="F316" s="4"/>
      <c r="G316" s="4"/>
      <c r="H316" s="9"/>
      <c r="I316" s="4"/>
      <c r="J316" s="9"/>
      <c r="K316" s="4"/>
      <c r="L316" s="9"/>
      <c r="N316" s="9">
        <f t="shared" si="24"/>
        <v>176219</v>
      </c>
      <c r="O316" s="9"/>
      <c r="P316" s="9"/>
    </row>
    <row r="317" spans="1:16" ht="12.75">
      <c r="A317" s="10" t="s">
        <v>84</v>
      </c>
      <c r="B317" s="6">
        <v>41455</v>
      </c>
      <c r="C317" s="9">
        <v>16425</v>
      </c>
      <c r="D317" s="11"/>
      <c r="E317" s="4"/>
      <c r="F317" s="4"/>
      <c r="G317" s="4"/>
      <c r="H317" s="9"/>
      <c r="I317" s="4"/>
      <c r="J317" s="9"/>
      <c r="K317" s="4"/>
      <c r="L317" s="9"/>
      <c r="N317" s="9">
        <f t="shared" si="24"/>
        <v>16425</v>
      </c>
      <c r="O317" s="9"/>
      <c r="P317" s="9"/>
    </row>
    <row r="318" spans="1:16" ht="12.75">
      <c r="A318" s="10" t="s">
        <v>85</v>
      </c>
      <c r="B318" s="6">
        <v>41455</v>
      </c>
      <c r="C318" s="9">
        <v>56615</v>
      </c>
      <c r="D318" s="11"/>
      <c r="E318" s="4"/>
      <c r="F318" s="4"/>
      <c r="G318" s="4"/>
      <c r="H318" s="9"/>
      <c r="I318" s="4"/>
      <c r="J318" s="9"/>
      <c r="K318" s="4"/>
      <c r="L318" s="9"/>
      <c r="N318" s="9">
        <f t="shared" si="24"/>
        <v>56615</v>
      </c>
      <c r="O318" s="9"/>
      <c r="P318" s="9"/>
    </row>
    <row r="319" spans="1:16" ht="12.75">
      <c r="A319" s="10" t="s">
        <v>92</v>
      </c>
      <c r="B319" s="6">
        <v>41820</v>
      </c>
      <c r="C319" s="9">
        <v>1943166.71</v>
      </c>
      <c r="D319" s="11"/>
      <c r="E319" s="4"/>
      <c r="F319" s="4"/>
      <c r="G319" s="4"/>
      <c r="H319" s="9"/>
      <c r="I319" s="4"/>
      <c r="J319" s="9"/>
      <c r="K319" s="4"/>
      <c r="L319" s="9"/>
      <c r="N319" s="9">
        <f t="shared" si="24"/>
        <v>1943166.71</v>
      </c>
      <c r="O319" s="9"/>
      <c r="P319" s="9"/>
    </row>
    <row r="320" spans="1:16" ht="12.75">
      <c r="A320" s="10" t="s">
        <v>93</v>
      </c>
      <c r="B320" s="6">
        <v>41820</v>
      </c>
      <c r="C320" s="9">
        <v>238892</v>
      </c>
      <c r="D320" s="11"/>
      <c r="E320" s="4"/>
      <c r="F320" s="4"/>
      <c r="G320" s="4"/>
      <c r="H320" s="9"/>
      <c r="I320" s="4"/>
      <c r="J320" s="9"/>
      <c r="K320" s="4"/>
      <c r="L320" s="9"/>
      <c r="N320" s="9">
        <f t="shared" si="24"/>
        <v>238892</v>
      </c>
      <c r="O320" s="9"/>
      <c r="P320" s="9"/>
    </row>
    <row r="321" spans="1:16" ht="12.75">
      <c r="A321" s="10" t="s">
        <v>94</v>
      </c>
      <c r="B321" s="6">
        <v>41820</v>
      </c>
      <c r="C321" s="9">
        <v>306739.3</v>
      </c>
      <c r="D321" s="11"/>
      <c r="E321" s="4"/>
      <c r="F321" s="4"/>
      <c r="G321" s="4"/>
      <c r="H321" s="9"/>
      <c r="I321" s="4"/>
      <c r="J321" s="9"/>
      <c r="K321" s="4"/>
      <c r="L321" s="9"/>
      <c r="N321" s="9">
        <f t="shared" si="24"/>
        <v>306739.3</v>
      </c>
      <c r="O321" s="9"/>
      <c r="P321" s="9"/>
    </row>
    <row r="322" spans="1:16" ht="12.75">
      <c r="A322" s="10"/>
      <c r="B322" s="6"/>
      <c r="C322" s="9"/>
      <c r="D322" s="11"/>
      <c r="E322" s="4"/>
      <c r="F322" s="4"/>
      <c r="G322" s="4"/>
      <c r="H322" s="9"/>
      <c r="I322" s="4"/>
      <c r="J322" s="9"/>
      <c r="K322" s="4"/>
      <c r="L322" s="9"/>
      <c r="N322" s="9"/>
      <c r="O322" s="9"/>
      <c r="P322" s="9"/>
    </row>
    <row r="323" spans="1:16" ht="12.75">
      <c r="A323" s="10"/>
      <c r="B323" s="6"/>
      <c r="C323" s="9"/>
      <c r="D323" s="11"/>
      <c r="E323" s="4"/>
      <c r="F323" s="4"/>
      <c r="G323" s="4"/>
      <c r="H323" s="9"/>
      <c r="I323" s="4"/>
      <c r="J323" s="9"/>
      <c r="K323" s="4"/>
      <c r="L323" s="9"/>
      <c r="N323" s="9"/>
      <c r="O323" s="9"/>
      <c r="P323" s="9"/>
    </row>
    <row r="324" spans="1:16" ht="12.75">
      <c r="A324" s="10"/>
      <c r="B324" s="6"/>
      <c r="C324" s="9"/>
      <c r="D324" s="11"/>
      <c r="E324" s="4"/>
      <c r="F324" s="4"/>
      <c r="G324" s="4"/>
      <c r="H324" s="9"/>
      <c r="I324" s="4"/>
      <c r="J324" s="9"/>
      <c r="K324" s="4"/>
      <c r="L324" s="9"/>
      <c r="N324" s="9"/>
      <c r="O324" s="9"/>
      <c r="P324" s="9"/>
    </row>
    <row r="325" spans="1:16" ht="12.75">
      <c r="A325" s="10"/>
      <c r="B325" s="6"/>
      <c r="C325" s="7"/>
      <c r="D325" s="11"/>
      <c r="E325" s="4"/>
      <c r="F325" s="4"/>
      <c r="G325" s="4"/>
      <c r="H325" s="7"/>
      <c r="I325" s="4"/>
      <c r="J325" s="7"/>
      <c r="K325" s="4"/>
      <c r="L325" s="7"/>
      <c r="N325" s="7">
        <f t="shared" si="24"/>
        <v>0</v>
      </c>
      <c r="O325" s="9"/>
      <c r="P325" s="9"/>
    </row>
    <row r="326" spans="1:16" ht="12.75">
      <c r="A326" s="10" t="s">
        <v>46</v>
      </c>
      <c r="B326" s="6"/>
      <c r="C326" s="9"/>
      <c r="D326" s="11"/>
      <c r="E326" s="4"/>
      <c r="F326" s="4"/>
      <c r="G326" s="4"/>
      <c r="H326" s="9"/>
      <c r="I326" s="4"/>
      <c r="J326" s="9"/>
      <c r="K326" s="4"/>
      <c r="L326" s="9"/>
      <c r="N326" s="9"/>
      <c r="O326" s="9"/>
      <c r="P326" s="9"/>
    </row>
    <row r="327" spans="1:16" ht="13.5" thickBot="1">
      <c r="A327" s="10"/>
      <c r="B327" s="6"/>
      <c r="C327" s="8">
        <f>SUM(C311:C325)</f>
        <v>2814339.92</v>
      </c>
      <c r="D327" s="11"/>
      <c r="E327" s="4"/>
      <c r="F327" s="4"/>
      <c r="G327" s="4"/>
      <c r="H327" s="8">
        <f>SUM(H315:H325)</f>
        <v>0</v>
      </c>
      <c r="I327" s="4"/>
      <c r="J327" s="8">
        <f>SUM(J315:J325)</f>
        <v>0</v>
      </c>
      <c r="K327" s="4"/>
      <c r="L327" s="8">
        <f>SUM(L315:L325)</f>
        <v>0</v>
      </c>
      <c r="N327" s="8">
        <f>SUM(N311:N325)</f>
        <v>2814339.92</v>
      </c>
      <c r="O327" s="9"/>
      <c r="P327" s="9"/>
    </row>
    <row r="328" spans="1:16" ht="13.5" thickTop="1">
      <c r="A328" s="10"/>
      <c r="B328" s="6"/>
      <c r="C328" s="38" t="s">
        <v>62</v>
      </c>
      <c r="D328" s="11"/>
      <c r="E328" s="4"/>
      <c r="F328" s="4"/>
      <c r="G328" s="4"/>
      <c r="H328" s="9"/>
      <c r="I328" s="4"/>
      <c r="J328" s="9"/>
      <c r="K328" s="4"/>
      <c r="L328" s="9"/>
      <c r="N328" s="9"/>
      <c r="O328" s="9"/>
      <c r="P328" s="9"/>
    </row>
    <row r="329" spans="1:16" ht="13.5" thickBot="1">
      <c r="A329" t="s">
        <v>4</v>
      </c>
      <c r="B329" s="6"/>
      <c r="C329" s="21">
        <f>SUM(C11,C20,C38,C92,C180,C188,C195,C241,C257,C293,C298,C304,C307,+C327)</f>
        <v>63398370.940000005</v>
      </c>
      <c r="D329" s="22"/>
      <c r="E329" s="23"/>
      <c r="F329" s="23"/>
      <c r="G329" s="23"/>
      <c r="H329" s="21">
        <f>SUM(H11,H20,H38,H92,H180,H188,H195,H241,H257,H293,H298,H304,H307,+H327)</f>
        <v>25631240</v>
      </c>
      <c r="I329" s="23"/>
      <c r="J329" s="21">
        <f>SUM(J11,J20,J38,J92,J180,J188,J195,J241,J257,J293,J298,J304,J307,+J327)</f>
        <v>1418059.6684330201</v>
      </c>
      <c r="K329" s="23"/>
      <c r="L329" s="21">
        <f>SUM(L11,L20,L38,L92,L180,L188,L195,L241,L257,L293,L298,L304,L307,+L327)</f>
        <v>27049301.668433018</v>
      </c>
      <c r="M329" s="12"/>
      <c r="N329" s="21">
        <f>SUM(N11,N20,N38,N92,N180,N188,N195,N241,N257,N293,N298,N304,N307,+N327)</f>
        <v>22402308.74156698</v>
      </c>
      <c r="O329" s="23"/>
      <c r="P329" s="23"/>
    </row>
    <row r="330" spans="1:16" ht="13.5" thickTop="1">
      <c r="A330" t="s">
        <v>31</v>
      </c>
      <c r="B330" s="6"/>
      <c r="D330" s="5"/>
      <c r="M330" s="23"/>
      <c r="N330" s="23"/>
      <c r="O330" s="23"/>
      <c r="P330" s="23"/>
    </row>
    <row r="331" spans="2:16" ht="12.75">
      <c r="B331" s="6"/>
      <c r="C331" s="4"/>
      <c r="D331" s="5"/>
      <c r="E331" s="4"/>
      <c r="F331" s="4"/>
      <c r="G331" s="4"/>
      <c r="H331" s="4"/>
      <c r="I331" s="4"/>
      <c r="J331" s="9"/>
      <c r="K331" s="4"/>
      <c r="L331" s="9"/>
      <c r="M331" s="12"/>
      <c r="N331" s="9"/>
      <c r="O331" s="9"/>
      <c r="P331" s="9"/>
    </row>
    <row r="332" spans="1:16" ht="12.75">
      <c r="A332" s="24"/>
      <c r="B332" s="6"/>
      <c r="C332" s="4"/>
      <c r="D332" s="5"/>
      <c r="E332" s="4"/>
      <c r="F332" s="4"/>
      <c r="G332" s="4"/>
      <c r="H332" s="4"/>
      <c r="I332" s="4"/>
      <c r="J332" s="9"/>
      <c r="K332" s="4"/>
      <c r="L332" s="9"/>
      <c r="N332" s="9"/>
      <c r="O332" s="9"/>
      <c r="P332" s="9"/>
    </row>
    <row r="333" spans="1:16" ht="12.75">
      <c r="A333" s="24"/>
      <c r="B333" s="6"/>
      <c r="C333" s="4"/>
      <c r="D333" s="5"/>
      <c r="E333" s="4"/>
      <c r="F333" s="4"/>
      <c r="G333" s="4"/>
      <c r="H333" s="4"/>
      <c r="I333" s="4"/>
      <c r="J333" s="9"/>
      <c r="K333" s="4"/>
      <c r="L333" s="9"/>
      <c r="N333" s="9"/>
      <c r="O333" s="9"/>
      <c r="P333" s="9"/>
    </row>
    <row r="334" spans="2:16" ht="12.75">
      <c r="B334" s="6"/>
      <c r="C334" s="4"/>
      <c r="D334" s="5"/>
      <c r="E334" s="4"/>
      <c r="F334" s="4"/>
      <c r="G334" s="4"/>
      <c r="H334" s="4"/>
      <c r="I334" s="4"/>
      <c r="J334" s="9"/>
      <c r="K334" s="4"/>
      <c r="L334" s="9"/>
      <c r="N334" s="9"/>
      <c r="O334" s="9"/>
      <c r="P334" s="9"/>
    </row>
    <row r="335" spans="1:16" ht="12.75">
      <c r="A335" s="12"/>
      <c r="B335" s="25"/>
      <c r="C335" s="9"/>
      <c r="D335" s="11"/>
      <c r="E335" s="9"/>
      <c r="F335" s="9"/>
      <c r="G335" s="9"/>
      <c r="H335" s="9"/>
      <c r="I335" s="9"/>
      <c r="J335" s="9"/>
      <c r="K335" s="9"/>
      <c r="L335" s="9"/>
      <c r="M335" s="12"/>
      <c r="N335" s="4"/>
      <c r="O335" s="4"/>
      <c r="P335" s="4"/>
    </row>
    <row r="336" spans="1:16" ht="12.75">
      <c r="A336" s="12"/>
      <c r="B336" s="25"/>
      <c r="C336" s="9"/>
      <c r="D336" s="11"/>
      <c r="E336" s="9"/>
      <c r="F336" s="9"/>
      <c r="G336" s="9"/>
      <c r="H336" s="9"/>
      <c r="I336" s="9"/>
      <c r="J336" s="9"/>
      <c r="K336" s="9"/>
      <c r="L336" s="9"/>
      <c r="M336" s="12"/>
      <c r="N336" s="4"/>
      <c r="O336" s="4"/>
      <c r="P336" s="4"/>
    </row>
    <row r="337" spans="1:16" ht="12.75">
      <c r="A337" s="12"/>
      <c r="B337" s="25"/>
      <c r="C337" s="9"/>
      <c r="D337" s="11"/>
      <c r="E337" s="9"/>
      <c r="F337" s="9"/>
      <c r="G337" s="9"/>
      <c r="H337" s="9"/>
      <c r="I337" s="9"/>
      <c r="J337" s="9"/>
      <c r="K337" s="9"/>
      <c r="L337" s="9"/>
      <c r="M337" s="12"/>
      <c r="N337" s="4"/>
      <c r="O337" s="4"/>
      <c r="P337" s="4"/>
    </row>
    <row r="338" spans="1:16" ht="12.75">
      <c r="A338" s="12"/>
      <c r="B338" s="12"/>
      <c r="C338" s="9"/>
      <c r="D338" s="11"/>
      <c r="E338" s="9"/>
      <c r="F338" s="9"/>
      <c r="G338" s="9"/>
      <c r="H338" s="9"/>
      <c r="I338" s="9"/>
      <c r="J338" s="9"/>
      <c r="K338" s="9"/>
      <c r="L338" s="9"/>
      <c r="M338" s="12"/>
      <c r="N338" s="9"/>
      <c r="O338" s="9"/>
      <c r="P338" s="9"/>
    </row>
    <row r="339" spans="1:13" ht="12.75">
      <c r="A339" s="12"/>
      <c r="B339" s="25"/>
      <c r="C339" s="9"/>
      <c r="D339" s="11"/>
      <c r="E339" s="9"/>
      <c r="F339" s="9"/>
      <c r="G339" s="9"/>
      <c r="H339" s="9"/>
      <c r="I339" s="9"/>
      <c r="J339" s="9"/>
      <c r="K339" s="9"/>
      <c r="L339" s="9"/>
      <c r="M339" s="12"/>
    </row>
    <row r="340" spans="3:16" ht="12.75">
      <c r="C340" s="4"/>
      <c r="D340" s="5"/>
      <c r="E340" s="4"/>
      <c r="F340" s="4"/>
      <c r="G340" s="4"/>
      <c r="H340" s="4"/>
      <c r="I340" s="4"/>
      <c r="J340" s="4"/>
      <c r="K340" s="4"/>
      <c r="L340" s="4"/>
      <c r="N340" s="4"/>
      <c r="O340" s="4"/>
      <c r="P340" s="4"/>
    </row>
    <row r="341" spans="3:12" ht="12.75">
      <c r="C341" s="4"/>
      <c r="D341" s="5"/>
      <c r="E341" s="4"/>
      <c r="F341" s="4"/>
      <c r="G341" s="4"/>
      <c r="H341" s="4"/>
      <c r="I341" s="4"/>
      <c r="J341" s="4"/>
      <c r="K341" s="4"/>
      <c r="L341" s="4"/>
    </row>
    <row r="342" spans="3:16" ht="12.75">
      <c r="C342" s="4"/>
      <c r="D342" s="5"/>
      <c r="E342" s="4"/>
      <c r="F342" s="4"/>
      <c r="G342" s="4"/>
      <c r="H342" s="4"/>
      <c r="I342" s="4"/>
      <c r="J342" s="4"/>
      <c r="K342" s="4"/>
      <c r="L342" s="4"/>
      <c r="N342" s="4"/>
      <c r="O342" s="4"/>
      <c r="P342" s="4"/>
    </row>
    <row r="343" spans="3:16" ht="12.75">
      <c r="C343" s="4"/>
      <c r="D343" s="5"/>
      <c r="E343" s="4"/>
      <c r="F343" s="4"/>
      <c r="G343" s="4"/>
      <c r="H343" s="4"/>
      <c r="I343" s="4"/>
      <c r="J343" s="15"/>
      <c r="K343" s="4"/>
      <c r="L343" s="4"/>
      <c r="N343" s="4"/>
      <c r="O343" s="4"/>
      <c r="P343" s="4"/>
    </row>
    <row r="344" spans="3:16" ht="12.75">
      <c r="C344" s="4"/>
      <c r="D344" s="5"/>
      <c r="E344" s="4"/>
      <c r="F344" s="4"/>
      <c r="G344" s="4"/>
      <c r="H344" s="4"/>
      <c r="I344" s="4"/>
      <c r="J344" s="15"/>
      <c r="K344" s="4"/>
      <c r="L344" s="13"/>
      <c r="N344" s="4"/>
      <c r="O344" s="4"/>
      <c r="P344" s="4"/>
    </row>
    <row r="345" spans="3:16" ht="12.75">
      <c r="C345" s="4"/>
      <c r="D345" s="5"/>
      <c r="E345" s="4"/>
      <c r="F345" s="4"/>
      <c r="H345" s="4"/>
      <c r="J345" s="15"/>
      <c r="L345" s="4"/>
      <c r="N345" s="4"/>
      <c r="O345" s="4"/>
      <c r="P345" s="4"/>
    </row>
    <row r="346" spans="3:16" ht="12.75">
      <c r="C346" s="4"/>
      <c r="D346" s="5"/>
      <c r="E346" s="4"/>
      <c r="F346" s="4"/>
      <c r="H346" s="4"/>
      <c r="J346" s="15"/>
      <c r="L346" s="4"/>
      <c r="N346" s="4"/>
      <c r="O346" s="4"/>
      <c r="P346" s="4"/>
    </row>
    <row r="347" spans="3:16" ht="12.75">
      <c r="C347" s="4"/>
      <c r="D347" s="5"/>
      <c r="E347" s="4"/>
      <c r="F347" s="4"/>
      <c r="G347" s="4"/>
      <c r="H347" s="4"/>
      <c r="I347" s="4"/>
      <c r="J347" s="15"/>
      <c r="K347" s="4"/>
      <c r="L347" s="4"/>
      <c r="N347" s="4"/>
      <c r="O347" s="4"/>
      <c r="P347" s="4"/>
    </row>
    <row r="348" spans="3:16" ht="12.75">
      <c r="C348" s="4"/>
      <c r="D348" s="5"/>
      <c r="E348" s="4"/>
      <c r="F348" s="4"/>
      <c r="G348" s="4"/>
      <c r="H348" s="4"/>
      <c r="I348" s="4"/>
      <c r="J348" s="4"/>
      <c r="K348" s="4"/>
      <c r="L348" s="9"/>
      <c r="N348" s="4"/>
      <c r="O348" s="4"/>
      <c r="P348" s="4"/>
    </row>
    <row r="349" spans="3:16" ht="12.75">
      <c r="C349" s="9"/>
      <c r="D349" s="11"/>
      <c r="E349" s="9"/>
      <c r="F349" s="9"/>
      <c r="G349" s="9"/>
      <c r="H349" s="9"/>
      <c r="I349" s="9"/>
      <c r="J349" s="9"/>
      <c r="K349" s="9"/>
      <c r="L349" s="9"/>
      <c r="M349" s="12"/>
      <c r="N349" s="9"/>
      <c r="O349" s="9"/>
      <c r="P349" s="9"/>
    </row>
    <row r="350" spans="3:12" ht="12.75">
      <c r="C350" s="4"/>
      <c r="D350" s="5"/>
      <c r="E350" s="4"/>
      <c r="F350" s="4"/>
      <c r="G350" s="4"/>
      <c r="H350" s="4"/>
      <c r="I350" s="4"/>
      <c r="J350" s="4"/>
      <c r="K350" s="4"/>
      <c r="L350" s="4"/>
    </row>
    <row r="351" spans="3:16" ht="12.75">
      <c r="C351" s="4"/>
      <c r="D351" s="5"/>
      <c r="E351" s="4"/>
      <c r="F351" s="4"/>
      <c r="G351" s="4"/>
      <c r="H351" s="4"/>
      <c r="I351" s="4"/>
      <c r="J351" s="4"/>
      <c r="K351" s="4"/>
      <c r="L351" s="4"/>
      <c r="N351" s="4"/>
      <c r="O351" s="4"/>
      <c r="P351" s="4"/>
    </row>
    <row r="352" spans="3:12" ht="12.75">
      <c r="C352" s="4"/>
      <c r="D352" s="5"/>
      <c r="E352" s="4"/>
      <c r="F352" s="4"/>
      <c r="G352" s="4"/>
      <c r="H352" s="4"/>
      <c r="I352" s="4"/>
      <c r="J352" s="4"/>
      <c r="K352" s="4"/>
      <c r="L352" s="4"/>
    </row>
    <row r="353" spans="3:12" ht="12.75">
      <c r="C353" s="4"/>
      <c r="D353" s="5"/>
      <c r="E353" s="4"/>
      <c r="F353" s="4"/>
      <c r="G353" s="4"/>
      <c r="H353" s="4"/>
      <c r="I353" s="4"/>
      <c r="J353" s="4"/>
      <c r="K353" s="4"/>
      <c r="L353" s="4"/>
    </row>
    <row r="354" spans="3:16" ht="12.75">
      <c r="C354" s="4"/>
      <c r="D354" s="5"/>
      <c r="E354" s="4"/>
      <c r="F354" s="4"/>
      <c r="G354" s="4"/>
      <c r="H354" s="4"/>
      <c r="I354" s="4"/>
      <c r="J354" s="4"/>
      <c r="K354" s="4"/>
      <c r="L354" s="4"/>
      <c r="N354" s="4"/>
      <c r="O354" s="4"/>
      <c r="P354" s="4"/>
    </row>
    <row r="355" spans="3:16" ht="12.75">
      <c r="C355" s="4"/>
      <c r="D355" s="5"/>
      <c r="E355" s="4"/>
      <c r="F355" s="4"/>
      <c r="G355" s="4"/>
      <c r="H355" s="4"/>
      <c r="I355" s="4"/>
      <c r="J355" s="4"/>
      <c r="K355" s="4"/>
      <c r="L355" s="4"/>
      <c r="N355" s="4"/>
      <c r="O355" s="4"/>
      <c r="P355" s="4"/>
    </row>
    <row r="356" spans="3:16" ht="12.75">
      <c r="C356" s="4"/>
      <c r="D356" s="5"/>
      <c r="E356" s="4"/>
      <c r="F356" s="4"/>
      <c r="G356" s="4"/>
      <c r="H356" s="4"/>
      <c r="I356" s="4"/>
      <c r="J356" s="4"/>
      <c r="K356" s="4"/>
      <c r="L356" s="4"/>
      <c r="N356" s="4"/>
      <c r="O356" s="4"/>
      <c r="P356" s="4"/>
    </row>
    <row r="357" spans="3:16" ht="12.75">
      <c r="C357" s="9"/>
      <c r="D357" s="11"/>
      <c r="E357" s="9"/>
      <c r="F357" s="9"/>
      <c r="G357" s="12"/>
      <c r="H357" s="9"/>
      <c r="I357" s="12"/>
      <c r="J357" s="9"/>
      <c r="K357" s="12"/>
      <c r="L357" s="9"/>
      <c r="M357" s="12"/>
      <c r="N357" s="9"/>
      <c r="O357" s="9"/>
      <c r="P357" s="9"/>
    </row>
    <row r="358" spans="3:16" ht="12.75">
      <c r="C358" s="9"/>
      <c r="D358" s="11"/>
      <c r="E358" s="9"/>
      <c r="F358" s="9"/>
      <c r="G358" s="12"/>
      <c r="H358" s="9"/>
      <c r="I358" s="12"/>
      <c r="J358" s="9"/>
      <c r="K358" s="12"/>
      <c r="L358" s="9"/>
      <c r="M358" s="12"/>
      <c r="N358" s="9"/>
      <c r="O358" s="9"/>
      <c r="P358" s="9"/>
    </row>
    <row r="359" spans="3:16" ht="12.75">
      <c r="C359" s="12"/>
      <c r="D359" s="11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</row>
    <row r="360" spans="3:16" ht="12.75">
      <c r="C360" s="4"/>
      <c r="D360" s="5"/>
      <c r="H360" s="4"/>
      <c r="J360" s="4"/>
      <c r="L360" s="4"/>
      <c r="N360" s="4"/>
      <c r="O360" s="4"/>
      <c r="P360" s="4"/>
    </row>
    <row r="361" ht="12.75">
      <c r="D361" s="5"/>
    </row>
    <row r="362" ht="12.75">
      <c r="D362" s="5"/>
    </row>
    <row r="363" spans="3:16" ht="12.75">
      <c r="C363" s="4"/>
      <c r="D363" s="5"/>
      <c r="H363" s="4"/>
      <c r="J363" s="4"/>
      <c r="L363" s="4"/>
      <c r="N363" s="4"/>
      <c r="O363" s="4"/>
      <c r="P363" s="4"/>
    </row>
    <row r="364" ht="12.75">
      <c r="D364" s="5"/>
    </row>
    <row r="365" ht="12.75">
      <c r="D365" s="5"/>
    </row>
    <row r="366" ht="12.75">
      <c r="D366" s="5"/>
    </row>
    <row r="367" ht="12.75">
      <c r="D367" s="5"/>
    </row>
    <row r="368" ht="12.75">
      <c r="D368" s="5"/>
    </row>
    <row r="369" ht="12.75">
      <c r="D369" s="5"/>
    </row>
    <row r="370" ht="12.75">
      <c r="D370" s="5"/>
    </row>
    <row r="371" ht="12.75">
      <c r="D371" s="5"/>
    </row>
    <row r="372" ht="12.75">
      <c r="D372" s="5"/>
    </row>
    <row r="373" ht="12.75">
      <c r="D373" s="5"/>
    </row>
    <row r="374" ht="12.75">
      <c r="D374" s="5"/>
    </row>
    <row r="375" ht="12.75">
      <c r="D375" s="5"/>
    </row>
    <row r="376" ht="12.75">
      <c r="D376" s="5"/>
    </row>
    <row r="377" ht="12.75">
      <c r="D377" s="5"/>
    </row>
    <row r="378" ht="12.75">
      <c r="D378" s="5"/>
    </row>
    <row r="379" ht="12.75">
      <c r="D379" s="5"/>
    </row>
    <row r="380" ht="12.75">
      <c r="D380" s="5"/>
    </row>
    <row r="381" ht="12.75">
      <c r="D381" s="5"/>
    </row>
    <row r="382" ht="12.75">
      <c r="D382" s="5"/>
    </row>
    <row r="383" ht="12.75">
      <c r="D383" s="5"/>
    </row>
    <row r="384" ht="12.75">
      <c r="D384" s="5"/>
    </row>
    <row r="385" ht="12.75">
      <c r="D385" s="5"/>
    </row>
    <row r="386" ht="12.75">
      <c r="D386" s="5"/>
    </row>
    <row r="387" ht="12.75">
      <c r="D387" s="5"/>
    </row>
    <row r="388" ht="12.75">
      <c r="D388" s="5"/>
    </row>
    <row r="389" ht="12.75">
      <c r="D389" s="5"/>
    </row>
    <row r="390" ht="12.75">
      <c r="D390" s="5"/>
    </row>
    <row r="391" ht="12.75">
      <c r="D391" s="5"/>
    </row>
    <row r="392" ht="12.75">
      <c r="D392" s="5"/>
    </row>
    <row r="393" ht="12.75">
      <c r="D393" s="5"/>
    </row>
    <row r="394" ht="12.75">
      <c r="D394" s="5"/>
    </row>
    <row r="395" ht="12.75">
      <c r="D395" s="5"/>
    </row>
    <row r="396" ht="12.75">
      <c r="D396" s="5"/>
    </row>
    <row r="397" ht="12.75">
      <c r="D397" s="5"/>
    </row>
    <row r="398" ht="12.75">
      <c r="D398" s="5"/>
    </row>
    <row r="399" ht="12.75">
      <c r="D399" s="5"/>
    </row>
    <row r="400" ht="12.75">
      <c r="D400" s="5"/>
    </row>
    <row r="401" ht="12.75">
      <c r="D401" s="5"/>
    </row>
    <row r="402" ht="12.75">
      <c r="D402" s="5"/>
    </row>
    <row r="403" ht="12.75">
      <c r="D403" s="5"/>
    </row>
    <row r="404" ht="12.75">
      <c r="D404" s="5"/>
    </row>
    <row r="405" ht="12.75">
      <c r="D405" s="5"/>
    </row>
    <row r="406" ht="12.75">
      <c r="D406" s="5"/>
    </row>
    <row r="407" ht="12.75">
      <c r="D407" s="5"/>
    </row>
    <row r="408" ht="12.75">
      <c r="D408" s="5"/>
    </row>
    <row r="409" ht="12.75">
      <c r="D409" s="5"/>
    </row>
    <row r="410" ht="12.75">
      <c r="D410" s="5"/>
    </row>
    <row r="411" ht="12.75">
      <c r="D411" s="5"/>
    </row>
    <row r="412" ht="12.75">
      <c r="D412" s="5"/>
    </row>
    <row r="413" ht="12.75">
      <c r="D413" s="5"/>
    </row>
    <row r="414" ht="12.75">
      <c r="D414" s="5"/>
    </row>
    <row r="415" ht="12.75">
      <c r="D415" s="5"/>
    </row>
    <row r="416" ht="12.75">
      <c r="D416" s="5"/>
    </row>
    <row r="417" ht="12.75">
      <c r="D417" s="5"/>
    </row>
    <row r="418" ht="12.75">
      <c r="D418" s="5"/>
    </row>
    <row r="419" ht="12.75">
      <c r="D419" s="5"/>
    </row>
    <row r="420" ht="12.75">
      <c r="D420" s="5"/>
    </row>
    <row r="421" ht="12.75">
      <c r="D421" s="5"/>
    </row>
    <row r="422" ht="12.75">
      <c r="D422" s="5"/>
    </row>
    <row r="423" ht="12.75">
      <c r="D423" s="5"/>
    </row>
    <row r="424" ht="12.75">
      <c r="D424" s="5"/>
    </row>
    <row r="425" ht="12.75">
      <c r="D425" s="5"/>
    </row>
    <row r="426" ht="12.75">
      <c r="D426" s="5"/>
    </row>
    <row r="427" ht="12.75">
      <c r="D427" s="5"/>
    </row>
    <row r="428" ht="12.75">
      <c r="D428" s="5"/>
    </row>
    <row r="429" ht="12.75">
      <c r="D429" s="5"/>
    </row>
    <row r="430" ht="12.75">
      <c r="D430" s="5"/>
    </row>
    <row r="431" ht="12.75">
      <c r="D431" s="5"/>
    </row>
    <row r="432" ht="12.75">
      <c r="D432" s="5"/>
    </row>
    <row r="433" ht="12.75">
      <c r="D433" s="5"/>
    </row>
    <row r="434" ht="12.75">
      <c r="D434" s="5"/>
    </row>
    <row r="435" ht="12.75">
      <c r="D435" s="5"/>
    </row>
    <row r="436" ht="12.75">
      <c r="D436" s="5"/>
    </row>
    <row r="437" ht="12.75">
      <c r="D437" s="5"/>
    </row>
    <row r="438" ht="12.75">
      <c r="D438" s="5"/>
    </row>
    <row r="439" ht="12.75">
      <c r="D439" s="5"/>
    </row>
    <row r="440" ht="12.75">
      <c r="D440" s="5"/>
    </row>
    <row r="441" ht="12.75">
      <c r="D441" s="5"/>
    </row>
    <row r="442" ht="12.75">
      <c r="D442" s="5"/>
    </row>
    <row r="443" ht="12.75">
      <c r="D443" s="5"/>
    </row>
    <row r="444" ht="12.75">
      <c r="D444" s="5"/>
    </row>
    <row r="445" ht="12.75">
      <c r="D445" s="5"/>
    </row>
    <row r="446" ht="12.75">
      <c r="D446" s="5"/>
    </row>
    <row r="447" ht="12.75">
      <c r="D447" s="5"/>
    </row>
    <row r="448" ht="12.75">
      <c r="D448" s="5"/>
    </row>
    <row r="449" ht="12.75">
      <c r="D449" s="5"/>
    </row>
    <row r="450" ht="12.75">
      <c r="D450" s="5"/>
    </row>
    <row r="451" ht="12.75">
      <c r="D451" s="5"/>
    </row>
    <row r="452" ht="12.75">
      <c r="D452" s="5"/>
    </row>
    <row r="453" ht="12.75">
      <c r="D453" s="5"/>
    </row>
    <row r="454" ht="12.75">
      <c r="D454" s="5"/>
    </row>
    <row r="455" ht="12.75">
      <c r="D455" s="5"/>
    </row>
    <row r="456" ht="12.75">
      <c r="D456" s="5"/>
    </row>
    <row r="457" ht="12.75">
      <c r="D457" s="5"/>
    </row>
    <row r="458" ht="12.75">
      <c r="D458" s="5"/>
    </row>
    <row r="459" ht="12.75">
      <c r="D459" s="5"/>
    </row>
    <row r="460" ht="12.75">
      <c r="D460" s="5"/>
    </row>
    <row r="461" ht="12.75">
      <c r="D461" s="5"/>
    </row>
    <row r="462" ht="12.75">
      <c r="D462" s="5"/>
    </row>
    <row r="463" ht="12.75">
      <c r="D463" s="5"/>
    </row>
    <row r="464" ht="12.75">
      <c r="D464" s="5"/>
    </row>
    <row r="465" ht="12.75">
      <c r="D465" s="5"/>
    </row>
    <row r="466" ht="12.75">
      <c r="D466" s="5"/>
    </row>
    <row r="467" ht="12.75">
      <c r="D467" s="5"/>
    </row>
    <row r="468" ht="12.75">
      <c r="D468" s="5"/>
    </row>
    <row r="469" ht="12.75">
      <c r="D469" s="5"/>
    </row>
    <row r="470" ht="12.75">
      <c r="D470" s="5"/>
    </row>
    <row r="471" ht="12.75">
      <c r="D471" s="5"/>
    </row>
    <row r="472" ht="12.75">
      <c r="D472" s="5"/>
    </row>
    <row r="473" ht="12.75">
      <c r="D473" s="5"/>
    </row>
    <row r="474" ht="12.75">
      <c r="D474" s="5"/>
    </row>
    <row r="475" ht="12.75">
      <c r="D475" s="5"/>
    </row>
    <row r="476" ht="12.75">
      <c r="D476" s="5"/>
    </row>
    <row r="477" ht="12.75">
      <c r="D477" s="5"/>
    </row>
    <row r="478" ht="12.75">
      <c r="D478" s="5"/>
    </row>
    <row r="479" ht="12.75">
      <c r="D479" s="5"/>
    </row>
    <row r="480" ht="12.75">
      <c r="D480" s="5"/>
    </row>
    <row r="481" ht="12.75">
      <c r="D481" s="5"/>
    </row>
    <row r="482" ht="12.75">
      <c r="D482" s="5"/>
    </row>
    <row r="483" ht="12.75">
      <c r="D483" s="5"/>
    </row>
    <row r="484" ht="12.75">
      <c r="D484" s="5"/>
    </row>
    <row r="485" ht="12.75">
      <c r="D485" s="5"/>
    </row>
    <row r="486" ht="12.75">
      <c r="D486" s="5"/>
    </row>
    <row r="487" ht="12.75">
      <c r="D487" s="5"/>
    </row>
    <row r="488" ht="12.75">
      <c r="D488" s="5"/>
    </row>
    <row r="489" ht="12.75">
      <c r="D489" s="5"/>
    </row>
    <row r="490" ht="12.75">
      <c r="D490" s="5"/>
    </row>
    <row r="491" ht="12.75">
      <c r="D491" s="5"/>
    </row>
    <row r="492" ht="12.75">
      <c r="D492" s="5"/>
    </row>
    <row r="493" ht="12.75">
      <c r="D493" s="5"/>
    </row>
    <row r="494" ht="12.75">
      <c r="D494" s="5"/>
    </row>
    <row r="495" ht="12.75">
      <c r="D495" s="5"/>
    </row>
    <row r="496" ht="12.75">
      <c r="D496" s="5"/>
    </row>
    <row r="497" ht="12.75">
      <c r="D497" s="5"/>
    </row>
    <row r="498" ht="12.75">
      <c r="D498" s="5"/>
    </row>
    <row r="499" ht="12.75">
      <c r="D499" s="5"/>
    </row>
    <row r="500" ht="12.75">
      <c r="D500" s="5"/>
    </row>
    <row r="501" ht="12.75">
      <c r="D501" s="5"/>
    </row>
    <row r="502" ht="12.75">
      <c r="D502" s="5"/>
    </row>
    <row r="503" ht="12.75">
      <c r="D503" s="5"/>
    </row>
    <row r="504" ht="12.75">
      <c r="D504" s="5"/>
    </row>
    <row r="505" ht="12.75">
      <c r="D505" s="5"/>
    </row>
    <row r="506" ht="12.75">
      <c r="D506" s="5"/>
    </row>
    <row r="507" ht="12.75">
      <c r="D507" s="5"/>
    </row>
    <row r="508" ht="12.75">
      <c r="D508" s="5"/>
    </row>
    <row r="509" ht="12.75">
      <c r="D509" s="5"/>
    </row>
    <row r="510" ht="12.75">
      <c r="D510" s="5"/>
    </row>
    <row r="511" ht="12.75">
      <c r="D511" s="5"/>
    </row>
    <row r="512" ht="12.75">
      <c r="D512" s="5"/>
    </row>
    <row r="513" ht="12.75">
      <c r="D513" s="5"/>
    </row>
    <row r="514" ht="12.75">
      <c r="D514" s="5"/>
    </row>
    <row r="515" ht="12.75">
      <c r="D515" s="5"/>
    </row>
    <row r="516" ht="12.75">
      <c r="D516" s="5"/>
    </row>
    <row r="517" ht="12.75">
      <c r="D517" s="5"/>
    </row>
    <row r="518" ht="12.75">
      <c r="D518" s="5"/>
    </row>
    <row r="519" ht="12.75">
      <c r="D519" s="5"/>
    </row>
    <row r="520" ht="12.75">
      <c r="D520" s="5"/>
    </row>
    <row r="521" ht="12.75">
      <c r="D521" s="5"/>
    </row>
    <row r="522" ht="12.75">
      <c r="D522" s="5"/>
    </row>
    <row r="523" ht="12.75">
      <c r="D523" s="5"/>
    </row>
    <row r="524" ht="12.75">
      <c r="D524" s="5"/>
    </row>
    <row r="525" ht="12.75">
      <c r="D525" s="5"/>
    </row>
    <row r="526" ht="12.75">
      <c r="D526" s="5"/>
    </row>
    <row r="527" ht="12.75">
      <c r="D527" s="5"/>
    </row>
    <row r="528" ht="12.75">
      <c r="D528" s="5"/>
    </row>
    <row r="529" ht="12.75">
      <c r="D529" s="5"/>
    </row>
    <row r="530" ht="12.75">
      <c r="D530" s="5"/>
    </row>
    <row r="531" ht="12.75">
      <c r="D531" s="5"/>
    </row>
    <row r="532" ht="12.75">
      <c r="D532" s="5"/>
    </row>
    <row r="533" ht="12.75">
      <c r="D533" s="5"/>
    </row>
    <row r="534" ht="12.75">
      <c r="D534" s="5"/>
    </row>
    <row r="535" ht="12.75">
      <c r="D535" s="5"/>
    </row>
    <row r="536" ht="12.75">
      <c r="D536" s="5"/>
    </row>
    <row r="537" ht="12.75">
      <c r="D537" s="5"/>
    </row>
    <row r="538" ht="12.75">
      <c r="D538" s="5"/>
    </row>
    <row r="539" ht="12.75">
      <c r="D539" s="5"/>
    </row>
    <row r="540" ht="12.75">
      <c r="D540" s="5"/>
    </row>
    <row r="541" ht="12.75">
      <c r="D541" s="5"/>
    </row>
    <row r="542" ht="12.75">
      <c r="D542" s="5"/>
    </row>
    <row r="543" ht="12.75">
      <c r="D543" s="5"/>
    </row>
    <row r="544" ht="12.75">
      <c r="D544" s="5"/>
    </row>
    <row r="545" ht="12.75">
      <c r="D545" s="5"/>
    </row>
    <row r="546" ht="12.75">
      <c r="D546" s="5"/>
    </row>
    <row r="547" ht="12.75">
      <c r="D547" s="5"/>
    </row>
    <row r="548" ht="12.75">
      <c r="D548" s="5"/>
    </row>
    <row r="549" ht="12.75">
      <c r="D549" s="5"/>
    </row>
    <row r="550" ht="12.75">
      <c r="D550" s="5"/>
    </row>
    <row r="551" ht="12.75">
      <c r="D551" s="5"/>
    </row>
    <row r="552" ht="12.75">
      <c r="D552" s="5"/>
    </row>
    <row r="553" ht="12.75">
      <c r="D553" s="5"/>
    </row>
    <row r="554" ht="12.75">
      <c r="D554" s="5"/>
    </row>
    <row r="555" ht="12.75">
      <c r="D555" s="5"/>
    </row>
    <row r="556" ht="12.75">
      <c r="D556" s="5"/>
    </row>
    <row r="557" ht="12.75">
      <c r="D557" s="5"/>
    </row>
    <row r="558" ht="12.75">
      <c r="D558" s="5"/>
    </row>
    <row r="559" ht="12.75">
      <c r="D559" s="5"/>
    </row>
    <row r="560" ht="12.75">
      <c r="D560" s="5"/>
    </row>
    <row r="561" ht="12.75">
      <c r="D561" s="5"/>
    </row>
    <row r="562" ht="12.75">
      <c r="D562" s="5"/>
    </row>
    <row r="563" ht="12.75">
      <c r="D563" s="5"/>
    </row>
    <row r="564" ht="12.75">
      <c r="D564" s="5"/>
    </row>
    <row r="565" ht="12.75">
      <c r="D565" s="5"/>
    </row>
    <row r="566" ht="12.75">
      <c r="D566" s="5"/>
    </row>
    <row r="567" ht="12.75">
      <c r="D567" s="5"/>
    </row>
    <row r="568" ht="12.75">
      <c r="D568" s="5"/>
    </row>
    <row r="569" ht="12.75">
      <c r="D569" s="5"/>
    </row>
    <row r="570" ht="12.75">
      <c r="D570" s="5"/>
    </row>
    <row r="571" ht="12.75">
      <c r="D571" s="5"/>
    </row>
    <row r="572" ht="12.75">
      <c r="D572" s="5"/>
    </row>
    <row r="573" ht="12.75">
      <c r="D573" s="5"/>
    </row>
    <row r="574" ht="12.75">
      <c r="D574" s="5"/>
    </row>
    <row r="575" ht="12.75">
      <c r="D575" s="5"/>
    </row>
    <row r="576" ht="12.75">
      <c r="D576" s="5"/>
    </row>
    <row r="577" ht="12.75">
      <c r="D577" s="5"/>
    </row>
    <row r="578" ht="12.75">
      <c r="D578" s="5"/>
    </row>
    <row r="579" ht="12.75">
      <c r="D579" s="5"/>
    </row>
    <row r="580" ht="12.75">
      <c r="D580" s="5"/>
    </row>
    <row r="581" ht="12.75">
      <c r="D581" s="5"/>
    </row>
    <row r="582" ht="12.75">
      <c r="D582" s="5"/>
    </row>
    <row r="583" ht="12.75">
      <c r="D583" s="5"/>
    </row>
    <row r="584" ht="12.75">
      <c r="D584" s="5"/>
    </row>
    <row r="585" ht="12.75">
      <c r="D585" s="5"/>
    </row>
    <row r="586" ht="12.75">
      <c r="D586" s="5"/>
    </row>
    <row r="587" ht="12.75">
      <c r="D587" s="5"/>
    </row>
    <row r="588" ht="12.75">
      <c r="D588" s="5"/>
    </row>
    <row r="589" ht="12.75">
      <c r="D589" s="5"/>
    </row>
    <row r="590" ht="12.75">
      <c r="D590" s="5"/>
    </row>
    <row r="591" ht="12.75">
      <c r="D591" s="5"/>
    </row>
    <row r="592" ht="12.75">
      <c r="D592" s="5"/>
    </row>
    <row r="593" ht="12.75">
      <c r="D593" s="5"/>
    </row>
    <row r="594" ht="12.75">
      <c r="D594" s="5"/>
    </row>
    <row r="595" ht="12.75">
      <c r="D595" s="5"/>
    </row>
    <row r="596" ht="12.75">
      <c r="D596" s="5"/>
    </row>
    <row r="597" ht="12.75">
      <c r="D597" s="5"/>
    </row>
    <row r="598" ht="12.75">
      <c r="D598" s="5"/>
    </row>
    <row r="599" ht="12.75">
      <c r="D599" s="5"/>
    </row>
    <row r="600" ht="12.75">
      <c r="D600" s="5"/>
    </row>
    <row r="601" ht="12.75">
      <c r="D601" s="5"/>
    </row>
    <row r="602" ht="12.75">
      <c r="D602" s="5"/>
    </row>
    <row r="603" ht="12.75">
      <c r="D603" s="5"/>
    </row>
    <row r="604" ht="12.75">
      <c r="D604" s="5"/>
    </row>
    <row r="605" ht="12.75">
      <c r="D605" s="5"/>
    </row>
    <row r="606" ht="12.75">
      <c r="D606" s="5"/>
    </row>
    <row r="607" ht="12.75">
      <c r="D607" s="5"/>
    </row>
    <row r="608" ht="12.75">
      <c r="D608" s="5"/>
    </row>
    <row r="609" ht="12.75">
      <c r="D609" s="5"/>
    </row>
    <row r="610" ht="12.75">
      <c r="D610" s="5"/>
    </row>
    <row r="611" ht="12.75">
      <c r="D611" s="5"/>
    </row>
    <row r="612" ht="12.75">
      <c r="D612" s="5"/>
    </row>
    <row r="613" ht="12.75">
      <c r="D613" s="5"/>
    </row>
    <row r="614" ht="12.75">
      <c r="D614" s="5"/>
    </row>
    <row r="615" ht="12.75">
      <c r="D615" s="5"/>
    </row>
    <row r="616" ht="12.75">
      <c r="D616" s="5"/>
    </row>
    <row r="617" ht="12.75">
      <c r="D617" s="5"/>
    </row>
    <row r="618" ht="12.75">
      <c r="D618" s="5"/>
    </row>
    <row r="619" ht="12.75">
      <c r="D619" s="5"/>
    </row>
    <row r="620" ht="12.75">
      <c r="D620" s="5"/>
    </row>
    <row r="621" ht="12.75">
      <c r="D621" s="5"/>
    </row>
    <row r="622" ht="12.75">
      <c r="D622" s="5"/>
    </row>
    <row r="623" ht="12.75">
      <c r="D623" s="5"/>
    </row>
    <row r="624" ht="12.75">
      <c r="D624" s="5"/>
    </row>
    <row r="625" ht="12.75">
      <c r="D625" s="5"/>
    </row>
    <row r="626" ht="12.75">
      <c r="D626" s="5"/>
    </row>
    <row r="627" ht="12.75">
      <c r="D627" s="5"/>
    </row>
    <row r="628" ht="12.75">
      <c r="D628" s="5"/>
    </row>
    <row r="629" ht="12.75">
      <c r="D629" s="5"/>
    </row>
    <row r="630" ht="12.75">
      <c r="D630" s="5"/>
    </row>
    <row r="631" ht="12.75">
      <c r="D631" s="5"/>
    </row>
    <row r="632" ht="12.75">
      <c r="D632" s="5"/>
    </row>
    <row r="633" ht="12.75">
      <c r="D633" s="5"/>
    </row>
    <row r="634" ht="12.75">
      <c r="D634" s="5"/>
    </row>
    <row r="635" ht="12.75">
      <c r="D635" s="5"/>
    </row>
    <row r="636" ht="12.75">
      <c r="D636" s="5"/>
    </row>
    <row r="637" ht="12.75">
      <c r="D637" s="5"/>
    </row>
    <row r="638" ht="12.75">
      <c r="D638" s="5"/>
    </row>
    <row r="639" ht="12.75">
      <c r="D639" s="5"/>
    </row>
    <row r="640" ht="12.75">
      <c r="D640" s="5"/>
    </row>
    <row r="641" ht="12.75">
      <c r="D641" s="5"/>
    </row>
    <row r="642" ht="12.75">
      <c r="D642" s="5"/>
    </row>
    <row r="643" ht="12.75">
      <c r="D643" s="5"/>
    </row>
    <row r="644" ht="12.75">
      <c r="D644" s="5"/>
    </row>
    <row r="645" ht="12.75">
      <c r="D645" s="5"/>
    </row>
    <row r="646" ht="12.75">
      <c r="D646" s="5"/>
    </row>
    <row r="647" ht="12.75">
      <c r="D647" s="5"/>
    </row>
    <row r="648" ht="12.75">
      <c r="D648" s="5"/>
    </row>
    <row r="649" ht="12.75">
      <c r="D649" s="5"/>
    </row>
    <row r="650" ht="12.75">
      <c r="D650" s="5"/>
    </row>
    <row r="651" ht="12.75">
      <c r="D651" s="5"/>
    </row>
    <row r="652" ht="12.75">
      <c r="D652" s="5"/>
    </row>
    <row r="653" ht="12.75">
      <c r="D653" s="5"/>
    </row>
    <row r="654" ht="12.75">
      <c r="D654" s="5"/>
    </row>
    <row r="655" ht="12.75">
      <c r="D655" s="5"/>
    </row>
    <row r="656" ht="12.75">
      <c r="D656" s="5"/>
    </row>
    <row r="657" ht="12.75">
      <c r="D657" s="5"/>
    </row>
    <row r="658" ht="12.75">
      <c r="D658" s="5"/>
    </row>
    <row r="659" ht="12.75">
      <c r="D659" s="5"/>
    </row>
    <row r="660" ht="12.75">
      <c r="D660" s="5"/>
    </row>
    <row r="661" ht="12.75">
      <c r="D661" s="5"/>
    </row>
    <row r="662" ht="12.75">
      <c r="D662" s="5"/>
    </row>
    <row r="663" ht="12.75">
      <c r="D663" s="5"/>
    </row>
    <row r="664" ht="12.75">
      <c r="D664" s="5"/>
    </row>
    <row r="665" ht="12.75">
      <c r="D665" s="5"/>
    </row>
    <row r="666" ht="12.75">
      <c r="D666" s="5"/>
    </row>
    <row r="667" ht="12.75">
      <c r="D667" s="5"/>
    </row>
    <row r="668" ht="12.75">
      <c r="D668" s="5"/>
    </row>
    <row r="669" ht="12.75">
      <c r="D669" s="5"/>
    </row>
    <row r="670" ht="12.75">
      <c r="D670" s="5"/>
    </row>
    <row r="671" ht="12.75">
      <c r="D671" s="5"/>
    </row>
    <row r="672" ht="12.75">
      <c r="D672" s="5"/>
    </row>
    <row r="673" ht="12.75">
      <c r="D673" s="5"/>
    </row>
    <row r="674" ht="12.75">
      <c r="D674" s="5"/>
    </row>
    <row r="675" ht="12.75">
      <c r="D675" s="5"/>
    </row>
    <row r="676" ht="12.75">
      <c r="D676" s="5"/>
    </row>
    <row r="677" ht="12.75">
      <c r="D677" s="5"/>
    </row>
    <row r="678" ht="12.75">
      <c r="D678" s="5"/>
    </row>
    <row r="679" ht="12.75">
      <c r="D679" s="5"/>
    </row>
    <row r="680" ht="12.75">
      <c r="D680" s="5"/>
    </row>
    <row r="681" ht="12.75">
      <c r="D681" s="5"/>
    </row>
    <row r="682" ht="12.75">
      <c r="D682" s="5"/>
    </row>
    <row r="683" ht="12.75">
      <c r="D683" s="5"/>
    </row>
    <row r="684" ht="12.75">
      <c r="D684" s="5"/>
    </row>
    <row r="685" ht="12.75">
      <c r="D685" s="5"/>
    </row>
    <row r="686" ht="12.75">
      <c r="D686" s="5"/>
    </row>
    <row r="687" ht="12.75">
      <c r="D687" s="5"/>
    </row>
    <row r="688" ht="12.75">
      <c r="D688" s="5"/>
    </row>
    <row r="689" ht="12.75">
      <c r="D689" s="5"/>
    </row>
    <row r="690" ht="12.75">
      <c r="D690" s="5"/>
    </row>
    <row r="691" ht="12.75">
      <c r="D691" s="5"/>
    </row>
    <row r="692" ht="12.75">
      <c r="D692" s="5"/>
    </row>
    <row r="693" ht="12.75">
      <c r="D693" s="5"/>
    </row>
    <row r="694" ht="12.75">
      <c r="D694" s="5"/>
    </row>
    <row r="695" ht="12.75">
      <c r="D695" s="5"/>
    </row>
    <row r="696" ht="12.75">
      <c r="D696" s="5"/>
    </row>
    <row r="697" ht="12.75">
      <c r="D697" s="5"/>
    </row>
    <row r="698" ht="12.75">
      <c r="D698" s="5"/>
    </row>
    <row r="699" ht="12.75">
      <c r="D699" s="5"/>
    </row>
    <row r="700" ht="12.75">
      <c r="D700" s="5"/>
    </row>
    <row r="701" ht="12.75">
      <c r="D701" s="5"/>
    </row>
    <row r="702" ht="12.75">
      <c r="D702" s="5"/>
    </row>
    <row r="703" ht="12.75">
      <c r="D703" s="5"/>
    </row>
    <row r="704" ht="12.75">
      <c r="D704" s="5"/>
    </row>
    <row r="705" ht="12.75">
      <c r="D705" s="5"/>
    </row>
    <row r="706" ht="12.75">
      <c r="D706" s="5"/>
    </row>
    <row r="707" ht="12.75">
      <c r="D707" s="5"/>
    </row>
    <row r="708" ht="12.75">
      <c r="D708" s="5"/>
    </row>
    <row r="709" ht="12.75">
      <c r="D709" s="5"/>
    </row>
    <row r="710" ht="12.75">
      <c r="D710" s="5"/>
    </row>
    <row r="711" ht="12.75">
      <c r="D711" s="5"/>
    </row>
    <row r="712" ht="12.75">
      <c r="D712" s="5"/>
    </row>
    <row r="713" ht="12.75">
      <c r="D713" s="5"/>
    </row>
    <row r="714" ht="12.75">
      <c r="D714" s="5"/>
    </row>
    <row r="715" ht="12.75">
      <c r="D715" s="5"/>
    </row>
    <row r="716" ht="12.75">
      <c r="D716" s="5"/>
    </row>
    <row r="717" ht="12.75">
      <c r="D717" s="5"/>
    </row>
    <row r="718" ht="12.75">
      <c r="D718" s="5"/>
    </row>
    <row r="719" ht="12.75">
      <c r="D719" s="5"/>
    </row>
    <row r="720" ht="12.75">
      <c r="D720" s="5"/>
    </row>
    <row r="721" ht="12.75">
      <c r="D721" s="5"/>
    </row>
    <row r="722" ht="12.75">
      <c r="D722" s="5"/>
    </row>
    <row r="723" ht="12.75">
      <c r="D723" s="5"/>
    </row>
    <row r="724" ht="12.75">
      <c r="D724" s="5"/>
    </row>
    <row r="725" ht="12.75">
      <c r="D725" s="5"/>
    </row>
    <row r="726" ht="12.75">
      <c r="D726" s="5"/>
    </row>
    <row r="727" ht="12.75">
      <c r="D727" s="5"/>
    </row>
    <row r="728" ht="12.75">
      <c r="D728" s="5"/>
    </row>
    <row r="729" ht="12.75">
      <c r="D729" s="5"/>
    </row>
    <row r="730" ht="12.75">
      <c r="D730" s="5"/>
    </row>
    <row r="731" ht="12.75">
      <c r="D731" s="5"/>
    </row>
    <row r="732" ht="12.75">
      <c r="D732" s="5"/>
    </row>
    <row r="733" ht="12.75">
      <c r="D733" s="5"/>
    </row>
    <row r="734" ht="12.75">
      <c r="D734" s="5"/>
    </row>
    <row r="735" ht="12.75">
      <c r="D735" s="5"/>
    </row>
    <row r="736" ht="12.75">
      <c r="D736" s="5"/>
    </row>
    <row r="737" ht="12.75">
      <c r="D737" s="5"/>
    </row>
    <row r="738" ht="12.75">
      <c r="D738" s="5"/>
    </row>
    <row r="739" ht="12.75">
      <c r="D739" s="5"/>
    </row>
    <row r="740" ht="12.75">
      <c r="D740" s="5"/>
    </row>
    <row r="741" ht="12.75">
      <c r="D741" s="5"/>
    </row>
    <row r="742" ht="12.75">
      <c r="D742" s="5"/>
    </row>
    <row r="743" ht="12.75">
      <c r="D743" s="5"/>
    </row>
    <row r="744" ht="12.75">
      <c r="D744" s="5"/>
    </row>
    <row r="745" ht="12.75">
      <c r="D745" s="5"/>
    </row>
    <row r="746" ht="12.75">
      <c r="D746" s="5"/>
    </row>
    <row r="747" ht="12.75">
      <c r="D747" s="5"/>
    </row>
    <row r="748" ht="12.75">
      <c r="D748" s="5"/>
    </row>
    <row r="749" ht="12.75">
      <c r="D749" s="5"/>
    </row>
    <row r="750" ht="12.75">
      <c r="D750" s="5"/>
    </row>
    <row r="751" ht="12.75">
      <c r="D751" s="5"/>
    </row>
    <row r="752" ht="12.75">
      <c r="D752" s="5"/>
    </row>
    <row r="753" ht="12.75">
      <c r="D753" s="5"/>
    </row>
    <row r="754" ht="12.75">
      <c r="D754" s="5"/>
    </row>
    <row r="755" ht="12.75">
      <c r="D755" s="5"/>
    </row>
    <row r="756" ht="12.75">
      <c r="D756" s="5"/>
    </row>
    <row r="757" ht="12.75">
      <c r="D757" s="5"/>
    </row>
    <row r="758" ht="12.75">
      <c r="D758" s="5"/>
    </row>
    <row r="759" ht="12.75">
      <c r="D759" s="5"/>
    </row>
    <row r="760" ht="12.75">
      <c r="D760" s="5"/>
    </row>
    <row r="761" ht="12.75">
      <c r="D761" s="5"/>
    </row>
    <row r="762" ht="12.75">
      <c r="D762" s="5"/>
    </row>
    <row r="763" ht="12.75">
      <c r="D763" s="5"/>
    </row>
    <row r="764" ht="12.75">
      <c r="D764" s="5"/>
    </row>
    <row r="765" ht="12.75">
      <c r="D765" s="5"/>
    </row>
    <row r="766" ht="12.75">
      <c r="D766" s="5"/>
    </row>
    <row r="767" ht="12.75">
      <c r="D767" s="5"/>
    </row>
    <row r="768" ht="12.75">
      <c r="D768" s="5"/>
    </row>
    <row r="769" ht="12.75">
      <c r="D769" s="5"/>
    </row>
    <row r="770" ht="12.75">
      <c r="D770" s="5"/>
    </row>
    <row r="771" ht="12.75">
      <c r="D771" s="5"/>
    </row>
    <row r="772" ht="12.75">
      <c r="D772" s="5"/>
    </row>
    <row r="773" ht="12.75">
      <c r="D773" s="5"/>
    </row>
    <row r="774" ht="12.75">
      <c r="D774" s="5"/>
    </row>
    <row r="775" ht="12.75">
      <c r="D775" s="5"/>
    </row>
    <row r="776" ht="12.75">
      <c r="D776" s="5"/>
    </row>
    <row r="777" ht="12.75">
      <c r="D777" s="5"/>
    </row>
    <row r="778" ht="12.75">
      <c r="D778" s="5"/>
    </row>
    <row r="779" ht="12.75">
      <c r="D779" s="5"/>
    </row>
    <row r="780" ht="12.75">
      <c r="D780" s="5"/>
    </row>
    <row r="781" ht="12.75">
      <c r="D781" s="5"/>
    </row>
    <row r="782" ht="12.75">
      <c r="D782" s="5"/>
    </row>
    <row r="783" ht="12.75">
      <c r="D783" s="5"/>
    </row>
    <row r="784" ht="12.75">
      <c r="D784" s="5"/>
    </row>
    <row r="785" ht="12.75">
      <c r="D785" s="5"/>
    </row>
    <row r="786" ht="12.75">
      <c r="D786" s="5"/>
    </row>
  </sheetData>
  <sheetProtection/>
  <mergeCells count="4">
    <mergeCell ref="A1:C1"/>
    <mergeCell ref="E5:F5"/>
    <mergeCell ref="Q13:Y13"/>
    <mergeCell ref="Q29:AA29"/>
  </mergeCells>
  <printOptions/>
  <pageMargins left="0.75" right="0.75" top="1" bottom="1" header="0.5" footer="0.5"/>
  <pageSetup fitToHeight="8" fitToWidth="1" horizontalDpi="600" verticalDpi="600" orientation="landscape" scale="60" r:id="rId2"/>
  <ignoredErrors>
    <ignoredError sqref="Q25 S25 U25 W2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98"/>
  <sheetViews>
    <sheetView zoomScalePageLayoutView="0" workbookViewId="0" topLeftCell="A313">
      <selection activeCell="C341" sqref="C341"/>
    </sheetView>
  </sheetViews>
  <sheetFormatPr defaultColWidth="9.140625" defaultRowHeight="12.75"/>
  <cols>
    <col min="1" max="1" width="31.00390625" style="0" bestFit="1" customWidth="1"/>
    <col min="2" max="2" width="11.28125" style="0" bestFit="1" customWidth="1"/>
    <col min="3" max="3" width="11.421875" style="0" bestFit="1" customWidth="1"/>
    <col min="4" max="4" width="6.28125" style="0" bestFit="1" customWidth="1"/>
    <col min="5" max="5" width="4.7109375" style="0" customWidth="1"/>
    <col min="6" max="6" width="5.421875" style="0" bestFit="1" customWidth="1"/>
    <col min="7" max="7" width="2.28125" style="0" customWidth="1"/>
    <col min="8" max="8" width="11.421875" style="0" bestFit="1" customWidth="1"/>
    <col min="9" max="9" width="2.57421875" style="0" customWidth="1"/>
    <col min="10" max="10" width="10.421875" style="0" bestFit="1" customWidth="1"/>
    <col min="11" max="11" width="1.7109375" style="0" customWidth="1"/>
    <col min="12" max="12" width="11.421875" style="0" bestFit="1" customWidth="1"/>
    <col min="13" max="13" width="2.7109375" style="0" customWidth="1"/>
    <col min="14" max="14" width="11.421875" style="0" customWidth="1"/>
    <col min="15" max="15" width="0.85546875" style="0" customWidth="1"/>
    <col min="16" max="16" width="11.00390625" style="0" bestFit="1" customWidth="1"/>
    <col min="17" max="17" width="8.7109375" style="0" bestFit="1" customWidth="1"/>
    <col min="18" max="18" width="0.85546875" style="12" customWidth="1"/>
    <col min="19" max="19" width="11.28125" style="3" customWidth="1"/>
    <col min="20" max="20" width="0.85546875" style="42" customWidth="1"/>
    <col min="21" max="21" width="12.00390625" style="0" customWidth="1"/>
    <col min="22" max="22" width="0.85546875" style="12" customWidth="1"/>
    <col min="23" max="23" width="11.28125" style="0" bestFit="1" customWidth="1"/>
    <col min="24" max="24" width="0.85546875" style="12" customWidth="1"/>
    <col min="25" max="25" width="11.28125" style="0" bestFit="1" customWidth="1"/>
    <col min="26" max="26" width="0.85546875" style="0" customWidth="1"/>
    <col min="27" max="27" width="11.28125" style="0" bestFit="1" customWidth="1"/>
    <col min="28" max="28" width="13.00390625" style="0" customWidth="1"/>
    <col min="29" max="29" width="11.00390625" style="0" customWidth="1"/>
    <col min="33" max="33" width="11.140625" style="0" customWidth="1"/>
  </cols>
  <sheetData>
    <row r="1" spans="1:3" ht="12.75">
      <c r="A1" s="132" t="s">
        <v>0</v>
      </c>
      <c r="B1" s="132"/>
      <c r="C1" s="132"/>
    </row>
    <row r="2" ht="12.75">
      <c r="A2" t="s">
        <v>1</v>
      </c>
    </row>
    <row r="3" ht="12.75">
      <c r="A3" s="1">
        <v>42185</v>
      </c>
    </row>
    <row r="4" spans="1:16" ht="12.75">
      <c r="A4" s="2"/>
      <c r="B4" s="2"/>
      <c r="C4" s="2"/>
      <c r="D4" s="2"/>
      <c r="E4" s="2"/>
      <c r="F4" s="2"/>
      <c r="G4" s="2"/>
      <c r="H4" s="2" t="s">
        <v>2</v>
      </c>
      <c r="I4" s="2"/>
      <c r="J4" s="2" t="s">
        <v>3</v>
      </c>
      <c r="K4" s="2"/>
      <c r="L4" s="2" t="s">
        <v>4</v>
      </c>
      <c r="N4" s="3" t="s">
        <v>5</v>
      </c>
      <c r="O4" s="3"/>
      <c r="P4" s="3"/>
    </row>
    <row r="5" spans="1:16" ht="12.75">
      <c r="A5" s="2" t="s">
        <v>6</v>
      </c>
      <c r="B5" s="2"/>
      <c r="C5" s="2" t="s">
        <v>7</v>
      </c>
      <c r="D5" s="2" t="s">
        <v>8</v>
      </c>
      <c r="E5" s="133" t="s">
        <v>9</v>
      </c>
      <c r="F5" s="133"/>
      <c r="G5" s="2"/>
      <c r="H5" s="2" t="s">
        <v>10</v>
      </c>
      <c r="I5" s="2"/>
      <c r="J5" s="2" t="s">
        <v>11</v>
      </c>
      <c r="K5" s="2"/>
      <c r="L5" s="2" t="s">
        <v>10</v>
      </c>
      <c r="N5" s="3" t="s">
        <v>12</v>
      </c>
      <c r="O5" s="3"/>
      <c r="P5" s="3"/>
    </row>
    <row r="6" spans="1:12" ht="12.75">
      <c r="A6" s="2"/>
      <c r="B6" s="2"/>
      <c r="C6" s="2"/>
      <c r="D6" s="2"/>
      <c r="E6" s="2"/>
      <c r="F6" s="2"/>
      <c r="G6" s="2"/>
      <c r="H6" s="2" t="s">
        <v>11</v>
      </c>
      <c r="I6" s="2"/>
      <c r="J6" s="2"/>
      <c r="K6" s="2"/>
      <c r="L6" s="2" t="s">
        <v>11</v>
      </c>
    </row>
    <row r="7" spans="3:12" ht="12.75">
      <c r="C7" s="4"/>
      <c r="D7" s="5"/>
      <c r="E7" s="4"/>
      <c r="F7" s="4"/>
      <c r="G7" s="4"/>
      <c r="H7" s="4"/>
      <c r="I7" s="4"/>
      <c r="J7" s="4"/>
      <c r="K7" s="4"/>
      <c r="L7" s="4"/>
    </row>
    <row r="8" spans="1:14" ht="12.75">
      <c r="A8" t="s">
        <v>14</v>
      </c>
      <c r="B8" s="6">
        <v>37622</v>
      </c>
      <c r="C8" s="4">
        <v>29602</v>
      </c>
      <c r="D8" s="5"/>
      <c r="E8" s="4" t="s">
        <v>13</v>
      </c>
      <c r="F8" s="4"/>
      <c r="G8" s="4"/>
      <c r="H8" s="4">
        <v>0</v>
      </c>
      <c r="I8" s="4"/>
      <c r="J8" s="4">
        <v>0</v>
      </c>
      <c r="K8" s="4"/>
      <c r="L8" s="4">
        <v>0</v>
      </c>
      <c r="N8" s="9">
        <f>C8</f>
        <v>29602</v>
      </c>
    </row>
    <row r="9" spans="1:16" ht="12.75">
      <c r="A9" s="10">
        <v>2011</v>
      </c>
      <c r="B9" s="6">
        <v>40724</v>
      </c>
      <c r="C9" s="7">
        <v>632562.42</v>
      </c>
      <c r="D9" s="5"/>
      <c r="E9" s="4" t="s">
        <v>13</v>
      </c>
      <c r="F9" s="4"/>
      <c r="G9" s="4"/>
      <c r="H9" s="4"/>
      <c r="I9" s="4"/>
      <c r="J9" s="9"/>
      <c r="K9" s="9"/>
      <c r="L9" s="9">
        <f>H9+J9</f>
        <v>0</v>
      </c>
      <c r="N9" s="7">
        <f>C9-L9</f>
        <v>632562.42</v>
      </c>
      <c r="O9" s="9"/>
      <c r="P9" s="9"/>
    </row>
    <row r="10" spans="3:12" ht="12.75">
      <c r="C10" s="4"/>
      <c r="D10" s="5"/>
      <c r="E10" s="4"/>
      <c r="F10" s="4"/>
      <c r="G10" s="4"/>
      <c r="H10" s="4"/>
      <c r="I10" s="4"/>
      <c r="J10" s="4"/>
      <c r="K10" s="4"/>
      <c r="L10" s="4"/>
    </row>
    <row r="11" spans="1:28" ht="13.5" thickBot="1">
      <c r="A11" t="s">
        <v>15</v>
      </c>
      <c r="B11" s="6"/>
      <c r="C11" s="8">
        <f>SUM(C8:C9)</f>
        <v>662164.42</v>
      </c>
      <c r="D11" s="5">
        <v>1491</v>
      </c>
      <c r="F11" s="4"/>
      <c r="G11" s="4"/>
      <c r="H11" s="9"/>
      <c r="I11" s="9"/>
      <c r="J11" s="9"/>
      <c r="K11" s="9"/>
      <c r="L11" s="9"/>
      <c r="N11" s="8">
        <f>SUM(N8:N9)</f>
        <v>662164.42</v>
      </c>
      <c r="O11" s="9"/>
      <c r="P11" s="9"/>
      <c r="AB11" s="30"/>
    </row>
    <row r="12" spans="2:16" ht="14.25" thickBot="1" thickTop="1">
      <c r="B12" s="6"/>
      <c r="C12" s="38"/>
      <c r="D12" s="5"/>
      <c r="E12" s="4"/>
      <c r="F12" s="4"/>
      <c r="G12" s="4"/>
      <c r="H12" s="4"/>
      <c r="I12" s="4"/>
      <c r="J12" s="4"/>
      <c r="K12" s="4"/>
      <c r="L12" s="4"/>
      <c r="N12" s="26"/>
      <c r="O12" s="26"/>
      <c r="P12" s="26"/>
    </row>
    <row r="13" spans="2:33" ht="13.5" thickBot="1">
      <c r="B13" s="6"/>
      <c r="C13" s="4"/>
      <c r="D13" s="5"/>
      <c r="E13" s="4"/>
      <c r="F13" s="4"/>
      <c r="G13" s="4"/>
      <c r="H13" s="4"/>
      <c r="I13" s="4"/>
      <c r="J13" s="4"/>
      <c r="K13" s="4"/>
      <c r="L13" s="4"/>
      <c r="N13" s="26"/>
      <c r="O13" s="26"/>
      <c r="P13" s="26"/>
      <c r="Q13" s="134" t="s">
        <v>65</v>
      </c>
      <c r="R13" s="135"/>
      <c r="S13" s="135"/>
      <c r="T13" s="135"/>
      <c r="U13" s="135"/>
      <c r="V13" s="135"/>
      <c r="W13" s="135"/>
      <c r="X13" s="135"/>
      <c r="Y13" s="136"/>
      <c r="AE13" s="30"/>
      <c r="AG13" s="30"/>
    </row>
    <row r="14" spans="15:34" ht="12.75">
      <c r="O14" s="9"/>
      <c r="P14" s="9"/>
      <c r="AB14" s="4"/>
      <c r="AC14" s="36"/>
      <c r="AG14" s="4"/>
      <c r="AH14" s="36"/>
    </row>
    <row r="15" spans="1:34" ht="12.75">
      <c r="A15" t="s">
        <v>75</v>
      </c>
      <c r="B15" s="6">
        <v>41455</v>
      </c>
      <c r="C15" s="9">
        <v>54575</v>
      </c>
      <c r="E15" t="s">
        <v>16</v>
      </c>
      <c r="F15">
        <v>40</v>
      </c>
      <c r="N15" s="9">
        <f>C15-L15</f>
        <v>54575</v>
      </c>
      <c r="O15" s="9"/>
      <c r="P15" s="9"/>
      <c r="AB15" s="4"/>
      <c r="AC15" s="36"/>
      <c r="AG15" s="4"/>
      <c r="AH15" s="36"/>
    </row>
    <row r="16" spans="1:34" ht="12.75">
      <c r="A16" t="s">
        <v>17</v>
      </c>
      <c r="B16" s="6">
        <v>37622</v>
      </c>
      <c r="C16" s="7">
        <v>118409</v>
      </c>
      <c r="D16" s="5"/>
      <c r="E16" s="9" t="s">
        <v>16</v>
      </c>
      <c r="F16" s="4">
        <v>40</v>
      </c>
      <c r="G16" s="4"/>
      <c r="H16" s="7">
        <v>34041</v>
      </c>
      <c r="I16" s="4"/>
      <c r="J16" s="7">
        <f>C16/F16</f>
        <v>2960.225</v>
      </c>
      <c r="K16" s="4"/>
      <c r="L16" s="7">
        <f>H16+J16</f>
        <v>37001.225</v>
      </c>
      <c r="N16" s="7">
        <f>C16-L16</f>
        <v>81407.775</v>
      </c>
      <c r="O16" s="9"/>
      <c r="P16" s="44" t="s">
        <v>67</v>
      </c>
      <c r="Q16" s="39">
        <v>1490</v>
      </c>
      <c r="R16" s="40"/>
      <c r="S16" s="39">
        <v>1491</v>
      </c>
      <c r="T16" s="40"/>
      <c r="U16" s="39">
        <v>1492</v>
      </c>
      <c r="V16" s="40"/>
      <c r="W16" s="39">
        <v>1493</v>
      </c>
      <c r="X16" s="40"/>
      <c r="Y16" s="39">
        <v>1494</v>
      </c>
      <c r="AB16" s="4"/>
      <c r="AC16" s="36"/>
      <c r="AG16" s="4"/>
      <c r="AH16" s="36"/>
    </row>
    <row r="17" spans="2:34" ht="12.75">
      <c r="B17" s="6"/>
      <c r="C17" s="9"/>
      <c r="D17" s="5"/>
      <c r="E17" s="9"/>
      <c r="F17" s="4"/>
      <c r="G17" s="4"/>
      <c r="H17" s="9"/>
      <c r="I17" s="4"/>
      <c r="J17" s="9"/>
      <c r="K17" s="4"/>
      <c r="L17" s="9"/>
      <c r="N17" s="9"/>
      <c r="O17" s="9"/>
      <c r="P17" s="44"/>
      <c r="Q17" s="59"/>
      <c r="R17" s="40"/>
      <c r="S17" s="59"/>
      <c r="T17" s="40"/>
      <c r="U17" s="59"/>
      <c r="V17" s="40"/>
      <c r="W17" s="59"/>
      <c r="X17" s="40"/>
      <c r="Y17" s="59"/>
      <c r="AB17" s="4"/>
      <c r="AC17" s="36"/>
      <c r="AG17" s="4"/>
      <c r="AH17" s="36"/>
    </row>
    <row r="18" spans="2:34" ht="13.5" thickBot="1">
      <c r="B18" s="6"/>
      <c r="C18" s="8">
        <f>SUM(C15:C17)</f>
        <v>172984</v>
      </c>
      <c r="D18" s="5"/>
      <c r="E18" s="9"/>
      <c r="F18" s="4"/>
      <c r="G18" s="4"/>
      <c r="H18" s="8">
        <f>SUM(H15:H17)</f>
        <v>34041</v>
      </c>
      <c r="I18" s="4"/>
      <c r="J18" s="8">
        <f>SUM(J15:J17)</f>
        <v>2960.225</v>
      </c>
      <c r="K18" s="4"/>
      <c r="L18" s="8">
        <f>SUM(L15:L17)</f>
        <v>37001.225</v>
      </c>
      <c r="N18" s="8">
        <f>SUM(N15:N17)</f>
        <v>135982.775</v>
      </c>
      <c r="O18" s="9"/>
      <c r="P18" s="44"/>
      <c r="Q18" s="59"/>
      <c r="R18" s="40"/>
      <c r="S18" s="59"/>
      <c r="T18" s="40"/>
      <c r="U18" s="59"/>
      <c r="V18" s="40"/>
      <c r="W18" s="59"/>
      <c r="X18" s="40"/>
      <c r="Y18" s="59"/>
      <c r="AB18" s="4"/>
      <c r="AC18" s="36"/>
      <c r="AG18" s="4"/>
      <c r="AH18" s="36"/>
    </row>
    <row r="19" spans="2:34" ht="13.5" thickTop="1">
      <c r="B19" s="6"/>
      <c r="C19" s="38" t="s">
        <v>57</v>
      </c>
      <c r="D19" s="5"/>
      <c r="E19" s="4"/>
      <c r="F19" s="4"/>
      <c r="G19" s="4"/>
      <c r="H19" s="4"/>
      <c r="I19" s="4"/>
      <c r="J19" s="4"/>
      <c r="K19" s="4"/>
      <c r="L19" s="4"/>
      <c r="N19" s="26"/>
      <c r="O19" s="26"/>
      <c r="P19" s="26"/>
      <c r="Q19" s="46">
        <f>+L20</f>
        <v>37001.225</v>
      </c>
      <c r="R19" s="45"/>
      <c r="S19" s="47">
        <f>+L92</f>
        <v>3987722.5381030054</v>
      </c>
      <c r="T19" s="48"/>
      <c r="U19" s="49">
        <f>+L38</f>
        <v>398146.8744</v>
      </c>
      <c r="V19" s="50"/>
      <c r="W19" s="51">
        <f>+L242</f>
        <v>14910806.954749998</v>
      </c>
      <c r="X19" s="45"/>
      <c r="Y19" s="51">
        <f>+L180</f>
        <v>1739621.2999999998</v>
      </c>
      <c r="AB19" s="4"/>
      <c r="AC19" s="36"/>
      <c r="AG19" s="4"/>
      <c r="AH19" s="36"/>
    </row>
    <row r="20" spans="1:34" ht="13.5" thickBot="1">
      <c r="A20" t="s">
        <v>15</v>
      </c>
      <c r="B20" s="6"/>
      <c r="C20" s="8">
        <f>+C11+C18</f>
        <v>835148.42</v>
      </c>
      <c r="D20" s="5">
        <v>1490</v>
      </c>
      <c r="E20" s="4"/>
      <c r="F20" s="4"/>
      <c r="G20" s="4"/>
      <c r="H20" s="8">
        <f>+H11+H18</f>
        <v>34041</v>
      </c>
      <c r="I20" s="4"/>
      <c r="J20" s="8">
        <f>+J11+J18</f>
        <v>2960.225</v>
      </c>
      <c r="K20" s="4"/>
      <c r="L20" s="8">
        <f>+L11+L18</f>
        <v>37001.225</v>
      </c>
      <c r="N20" s="8">
        <f>+N11+N18</f>
        <v>798147.1950000001</v>
      </c>
      <c r="O20" s="9"/>
      <c r="P20" s="9"/>
      <c r="Q20" s="46"/>
      <c r="R20" s="45"/>
      <c r="S20" s="47">
        <f>+L188</f>
        <v>78640</v>
      </c>
      <c r="T20" s="48"/>
      <c r="U20" s="51">
        <f>+L258</f>
        <v>190506.5</v>
      </c>
      <c r="V20" s="45"/>
      <c r="W20" s="52"/>
      <c r="X20" s="16"/>
      <c r="Y20" s="46"/>
      <c r="AB20" s="4"/>
      <c r="AC20" s="36"/>
      <c r="AG20" s="4"/>
      <c r="AH20" s="36"/>
    </row>
    <row r="21" spans="2:34" ht="13.5" thickTop="1">
      <c r="B21" s="6"/>
      <c r="D21" s="5"/>
      <c r="E21" s="4"/>
      <c r="F21" s="4"/>
      <c r="G21" s="4"/>
      <c r="H21" s="4"/>
      <c r="I21" s="4"/>
      <c r="J21" s="4"/>
      <c r="K21" s="4"/>
      <c r="L21" s="38" t="s">
        <v>50</v>
      </c>
      <c r="N21" s="26"/>
      <c r="O21" s="26"/>
      <c r="P21" s="26"/>
      <c r="Q21" s="46"/>
      <c r="R21" s="45"/>
      <c r="S21" s="47">
        <f>+L195</f>
        <v>115014.58585858585</v>
      </c>
      <c r="T21" s="48"/>
      <c r="U21" s="51">
        <f>+L294</f>
        <v>5935410.225</v>
      </c>
      <c r="V21" s="45"/>
      <c r="W21" s="46"/>
      <c r="X21" s="45"/>
      <c r="Y21" s="46"/>
      <c r="AB21" s="4"/>
      <c r="AC21" s="36"/>
      <c r="AG21" s="4"/>
      <c r="AH21" s="36"/>
    </row>
    <row r="22" spans="3:34" ht="12.75">
      <c r="C22" s="9"/>
      <c r="D22" s="5"/>
      <c r="E22" s="4"/>
      <c r="F22" s="4"/>
      <c r="G22" s="4"/>
      <c r="H22" s="4"/>
      <c r="I22" s="4"/>
      <c r="J22" s="4"/>
      <c r="K22" s="4"/>
      <c r="L22" s="4"/>
      <c r="N22" s="9"/>
      <c r="O22" s="9"/>
      <c r="P22" s="9"/>
      <c r="Q22" s="46"/>
      <c r="R22" s="45"/>
      <c r="S22" s="47">
        <f>+L299</f>
        <v>857819</v>
      </c>
      <c r="T22" s="48"/>
      <c r="U22" s="46"/>
      <c r="V22" s="45"/>
      <c r="W22" s="46"/>
      <c r="X22" s="45"/>
      <c r="Y22" s="46"/>
      <c r="AF22" s="31"/>
      <c r="AG22" s="4"/>
      <c r="AH22" s="36"/>
    </row>
    <row r="23" spans="1:25" ht="12.75">
      <c r="A23" s="10">
        <v>1967</v>
      </c>
      <c r="B23" s="6">
        <v>24473</v>
      </c>
      <c r="C23" s="9">
        <v>43000</v>
      </c>
      <c r="D23" s="5"/>
      <c r="E23" s="13" t="s">
        <v>16</v>
      </c>
      <c r="F23" s="4">
        <v>50</v>
      </c>
      <c r="G23" s="4"/>
      <c r="H23" s="4">
        <v>40850</v>
      </c>
      <c r="I23" s="4"/>
      <c r="J23" s="4">
        <f aca="true" t="shared" si="0" ref="J23:J36">C23/F23</f>
        <v>860</v>
      </c>
      <c r="K23" s="4"/>
      <c r="L23" s="4">
        <f aca="true" t="shared" si="1" ref="L23:L36">H23+J23</f>
        <v>41710</v>
      </c>
      <c r="N23" s="9">
        <f aca="true" t="shared" si="2" ref="N23:N35">C23-L23</f>
        <v>1290</v>
      </c>
      <c r="O23" s="9"/>
      <c r="P23" s="9"/>
      <c r="Q23" s="46"/>
      <c r="R23" s="45"/>
      <c r="S23" s="47">
        <f>+L305</f>
        <v>386000</v>
      </c>
      <c r="T23" s="48"/>
      <c r="U23" s="46"/>
      <c r="V23" s="45"/>
      <c r="W23" s="46"/>
      <c r="X23" s="45"/>
      <c r="Y23" s="46"/>
    </row>
    <row r="24" spans="1:25" ht="12.75">
      <c r="A24" s="10">
        <v>1969</v>
      </c>
      <c r="B24" s="6">
        <v>25204</v>
      </c>
      <c r="C24" s="9">
        <v>13864</v>
      </c>
      <c r="D24" s="5"/>
      <c r="E24" s="13" t="s">
        <v>16</v>
      </c>
      <c r="F24" s="4">
        <v>50</v>
      </c>
      <c r="G24" s="4"/>
      <c r="H24" s="4">
        <v>12615</v>
      </c>
      <c r="I24" s="4"/>
      <c r="J24" s="4">
        <f t="shared" si="0"/>
        <v>277.28</v>
      </c>
      <c r="K24" s="4"/>
      <c r="L24" s="4">
        <f t="shared" si="1"/>
        <v>12892.28</v>
      </c>
      <c r="N24" s="9">
        <f t="shared" si="2"/>
        <v>971.7199999999993</v>
      </c>
      <c r="O24" s="9"/>
      <c r="P24" s="9"/>
      <c r="Q24" s="53"/>
      <c r="R24" s="50"/>
      <c r="S24" s="54">
        <f>+L308</f>
        <v>180000</v>
      </c>
      <c r="T24" s="55"/>
      <c r="U24" s="53"/>
      <c r="V24" s="50"/>
      <c r="W24" s="53"/>
      <c r="X24" s="50"/>
      <c r="Y24" s="53"/>
    </row>
    <row r="25" spans="1:25" ht="13.5" thickBot="1">
      <c r="A25" s="10">
        <v>1970</v>
      </c>
      <c r="B25" s="6">
        <v>25569</v>
      </c>
      <c r="C25" s="9">
        <v>149278</v>
      </c>
      <c r="D25" s="5"/>
      <c r="E25" s="13" t="s">
        <v>16</v>
      </c>
      <c r="F25" s="4">
        <v>50</v>
      </c>
      <c r="G25" s="4"/>
      <c r="H25" s="4">
        <v>114511</v>
      </c>
      <c r="I25" s="4"/>
      <c r="J25" s="4">
        <f t="shared" si="0"/>
        <v>2985.56</v>
      </c>
      <c r="K25" s="4"/>
      <c r="L25" s="4">
        <f t="shared" si="1"/>
        <v>117496.56</v>
      </c>
      <c r="N25" s="9">
        <f t="shared" si="2"/>
        <v>31781.440000000002</v>
      </c>
      <c r="O25" s="9"/>
      <c r="P25" s="44" t="s">
        <v>66</v>
      </c>
      <c r="Q25" s="56">
        <f>SUM(Q19:Q24)</f>
        <v>37001.225</v>
      </c>
      <c r="R25" s="45"/>
      <c r="S25" s="57">
        <f>SUM(S19:S24)</f>
        <v>5605196.123961591</v>
      </c>
      <c r="T25" s="45"/>
      <c r="U25" s="56">
        <f>SUM(U19:U24)</f>
        <v>6524063.5994</v>
      </c>
      <c r="V25" s="45"/>
      <c r="W25" s="57">
        <f>SUM(W19:W24)</f>
        <v>14910806.954749998</v>
      </c>
      <c r="X25" s="45"/>
      <c r="Y25" s="57">
        <f>SUM(Y19:Y24)</f>
        <v>1739621.2999999998</v>
      </c>
    </row>
    <row r="26" spans="1:25" ht="13.5" thickTop="1">
      <c r="A26" s="10">
        <v>1971</v>
      </c>
      <c r="B26" s="6">
        <v>25934</v>
      </c>
      <c r="C26" s="9">
        <v>22518</v>
      </c>
      <c r="D26" s="5"/>
      <c r="E26" s="13" t="s">
        <v>16</v>
      </c>
      <c r="F26" s="4">
        <v>50</v>
      </c>
      <c r="G26" s="4"/>
      <c r="H26" s="4">
        <v>19139</v>
      </c>
      <c r="I26" s="4"/>
      <c r="J26" s="4">
        <f t="shared" si="0"/>
        <v>450.36</v>
      </c>
      <c r="K26" s="4"/>
      <c r="L26" s="4">
        <f t="shared" si="1"/>
        <v>19589.36</v>
      </c>
      <c r="N26" s="9">
        <f t="shared" si="2"/>
        <v>2928.6399999999994</v>
      </c>
      <c r="O26" s="9"/>
      <c r="P26" s="44" t="s">
        <v>55</v>
      </c>
      <c r="Q26" s="38" t="s">
        <v>50</v>
      </c>
      <c r="R26" s="27"/>
      <c r="S26" s="38" t="s">
        <v>51</v>
      </c>
      <c r="T26" s="43"/>
      <c r="U26" s="38" t="s">
        <v>52</v>
      </c>
      <c r="V26" s="27"/>
      <c r="W26" s="38" t="s">
        <v>53</v>
      </c>
      <c r="X26" s="27"/>
      <c r="Y26" s="38" t="s">
        <v>54</v>
      </c>
    </row>
    <row r="27" spans="1:17" ht="12.75">
      <c r="A27" s="10">
        <v>1972</v>
      </c>
      <c r="B27" s="6">
        <v>26299</v>
      </c>
      <c r="C27" s="9">
        <v>4609</v>
      </c>
      <c r="D27" s="5"/>
      <c r="E27" s="13" t="s">
        <v>16</v>
      </c>
      <c r="F27" s="4">
        <v>50</v>
      </c>
      <c r="G27" s="4"/>
      <c r="H27" s="4">
        <v>4505</v>
      </c>
      <c r="I27" s="4"/>
      <c r="J27" s="4">
        <f t="shared" si="0"/>
        <v>92.18</v>
      </c>
      <c r="K27" s="4"/>
      <c r="L27" s="4">
        <f t="shared" si="1"/>
        <v>4597.18</v>
      </c>
      <c r="N27" s="9">
        <f t="shared" si="2"/>
        <v>11.819999999999709</v>
      </c>
      <c r="O27" s="9"/>
      <c r="Q27" s="2" t="s">
        <v>49</v>
      </c>
    </row>
    <row r="28" spans="1:16" ht="13.5" thickBot="1">
      <c r="A28" s="10">
        <v>1976</v>
      </c>
      <c r="B28" s="6">
        <v>27760</v>
      </c>
      <c r="C28" s="9">
        <v>22369</v>
      </c>
      <c r="D28" s="5"/>
      <c r="E28" s="13" t="s">
        <v>16</v>
      </c>
      <c r="F28" s="4">
        <v>50</v>
      </c>
      <c r="G28" s="4"/>
      <c r="H28" s="4">
        <v>17222</v>
      </c>
      <c r="I28" s="4"/>
      <c r="J28" s="4">
        <f t="shared" si="0"/>
        <v>447.38</v>
      </c>
      <c r="K28" s="4"/>
      <c r="L28" s="4">
        <f t="shared" si="1"/>
        <v>17669.38</v>
      </c>
      <c r="N28" s="9">
        <f t="shared" si="2"/>
        <v>4699.619999999999</v>
      </c>
      <c r="O28" s="9"/>
      <c r="P28" s="9"/>
    </row>
    <row r="29" spans="1:27" ht="13.5" thickBot="1">
      <c r="A29" s="10">
        <v>1980</v>
      </c>
      <c r="B29" s="6">
        <v>29221</v>
      </c>
      <c r="C29" s="9">
        <v>4023</v>
      </c>
      <c r="D29" s="5"/>
      <c r="E29" s="13" t="s">
        <v>16</v>
      </c>
      <c r="F29" s="4">
        <v>50</v>
      </c>
      <c r="G29" s="4"/>
      <c r="H29" s="4">
        <v>2808</v>
      </c>
      <c r="I29" s="4"/>
      <c r="J29" s="4">
        <f t="shared" si="0"/>
        <v>80.46</v>
      </c>
      <c r="K29" s="4"/>
      <c r="L29" s="4">
        <f t="shared" si="1"/>
        <v>2888.46</v>
      </c>
      <c r="N29" s="9">
        <f t="shared" si="2"/>
        <v>1134.54</v>
      </c>
      <c r="O29" s="9"/>
      <c r="P29" s="9"/>
      <c r="Q29" s="134" t="s">
        <v>64</v>
      </c>
      <c r="R29" s="135"/>
      <c r="S29" s="135"/>
      <c r="T29" s="135"/>
      <c r="U29" s="135"/>
      <c r="V29" s="135"/>
      <c r="W29" s="135"/>
      <c r="X29" s="135"/>
      <c r="Y29" s="135"/>
      <c r="Z29" s="135"/>
      <c r="AA29" s="136"/>
    </row>
    <row r="30" spans="1:16" ht="12.75">
      <c r="A30" s="10">
        <v>2008</v>
      </c>
      <c r="B30" s="6">
        <v>39629</v>
      </c>
      <c r="C30" s="9">
        <v>816454.95</v>
      </c>
      <c r="D30" s="5"/>
      <c r="E30" s="13" t="s">
        <v>18</v>
      </c>
      <c r="F30" s="4">
        <v>50</v>
      </c>
      <c r="G30" s="4"/>
      <c r="H30" s="4">
        <v>97974</v>
      </c>
      <c r="I30" s="4"/>
      <c r="J30" s="4">
        <f t="shared" si="0"/>
        <v>16329.098999999998</v>
      </c>
      <c r="K30" s="4"/>
      <c r="L30" s="4">
        <f t="shared" si="1"/>
        <v>114303.099</v>
      </c>
      <c r="N30" s="9">
        <f t="shared" si="2"/>
        <v>702151.8509999999</v>
      </c>
      <c r="O30" s="9"/>
      <c r="P30" s="9"/>
    </row>
    <row r="31" spans="1:27" ht="12.75">
      <c r="A31" s="10" t="s">
        <v>32</v>
      </c>
      <c r="B31" s="6">
        <v>39994</v>
      </c>
      <c r="C31" s="9">
        <v>165753</v>
      </c>
      <c r="D31" s="5"/>
      <c r="E31" s="13" t="s">
        <v>16</v>
      </c>
      <c r="F31" s="4">
        <v>50</v>
      </c>
      <c r="G31" s="4"/>
      <c r="H31" s="4">
        <v>16575</v>
      </c>
      <c r="I31" s="4"/>
      <c r="J31" s="4">
        <f t="shared" si="0"/>
        <v>3315.06</v>
      </c>
      <c r="K31" s="4"/>
      <c r="L31" s="4">
        <f t="shared" si="1"/>
        <v>19890.06</v>
      </c>
      <c r="N31" s="9">
        <f t="shared" si="2"/>
        <v>145862.94</v>
      </c>
      <c r="O31" s="9"/>
      <c r="P31" s="44" t="s">
        <v>67</v>
      </c>
      <c r="Q31" s="39">
        <v>1400</v>
      </c>
      <c r="R31" s="40"/>
      <c r="S31" s="39">
        <v>1430</v>
      </c>
      <c r="T31" s="40"/>
      <c r="U31" s="39">
        <v>1420</v>
      </c>
      <c r="V31" s="40"/>
      <c r="W31" s="39">
        <v>1450</v>
      </c>
      <c r="X31" s="40"/>
      <c r="Y31" s="39">
        <v>1440</v>
      </c>
      <c r="AA31" s="39" t="s">
        <v>56</v>
      </c>
    </row>
    <row r="32" spans="1:28" ht="12.75">
      <c r="A32" s="10" t="s">
        <v>33</v>
      </c>
      <c r="B32" s="6">
        <v>39994</v>
      </c>
      <c r="C32" s="9">
        <v>289174</v>
      </c>
      <c r="D32" s="5"/>
      <c r="E32" s="13" t="s">
        <v>16</v>
      </c>
      <c r="F32" s="4">
        <v>50</v>
      </c>
      <c r="G32" s="4"/>
      <c r="H32" s="4">
        <v>28916</v>
      </c>
      <c r="I32" s="4"/>
      <c r="J32" s="4">
        <f t="shared" si="0"/>
        <v>5783.48</v>
      </c>
      <c r="K32" s="4"/>
      <c r="L32" s="4">
        <f t="shared" si="1"/>
        <v>34699.479999999996</v>
      </c>
      <c r="N32" s="9">
        <f t="shared" si="2"/>
        <v>254474.52000000002</v>
      </c>
      <c r="O32" s="9"/>
      <c r="P32" s="26"/>
      <c r="Q32" s="46">
        <f>+C20</f>
        <v>835148.42</v>
      </c>
      <c r="R32" s="45"/>
      <c r="S32" s="47">
        <f>+C38</f>
        <v>1702793.72</v>
      </c>
      <c r="T32" s="48"/>
      <c r="U32" s="49">
        <f>+C92</f>
        <v>7128353</v>
      </c>
      <c r="V32" s="50"/>
      <c r="W32" s="51">
        <f>+C180</f>
        <v>3194164</v>
      </c>
      <c r="X32" s="45"/>
      <c r="Y32" s="51">
        <f>+C242</f>
        <v>40194384.14</v>
      </c>
      <c r="Z32" s="52"/>
      <c r="AA32" s="51"/>
      <c r="AB32" s="52"/>
    </row>
    <row r="33" spans="1:28" ht="12.75">
      <c r="A33" s="10" t="s">
        <v>36</v>
      </c>
      <c r="B33" s="6">
        <v>40359</v>
      </c>
      <c r="C33" s="9">
        <v>1700</v>
      </c>
      <c r="D33" s="5"/>
      <c r="E33" s="13" t="s">
        <v>16</v>
      </c>
      <c r="F33" s="4">
        <v>50</v>
      </c>
      <c r="G33" s="4"/>
      <c r="H33" s="4">
        <v>136</v>
      </c>
      <c r="I33" s="4"/>
      <c r="J33" s="4">
        <f t="shared" si="0"/>
        <v>34</v>
      </c>
      <c r="K33" s="4"/>
      <c r="L33" s="4">
        <f t="shared" si="1"/>
        <v>170</v>
      </c>
      <c r="N33" s="9">
        <f t="shared" si="2"/>
        <v>1530</v>
      </c>
      <c r="O33" s="9"/>
      <c r="P33" s="9"/>
      <c r="Q33" s="46"/>
      <c r="R33" s="45"/>
      <c r="S33" s="47">
        <f>+C258</f>
        <v>192736</v>
      </c>
      <c r="T33" s="48"/>
      <c r="U33" s="51">
        <f>+C188</f>
        <v>78640</v>
      </c>
      <c r="V33" s="45"/>
      <c r="W33" s="46"/>
      <c r="X33" s="16"/>
      <c r="Y33" s="46"/>
      <c r="Z33" s="52"/>
      <c r="AA33" s="46"/>
      <c r="AB33" s="52"/>
    </row>
    <row r="34" spans="1:28" ht="12.75">
      <c r="A34" s="10" t="s">
        <v>48</v>
      </c>
      <c r="B34" s="6">
        <v>40724</v>
      </c>
      <c r="C34" s="9">
        <v>101795.27</v>
      </c>
      <c r="D34" s="5"/>
      <c r="E34" s="13" t="s">
        <v>16</v>
      </c>
      <c r="F34" s="4">
        <v>50</v>
      </c>
      <c r="G34" s="4"/>
      <c r="H34" s="4">
        <v>6108</v>
      </c>
      <c r="I34" s="4"/>
      <c r="J34" s="4">
        <f t="shared" si="0"/>
        <v>2035.9054</v>
      </c>
      <c r="K34" s="4"/>
      <c r="L34" s="4">
        <f t="shared" si="1"/>
        <v>8143.9054</v>
      </c>
      <c r="N34" s="9">
        <f t="shared" si="2"/>
        <v>93651.3646</v>
      </c>
      <c r="O34" s="9"/>
      <c r="P34" s="26"/>
      <c r="Q34" s="46"/>
      <c r="R34" s="45"/>
      <c r="S34" s="47">
        <f>+C294</f>
        <v>8475768</v>
      </c>
      <c r="T34" s="48"/>
      <c r="U34" s="51">
        <f>+C195</f>
        <v>134213</v>
      </c>
      <c r="V34" s="45"/>
      <c r="W34" s="46"/>
      <c r="X34" s="45"/>
      <c r="Y34" s="46"/>
      <c r="Z34" s="52"/>
      <c r="AA34" s="46"/>
      <c r="AB34" s="52"/>
    </row>
    <row r="35" spans="1:28" ht="12.75">
      <c r="A35" s="10" t="s">
        <v>74</v>
      </c>
      <c r="B35" s="6">
        <v>41090</v>
      </c>
      <c r="C35" s="9">
        <v>25000</v>
      </c>
      <c r="D35" s="5"/>
      <c r="E35" s="13" t="s">
        <v>16</v>
      </c>
      <c r="F35" s="4">
        <v>50</v>
      </c>
      <c r="G35" s="4"/>
      <c r="H35" s="4">
        <v>1000</v>
      </c>
      <c r="I35" s="4"/>
      <c r="J35" s="4">
        <f t="shared" si="0"/>
        <v>500</v>
      </c>
      <c r="K35" s="4"/>
      <c r="L35" s="4">
        <f t="shared" si="1"/>
        <v>1500</v>
      </c>
      <c r="N35" s="9">
        <f t="shared" si="2"/>
        <v>23500</v>
      </c>
      <c r="O35" s="9"/>
      <c r="P35" s="9"/>
      <c r="Q35" s="46"/>
      <c r="R35" s="45"/>
      <c r="S35" s="58"/>
      <c r="T35" s="48"/>
      <c r="U35" s="51">
        <f>+C299</f>
        <v>1039780</v>
      </c>
      <c r="V35" s="45"/>
      <c r="W35" s="46"/>
      <c r="X35" s="45"/>
      <c r="Y35" s="46"/>
      <c r="Z35" s="52"/>
      <c r="AA35" s="46"/>
      <c r="AB35" s="52"/>
    </row>
    <row r="36" spans="1:28" ht="12.75">
      <c r="A36" s="10" t="s">
        <v>73</v>
      </c>
      <c r="B36" s="6">
        <v>41090</v>
      </c>
      <c r="C36" s="7">
        <v>43255.5</v>
      </c>
      <c r="D36" s="5"/>
      <c r="E36" s="13" t="s">
        <v>16</v>
      </c>
      <c r="F36" s="4">
        <v>50</v>
      </c>
      <c r="G36" s="4"/>
      <c r="H36" s="7">
        <v>1732</v>
      </c>
      <c r="I36" s="4"/>
      <c r="J36" s="7">
        <f t="shared" si="0"/>
        <v>865.11</v>
      </c>
      <c r="K36" s="4"/>
      <c r="L36" s="7">
        <f t="shared" si="1"/>
        <v>2597.11</v>
      </c>
      <c r="N36" s="7">
        <f>C36-L36</f>
        <v>40658.39</v>
      </c>
      <c r="O36" s="9"/>
      <c r="P36" s="9"/>
      <c r="Q36" s="46"/>
      <c r="R36" s="45"/>
      <c r="S36" s="58"/>
      <c r="T36" s="48"/>
      <c r="U36" s="51">
        <f>+C305</f>
        <v>386000</v>
      </c>
      <c r="V36" s="45"/>
      <c r="W36" s="46"/>
      <c r="X36" s="45"/>
      <c r="Y36" s="46"/>
      <c r="Z36" s="52"/>
      <c r="AA36" s="46"/>
      <c r="AB36" s="52"/>
    </row>
    <row r="37" spans="3:28" ht="12.75">
      <c r="C37" s="9"/>
      <c r="D37" s="5"/>
      <c r="E37" s="13"/>
      <c r="F37" s="4"/>
      <c r="G37" s="4"/>
      <c r="H37" s="4"/>
      <c r="I37" s="4"/>
      <c r="J37" s="4"/>
      <c r="K37" s="4"/>
      <c r="L37" s="4"/>
      <c r="N37" s="9"/>
      <c r="O37" s="9"/>
      <c r="P37" s="9"/>
      <c r="Q37" s="50"/>
      <c r="R37" s="50"/>
      <c r="S37" s="55"/>
      <c r="T37" s="55"/>
      <c r="U37" s="50">
        <f>+C308</f>
        <v>180000</v>
      </c>
      <c r="V37" s="50"/>
      <c r="W37" s="50"/>
      <c r="X37" s="50"/>
      <c r="Y37" s="50"/>
      <c r="Z37" s="16"/>
      <c r="AA37" s="50"/>
      <c r="AB37" s="52"/>
    </row>
    <row r="38" spans="1:28" ht="13.5" thickBot="1">
      <c r="A38" t="s">
        <v>19</v>
      </c>
      <c r="B38" s="6"/>
      <c r="C38" s="14">
        <f>SUM(C23:C36)</f>
        <v>1702793.72</v>
      </c>
      <c r="D38" s="11">
        <v>1492</v>
      </c>
      <c r="E38" s="13"/>
      <c r="F38" s="13"/>
      <c r="G38" s="13"/>
      <c r="H38" s="14">
        <f>SUM(H23:H36)</f>
        <v>364091</v>
      </c>
      <c r="I38" s="15"/>
      <c r="J38" s="14">
        <f>SUM(J23:J36)</f>
        <v>34055.8744</v>
      </c>
      <c r="K38" s="15"/>
      <c r="L38" s="14">
        <f>SUM(L23:L36)</f>
        <v>398146.8744</v>
      </c>
      <c r="M38" s="16"/>
      <c r="N38" s="14">
        <f>SUM(N23:N36)</f>
        <v>1304646.8456</v>
      </c>
      <c r="O38" s="15"/>
      <c r="U38" s="60">
        <f>+C312</f>
        <v>500787</v>
      </c>
      <c r="AB38" s="52"/>
    </row>
    <row r="39" spans="2:28" ht="13.5" thickTop="1">
      <c r="B39" s="6"/>
      <c r="C39" s="38" t="s">
        <v>58</v>
      </c>
      <c r="D39" s="11"/>
      <c r="E39" s="4"/>
      <c r="F39" s="4"/>
      <c r="G39" s="4"/>
      <c r="H39" s="9"/>
      <c r="I39" s="4"/>
      <c r="J39" s="9"/>
      <c r="K39" s="4"/>
      <c r="L39" s="38" t="s">
        <v>52</v>
      </c>
      <c r="N39" s="9"/>
      <c r="O39" s="9"/>
      <c r="U39" s="60">
        <f>+C316</f>
        <v>2674435</v>
      </c>
      <c r="AB39" s="52"/>
    </row>
    <row r="40" spans="2:27" ht="13.5" thickBot="1">
      <c r="B40" s="6"/>
      <c r="C40" s="9"/>
      <c r="D40" s="11"/>
      <c r="E40" s="4"/>
      <c r="F40" s="4"/>
      <c r="G40" s="4"/>
      <c r="H40" s="9"/>
      <c r="I40" s="4"/>
      <c r="J40" s="9"/>
      <c r="K40" s="9"/>
      <c r="L40" s="9"/>
      <c r="N40" s="9"/>
      <c r="O40" s="9"/>
      <c r="P40" s="44" t="s">
        <v>66</v>
      </c>
      <c r="Q40" s="56">
        <f>SUM(Q32:Q39)</f>
        <v>835148.42</v>
      </c>
      <c r="R40" s="56">
        <f>SUM(R32:R39)</f>
        <v>0</v>
      </c>
      <c r="S40" s="56">
        <f>SUM(S32:S39)</f>
        <v>10371297.72</v>
      </c>
      <c r="T40" s="56">
        <f>SUM(T32:T39)</f>
        <v>0</v>
      </c>
      <c r="U40" s="56">
        <f>SUM(U32:U39)</f>
        <v>12122208</v>
      </c>
      <c r="V40" s="56">
        <f aca="true" t="shared" si="3" ref="V40:AA40">SUM(V32:V39)</f>
        <v>0</v>
      </c>
      <c r="W40" s="56">
        <f t="shared" si="3"/>
        <v>3194164</v>
      </c>
      <c r="X40" s="56">
        <f t="shared" si="3"/>
        <v>0</v>
      </c>
      <c r="Y40" s="56">
        <f t="shared" si="3"/>
        <v>40194384.14</v>
      </c>
      <c r="Z40" s="56">
        <f t="shared" si="3"/>
        <v>0</v>
      </c>
      <c r="AA40" s="56">
        <f t="shared" si="3"/>
        <v>0</v>
      </c>
    </row>
    <row r="41" spans="1:27" ht="13.5" thickTop="1">
      <c r="A41" s="10">
        <v>1952</v>
      </c>
      <c r="B41" s="6">
        <v>18994</v>
      </c>
      <c r="C41" s="9">
        <v>457000</v>
      </c>
      <c r="D41" s="11"/>
      <c r="E41" s="4" t="s">
        <v>16</v>
      </c>
      <c r="F41" s="4">
        <v>99</v>
      </c>
      <c r="G41" s="4"/>
      <c r="H41" s="9">
        <v>285865</v>
      </c>
      <c r="I41" s="4"/>
      <c r="J41" s="9">
        <f>C41/F41-42</f>
        <v>4574.161616161616</v>
      </c>
      <c r="K41" s="9"/>
      <c r="L41" s="9">
        <f aca="true" t="shared" si="4" ref="L41:L86">H41+J41</f>
        <v>290439.16161616164</v>
      </c>
      <c r="N41" s="9">
        <f aca="true" t="shared" si="5" ref="N41:N90">C41-L41</f>
        <v>166560.83838383836</v>
      </c>
      <c r="O41" s="9"/>
      <c r="P41" s="44" t="s">
        <v>55</v>
      </c>
      <c r="Q41" s="38" t="s">
        <v>57</v>
      </c>
      <c r="S41" s="38" t="s">
        <v>58</v>
      </c>
      <c r="U41" s="38" t="s">
        <v>59</v>
      </c>
      <c r="W41" s="38" t="s">
        <v>60</v>
      </c>
      <c r="Y41" s="38" t="s">
        <v>61</v>
      </c>
      <c r="AA41" s="38" t="s">
        <v>62</v>
      </c>
    </row>
    <row r="42" spans="1:17" ht="12.75">
      <c r="A42" s="10">
        <v>1955</v>
      </c>
      <c r="B42" s="6">
        <v>20090</v>
      </c>
      <c r="C42" s="9">
        <v>18000</v>
      </c>
      <c r="D42" s="11"/>
      <c r="E42" s="4" t="s">
        <v>16</v>
      </c>
      <c r="F42" s="4">
        <v>99.11</v>
      </c>
      <c r="G42" s="4"/>
      <c r="H42" s="9">
        <v>10717</v>
      </c>
      <c r="I42" s="4"/>
      <c r="J42" s="9">
        <f aca="true" t="shared" si="6" ref="J42:J47">C42/F42-2</f>
        <v>179.6163858339219</v>
      </c>
      <c r="K42" s="9"/>
      <c r="L42" s="9">
        <f t="shared" si="4"/>
        <v>10896.616385833922</v>
      </c>
      <c r="N42" s="9">
        <f t="shared" si="5"/>
        <v>7103.383614166078</v>
      </c>
      <c r="O42" s="9"/>
      <c r="P42" s="9"/>
      <c r="Q42" s="2" t="s">
        <v>63</v>
      </c>
    </row>
    <row r="43" spans="1:22" ht="12.75">
      <c r="A43" s="10">
        <v>1967</v>
      </c>
      <c r="B43" s="6">
        <v>24473</v>
      </c>
      <c r="C43" s="9">
        <v>37000</v>
      </c>
      <c r="D43" s="11"/>
      <c r="E43" s="4" t="s">
        <v>16</v>
      </c>
      <c r="F43" s="4">
        <v>99</v>
      </c>
      <c r="G43" s="4"/>
      <c r="H43" s="9">
        <v>18657</v>
      </c>
      <c r="I43" s="4"/>
      <c r="J43" s="9">
        <f t="shared" si="6"/>
        <v>371.73737373737373</v>
      </c>
      <c r="K43" s="9"/>
      <c r="L43" s="9">
        <f t="shared" si="4"/>
        <v>19028.737373737375</v>
      </c>
      <c r="N43" s="9">
        <f t="shared" si="5"/>
        <v>17971.262626262625</v>
      </c>
      <c r="O43" s="9"/>
      <c r="P43" s="9"/>
      <c r="U43" s="34"/>
      <c r="V43" s="41"/>
    </row>
    <row r="44" spans="1:22" ht="12.75">
      <c r="A44" s="10">
        <v>1969</v>
      </c>
      <c r="B44" s="6">
        <v>25204</v>
      </c>
      <c r="C44" s="9">
        <v>13864</v>
      </c>
      <c r="D44" s="11"/>
      <c r="E44" s="4" t="s">
        <v>16</v>
      </c>
      <c r="F44" s="4">
        <v>99</v>
      </c>
      <c r="G44" s="4"/>
      <c r="H44" s="9">
        <v>6307</v>
      </c>
      <c r="I44" s="4"/>
      <c r="J44" s="9">
        <f t="shared" si="6"/>
        <v>138.04040404040404</v>
      </c>
      <c r="K44" s="9"/>
      <c r="L44" s="9">
        <f t="shared" si="4"/>
        <v>6445.040404040404</v>
      </c>
      <c r="N44" s="9">
        <f t="shared" si="5"/>
        <v>7418.959595959596</v>
      </c>
      <c r="O44" s="9"/>
      <c r="P44" s="9"/>
      <c r="U44" s="34"/>
      <c r="V44" s="41"/>
    </row>
    <row r="45" spans="1:22" ht="12.75">
      <c r="A45" s="10">
        <v>1970</v>
      </c>
      <c r="B45" s="6">
        <v>25569</v>
      </c>
      <c r="C45" s="9">
        <v>713805</v>
      </c>
      <c r="D45" s="11"/>
      <c r="E45" s="4" t="s">
        <v>16</v>
      </c>
      <c r="F45" s="4">
        <v>99</v>
      </c>
      <c r="G45" s="4"/>
      <c r="H45" s="9">
        <v>318420</v>
      </c>
      <c r="I45" s="4"/>
      <c r="J45" s="9">
        <f t="shared" si="6"/>
        <v>7208.151515151515</v>
      </c>
      <c r="K45" s="9"/>
      <c r="L45" s="9">
        <f t="shared" si="4"/>
        <v>325628.1515151515</v>
      </c>
      <c r="N45" s="9">
        <f t="shared" si="5"/>
        <v>388176.8484848485</v>
      </c>
      <c r="O45" s="9"/>
      <c r="P45" s="9"/>
      <c r="U45" s="34"/>
      <c r="V45" s="41"/>
    </row>
    <row r="46" spans="1:16" ht="12.75">
      <c r="A46" s="10">
        <v>1971</v>
      </c>
      <c r="B46" s="6">
        <v>25934</v>
      </c>
      <c r="C46" s="9">
        <v>22518</v>
      </c>
      <c r="D46" s="11"/>
      <c r="E46" s="4" t="s">
        <v>16</v>
      </c>
      <c r="F46" s="4">
        <v>99</v>
      </c>
      <c r="G46" s="4"/>
      <c r="H46" s="9">
        <v>9802</v>
      </c>
      <c r="I46" s="4"/>
      <c r="J46" s="9">
        <f t="shared" si="6"/>
        <v>225.45454545454547</v>
      </c>
      <c r="K46" s="9"/>
      <c r="L46" s="9">
        <f t="shared" si="4"/>
        <v>10027.454545454546</v>
      </c>
      <c r="N46" s="9">
        <f t="shared" si="5"/>
        <v>12490.545454545454</v>
      </c>
      <c r="O46" s="9"/>
      <c r="P46" s="9"/>
    </row>
    <row r="47" spans="1:16" ht="12.75">
      <c r="A47" s="10">
        <v>1972</v>
      </c>
      <c r="B47" s="6">
        <v>26299</v>
      </c>
      <c r="C47" s="9">
        <v>22304</v>
      </c>
      <c r="D47" s="11"/>
      <c r="E47" s="4" t="s">
        <v>16</v>
      </c>
      <c r="F47" s="4">
        <v>99</v>
      </c>
      <c r="G47" s="4"/>
      <c r="H47" s="9">
        <v>11851</v>
      </c>
      <c r="I47" s="4"/>
      <c r="J47" s="9">
        <f t="shared" si="6"/>
        <v>223.2929292929293</v>
      </c>
      <c r="K47" s="9"/>
      <c r="L47" s="9">
        <f t="shared" si="4"/>
        <v>12074.29292929293</v>
      </c>
      <c r="N47" s="9">
        <f t="shared" si="5"/>
        <v>10229.70707070707</v>
      </c>
      <c r="O47" s="9"/>
      <c r="P47" s="9"/>
    </row>
    <row r="48" spans="1:16" ht="12.75">
      <c r="A48" s="10">
        <v>1972</v>
      </c>
      <c r="B48" s="6">
        <v>26299</v>
      </c>
      <c r="C48" s="9">
        <v>2670</v>
      </c>
      <c r="D48" s="11"/>
      <c r="E48" s="4" t="s">
        <v>16</v>
      </c>
      <c r="F48" s="4">
        <v>20</v>
      </c>
      <c r="G48" s="4"/>
      <c r="H48" s="9">
        <v>2670</v>
      </c>
      <c r="I48" s="4"/>
      <c r="J48" s="9">
        <v>0</v>
      </c>
      <c r="K48" s="9"/>
      <c r="L48" s="9">
        <f t="shared" si="4"/>
        <v>2670</v>
      </c>
      <c r="N48" s="9">
        <f t="shared" si="5"/>
        <v>0</v>
      </c>
      <c r="O48" s="9"/>
      <c r="P48" s="9"/>
    </row>
    <row r="49" spans="1:16" ht="12.75">
      <c r="A49" s="10">
        <v>1974</v>
      </c>
      <c r="B49" s="6">
        <v>27030</v>
      </c>
      <c r="C49" s="9">
        <v>24847</v>
      </c>
      <c r="D49" s="11"/>
      <c r="E49" s="4" t="s">
        <v>16</v>
      </c>
      <c r="F49" s="4">
        <v>99</v>
      </c>
      <c r="G49" s="4"/>
      <c r="H49" s="9">
        <v>10074</v>
      </c>
      <c r="I49" s="4"/>
      <c r="J49" s="9">
        <f aca="true" t="shared" si="7" ref="J49:J56">C49/F49-2</f>
        <v>248.97979797979798</v>
      </c>
      <c r="K49" s="9"/>
      <c r="L49" s="9">
        <f t="shared" si="4"/>
        <v>10322.979797979799</v>
      </c>
      <c r="N49" s="9">
        <f t="shared" si="5"/>
        <v>14524.020202020201</v>
      </c>
      <c r="O49" s="9"/>
      <c r="P49" s="9"/>
    </row>
    <row r="50" spans="1:16" ht="12.75">
      <c r="A50" s="10">
        <v>1975</v>
      </c>
      <c r="B50" s="6">
        <v>27395</v>
      </c>
      <c r="C50" s="9">
        <v>25077</v>
      </c>
      <c r="D50" s="11"/>
      <c r="E50" s="4" t="s">
        <v>16</v>
      </c>
      <c r="F50" s="4">
        <v>99</v>
      </c>
      <c r="G50" s="4"/>
      <c r="H50" s="9">
        <v>9915</v>
      </c>
      <c r="I50" s="4"/>
      <c r="J50" s="9">
        <f t="shared" si="7"/>
        <v>251.3030303030303</v>
      </c>
      <c r="K50" s="9"/>
      <c r="L50" s="9">
        <f t="shared" si="4"/>
        <v>10166.30303030303</v>
      </c>
      <c r="N50" s="9">
        <f t="shared" si="5"/>
        <v>14910.69696969697</v>
      </c>
      <c r="O50" s="9"/>
      <c r="P50" s="9"/>
    </row>
    <row r="51" spans="1:16" ht="12.75">
      <c r="A51" s="10">
        <v>1977</v>
      </c>
      <c r="B51" s="6">
        <v>28126</v>
      </c>
      <c r="C51" s="9">
        <v>13672</v>
      </c>
      <c r="D51" s="11"/>
      <c r="E51" s="4" t="s">
        <v>16</v>
      </c>
      <c r="F51" s="4">
        <v>99</v>
      </c>
      <c r="G51" s="4"/>
      <c r="H51" s="9">
        <v>5128</v>
      </c>
      <c r="I51" s="4"/>
      <c r="J51" s="9">
        <f t="shared" si="7"/>
        <v>136.1010101010101</v>
      </c>
      <c r="K51" s="9"/>
      <c r="L51" s="9">
        <f t="shared" si="4"/>
        <v>5264.10101010101</v>
      </c>
      <c r="N51" s="9">
        <f t="shared" si="5"/>
        <v>8407.89898989899</v>
      </c>
      <c r="O51" s="9"/>
      <c r="P51" s="9"/>
    </row>
    <row r="52" spans="1:16" ht="12.75">
      <c r="A52" s="10">
        <v>1978</v>
      </c>
      <c r="B52" s="6">
        <v>28491</v>
      </c>
      <c r="C52" s="9">
        <v>16223</v>
      </c>
      <c r="D52" s="11"/>
      <c r="E52" s="4" t="s">
        <v>16</v>
      </c>
      <c r="F52" s="4">
        <v>99</v>
      </c>
      <c r="G52" s="4"/>
      <c r="H52" s="9">
        <v>5923</v>
      </c>
      <c r="I52" s="4"/>
      <c r="J52" s="9">
        <f t="shared" si="7"/>
        <v>161.86868686868686</v>
      </c>
      <c r="K52" s="9"/>
      <c r="L52" s="9">
        <f t="shared" si="4"/>
        <v>6084.868686868687</v>
      </c>
      <c r="N52" s="9">
        <f t="shared" si="5"/>
        <v>10138.131313131313</v>
      </c>
      <c r="O52" s="9"/>
      <c r="P52" s="9"/>
    </row>
    <row r="53" spans="1:16" ht="12.75">
      <c r="A53" s="10">
        <v>1978</v>
      </c>
      <c r="B53" s="6">
        <v>28491</v>
      </c>
      <c r="C53" s="9">
        <v>8780</v>
      </c>
      <c r="D53" s="11"/>
      <c r="E53" s="4" t="s">
        <v>16</v>
      </c>
      <c r="F53" s="4">
        <v>99</v>
      </c>
      <c r="G53" s="4"/>
      <c r="H53" s="9">
        <v>3201</v>
      </c>
      <c r="I53" s="4"/>
      <c r="J53" s="9">
        <f t="shared" si="7"/>
        <v>86.68686868686869</v>
      </c>
      <c r="K53" s="9"/>
      <c r="L53" s="9">
        <f t="shared" si="4"/>
        <v>3287.686868686869</v>
      </c>
      <c r="N53" s="9">
        <f t="shared" si="5"/>
        <v>5492.313131313131</v>
      </c>
      <c r="O53" s="9"/>
      <c r="P53" s="9"/>
    </row>
    <row r="54" spans="1:16" ht="12.75">
      <c r="A54" s="10">
        <v>1979</v>
      </c>
      <c r="B54" s="6">
        <v>28856</v>
      </c>
      <c r="C54" s="9">
        <v>3384</v>
      </c>
      <c r="D54" s="11"/>
      <c r="E54" s="4" t="s">
        <v>16</v>
      </c>
      <c r="F54" s="4">
        <v>99</v>
      </c>
      <c r="G54" s="4"/>
      <c r="H54" s="9">
        <v>1192</v>
      </c>
      <c r="I54" s="4"/>
      <c r="J54" s="9">
        <f t="shared" si="7"/>
        <v>32.18181818181818</v>
      </c>
      <c r="K54" s="9"/>
      <c r="L54" s="9">
        <f t="shared" si="4"/>
        <v>1224.1818181818182</v>
      </c>
      <c r="N54" s="9">
        <f t="shared" si="5"/>
        <v>2159.818181818182</v>
      </c>
      <c r="O54" s="9"/>
      <c r="P54" s="9"/>
    </row>
    <row r="55" spans="1:16" ht="12.75">
      <c r="A55" s="10">
        <v>1980</v>
      </c>
      <c r="B55" s="6">
        <v>29221</v>
      </c>
      <c r="C55" s="9">
        <v>16524</v>
      </c>
      <c r="D55" s="11"/>
      <c r="E55" s="4" t="s">
        <v>16</v>
      </c>
      <c r="F55" s="4">
        <v>99</v>
      </c>
      <c r="G55" s="4"/>
      <c r="H55" s="9">
        <v>5703</v>
      </c>
      <c r="I55" s="4"/>
      <c r="J55" s="9">
        <f t="shared" si="7"/>
        <v>164.9090909090909</v>
      </c>
      <c r="K55" s="9"/>
      <c r="L55" s="9">
        <f t="shared" si="4"/>
        <v>5867.909090909091</v>
      </c>
      <c r="N55" s="9">
        <f t="shared" si="5"/>
        <v>10656.090909090908</v>
      </c>
      <c r="O55" s="9"/>
      <c r="P55" s="9"/>
    </row>
    <row r="56" spans="1:16" ht="12.75">
      <c r="A56" s="10">
        <v>1980</v>
      </c>
      <c r="B56" s="6">
        <v>29221</v>
      </c>
      <c r="C56" s="9">
        <v>135363</v>
      </c>
      <c r="D56" s="11"/>
      <c r="E56" s="4" t="s">
        <v>16</v>
      </c>
      <c r="F56" s="4">
        <v>99</v>
      </c>
      <c r="G56" s="4"/>
      <c r="H56" s="9">
        <v>46822</v>
      </c>
      <c r="I56" s="4"/>
      <c r="J56" s="9">
        <f t="shared" si="7"/>
        <v>1365.3030303030303</v>
      </c>
      <c r="K56" s="9"/>
      <c r="L56" s="9">
        <f t="shared" si="4"/>
        <v>48187.30303030303</v>
      </c>
      <c r="N56" s="9">
        <f t="shared" si="5"/>
        <v>87175.69696969696</v>
      </c>
      <c r="O56" s="9"/>
      <c r="P56" s="9"/>
    </row>
    <row r="57" spans="1:16" ht="12.75">
      <c r="A57" s="10">
        <v>1985</v>
      </c>
      <c r="B57" s="6">
        <v>31048</v>
      </c>
      <c r="C57" s="9">
        <v>7550</v>
      </c>
      <c r="D57" s="11"/>
      <c r="E57" s="4" t="s">
        <v>16</v>
      </c>
      <c r="F57" s="4">
        <v>20</v>
      </c>
      <c r="G57" s="4"/>
      <c r="H57" s="9">
        <v>7550</v>
      </c>
      <c r="I57" s="4"/>
      <c r="J57" s="9">
        <v>0</v>
      </c>
      <c r="K57" s="9"/>
      <c r="L57" s="9">
        <f t="shared" si="4"/>
        <v>7550</v>
      </c>
      <c r="N57" s="9">
        <f t="shared" si="5"/>
        <v>0</v>
      </c>
      <c r="O57" s="9"/>
      <c r="P57" s="9"/>
    </row>
    <row r="58" spans="1:16" ht="12.75">
      <c r="A58" s="10">
        <v>1987</v>
      </c>
      <c r="B58" s="6">
        <v>31778</v>
      </c>
      <c r="C58" s="9">
        <v>91593</v>
      </c>
      <c r="D58" s="11"/>
      <c r="E58" s="4" t="s">
        <v>16</v>
      </c>
      <c r="F58" s="4">
        <v>20</v>
      </c>
      <c r="G58" s="4"/>
      <c r="H58" s="9">
        <v>91593</v>
      </c>
      <c r="I58" s="4"/>
      <c r="J58" s="9"/>
      <c r="K58" s="9"/>
      <c r="L58" s="9">
        <f t="shared" si="4"/>
        <v>91593</v>
      </c>
      <c r="N58" s="9">
        <f t="shared" si="5"/>
        <v>0</v>
      </c>
      <c r="O58" s="9"/>
      <c r="P58" s="9"/>
    </row>
    <row r="59" spans="1:16" ht="12.75">
      <c r="A59" s="10">
        <v>1989</v>
      </c>
      <c r="B59" s="6">
        <v>32509</v>
      </c>
      <c r="C59" s="9">
        <v>14650</v>
      </c>
      <c r="D59" s="11"/>
      <c r="E59" s="4" t="s">
        <v>16</v>
      </c>
      <c r="F59" s="4">
        <v>20</v>
      </c>
      <c r="G59" s="4"/>
      <c r="H59" s="9">
        <v>14650</v>
      </c>
      <c r="I59" s="4"/>
      <c r="J59" s="9"/>
      <c r="K59" s="9"/>
      <c r="L59" s="9">
        <f t="shared" si="4"/>
        <v>14650</v>
      </c>
      <c r="N59" s="9">
        <f t="shared" si="5"/>
        <v>0</v>
      </c>
      <c r="O59" s="9"/>
      <c r="P59" s="9"/>
    </row>
    <row r="60" spans="1:16" ht="12.75">
      <c r="A60" s="10">
        <v>1989</v>
      </c>
      <c r="B60" s="6">
        <v>32721</v>
      </c>
      <c r="C60" s="9">
        <v>2344</v>
      </c>
      <c r="D60" s="11"/>
      <c r="E60" s="4" t="s">
        <v>16</v>
      </c>
      <c r="F60" s="4">
        <v>20</v>
      </c>
      <c r="G60" s="4"/>
      <c r="H60" s="9">
        <v>2344</v>
      </c>
      <c r="I60" s="4"/>
      <c r="J60" s="9">
        <v>0</v>
      </c>
      <c r="K60" s="9"/>
      <c r="L60" s="9">
        <f t="shared" si="4"/>
        <v>2344</v>
      </c>
      <c r="N60" s="9">
        <f t="shared" si="5"/>
        <v>0</v>
      </c>
      <c r="O60" s="9"/>
      <c r="P60" s="9"/>
    </row>
    <row r="61" spans="1:16" ht="12.75">
      <c r="A61" s="10">
        <v>1989</v>
      </c>
      <c r="B61" s="6">
        <v>32843</v>
      </c>
      <c r="C61" s="9">
        <v>2898</v>
      </c>
      <c r="D61" s="11"/>
      <c r="E61" s="4" t="s">
        <v>16</v>
      </c>
      <c r="F61" s="4">
        <v>20</v>
      </c>
      <c r="G61" s="4"/>
      <c r="H61" s="9">
        <v>2898</v>
      </c>
      <c r="I61" s="4"/>
      <c r="J61" s="9">
        <v>0</v>
      </c>
      <c r="K61" s="9"/>
      <c r="L61" s="9">
        <f t="shared" si="4"/>
        <v>2898</v>
      </c>
      <c r="N61" s="9">
        <f t="shared" si="5"/>
        <v>0</v>
      </c>
      <c r="O61" s="9"/>
      <c r="P61" s="9"/>
    </row>
    <row r="62" spans="1:16" ht="12.75">
      <c r="A62" s="10">
        <v>1990</v>
      </c>
      <c r="B62" s="6">
        <v>32905</v>
      </c>
      <c r="C62" s="9">
        <v>6290</v>
      </c>
      <c r="D62" s="11"/>
      <c r="E62" s="4" t="s">
        <v>16</v>
      </c>
      <c r="F62" s="4">
        <v>20</v>
      </c>
      <c r="G62" s="4"/>
      <c r="H62" s="9">
        <v>6290</v>
      </c>
      <c r="I62" s="4"/>
      <c r="J62" s="9">
        <v>0</v>
      </c>
      <c r="K62" s="9"/>
      <c r="L62" s="9">
        <f t="shared" si="4"/>
        <v>6290</v>
      </c>
      <c r="N62" s="9">
        <f t="shared" si="5"/>
        <v>0</v>
      </c>
      <c r="O62" s="9"/>
      <c r="P62" s="9"/>
    </row>
    <row r="63" spans="1:16" ht="12.75">
      <c r="A63" s="10">
        <v>1990</v>
      </c>
      <c r="B63" s="6">
        <v>32994</v>
      </c>
      <c r="C63" s="9">
        <v>15107</v>
      </c>
      <c r="D63" s="11"/>
      <c r="E63" s="4" t="s">
        <v>16</v>
      </c>
      <c r="F63" s="4">
        <v>20</v>
      </c>
      <c r="G63" s="4"/>
      <c r="H63" s="9">
        <v>15107</v>
      </c>
      <c r="I63" s="4"/>
      <c r="J63" s="9">
        <v>0</v>
      </c>
      <c r="K63" s="9"/>
      <c r="L63" s="9">
        <f t="shared" si="4"/>
        <v>15107</v>
      </c>
      <c r="N63" s="9">
        <f t="shared" si="5"/>
        <v>0</v>
      </c>
      <c r="O63" s="9"/>
      <c r="P63" s="9"/>
    </row>
    <row r="64" spans="1:16" ht="12.75">
      <c r="A64" s="10">
        <v>1990</v>
      </c>
      <c r="B64" s="6">
        <v>33025</v>
      </c>
      <c r="C64" s="9">
        <v>8478</v>
      </c>
      <c r="D64" s="11"/>
      <c r="E64" s="4" t="s">
        <v>16</v>
      </c>
      <c r="F64" s="4">
        <v>20</v>
      </c>
      <c r="G64" s="4"/>
      <c r="H64" s="9">
        <v>8478</v>
      </c>
      <c r="I64" s="4"/>
      <c r="J64" s="9">
        <v>0</v>
      </c>
      <c r="K64" s="9"/>
      <c r="L64" s="9">
        <f t="shared" si="4"/>
        <v>8478</v>
      </c>
      <c r="N64" s="9">
        <f t="shared" si="5"/>
        <v>0</v>
      </c>
      <c r="O64" s="9"/>
      <c r="P64" s="9"/>
    </row>
    <row r="65" spans="1:16" ht="12.75">
      <c r="A65" s="10">
        <v>1991</v>
      </c>
      <c r="B65" s="6">
        <v>33086</v>
      </c>
      <c r="C65" s="9">
        <v>5000</v>
      </c>
      <c r="D65" s="11"/>
      <c r="E65" s="4" t="s">
        <v>16</v>
      </c>
      <c r="F65" s="4">
        <v>10</v>
      </c>
      <c r="G65" s="4"/>
      <c r="H65" s="9">
        <v>5000</v>
      </c>
      <c r="I65" s="4"/>
      <c r="J65" s="9">
        <v>0</v>
      </c>
      <c r="K65" s="9"/>
      <c r="L65" s="9">
        <f t="shared" si="4"/>
        <v>5000</v>
      </c>
      <c r="N65" s="9">
        <f t="shared" si="5"/>
        <v>0</v>
      </c>
      <c r="O65" s="9"/>
      <c r="P65" s="9"/>
    </row>
    <row r="66" spans="1:16" ht="12.75">
      <c r="A66" s="10">
        <v>1991</v>
      </c>
      <c r="B66" s="6">
        <v>33147</v>
      </c>
      <c r="C66" s="9">
        <v>1017</v>
      </c>
      <c r="D66" s="11"/>
      <c r="E66" s="4" t="s">
        <v>16</v>
      </c>
      <c r="F66" s="4">
        <v>10</v>
      </c>
      <c r="G66" s="4"/>
      <c r="H66" s="9">
        <v>1017</v>
      </c>
      <c r="I66" s="4"/>
      <c r="J66" s="9">
        <v>0</v>
      </c>
      <c r="K66" s="9"/>
      <c r="L66" s="9">
        <f t="shared" si="4"/>
        <v>1017</v>
      </c>
      <c r="N66" s="9">
        <f t="shared" si="5"/>
        <v>0</v>
      </c>
      <c r="O66" s="9"/>
      <c r="P66" s="9"/>
    </row>
    <row r="67" spans="1:16" ht="12.75">
      <c r="A67" s="10">
        <v>1991</v>
      </c>
      <c r="B67" s="6">
        <v>33178</v>
      </c>
      <c r="C67" s="15">
        <v>6999</v>
      </c>
      <c r="E67" s="4" t="s">
        <v>16</v>
      </c>
      <c r="F67" s="4">
        <v>10</v>
      </c>
      <c r="H67" s="15">
        <v>6999</v>
      </c>
      <c r="I67" s="4"/>
      <c r="J67" s="9">
        <v>0</v>
      </c>
      <c r="L67" s="9">
        <f t="shared" si="4"/>
        <v>6999</v>
      </c>
      <c r="N67" s="9">
        <f t="shared" si="5"/>
        <v>0</v>
      </c>
      <c r="O67" s="9"/>
      <c r="P67" s="9"/>
    </row>
    <row r="68" spans="1:16" ht="12.75">
      <c r="A68" s="10">
        <v>1991</v>
      </c>
      <c r="B68" s="6">
        <v>33270</v>
      </c>
      <c r="C68" s="15">
        <v>7411</v>
      </c>
      <c r="E68" s="4" t="s">
        <v>16</v>
      </c>
      <c r="F68" s="4">
        <v>10</v>
      </c>
      <c r="H68" s="15">
        <v>7411</v>
      </c>
      <c r="I68" s="4"/>
      <c r="J68" s="9">
        <v>0</v>
      </c>
      <c r="L68" s="9">
        <f t="shared" si="4"/>
        <v>7411</v>
      </c>
      <c r="N68" s="9">
        <f t="shared" si="5"/>
        <v>0</v>
      </c>
      <c r="O68" s="9"/>
      <c r="P68" s="9"/>
    </row>
    <row r="69" spans="1:16" ht="12.75">
      <c r="A69" s="10">
        <v>1991</v>
      </c>
      <c r="B69" s="6">
        <v>33359</v>
      </c>
      <c r="C69" s="9">
        <v>3975</v>
      </c>
      <c r="D69" s="11"/>
      <c r="E69" s="4" t="s">
        <v>16</v>
      </c>
      <c r="F69" s="4">
        <v>10</v>
      </c>
      <c r="G69" s="4"/>
      <c r="H69" s="9">
        <v>3975</v>
      </c>
      <c r="I69" s="4"/>
      <c r="J69" s="9">
        <v>0</v>
      </c>
      <c r="K69" s="9"/>
      <c r="L69" s="9">
        <f t="shared" si="4"/>
        <v>3975</v>
      </c>
      <c r="N69" s="9">
        <f t="shared" si="5"/>
        <v>0</v>
      </c>
      <c r="O69" s="9"/>
      <c r="P69" s="9"/>
    </row>
    <row r="70" spans="1:16" ht="12.75">
      <c r="A70" s="10">
        <v>1991</v>
      </c>
      <c r="B70" s="6">
        <v>33025</v>
      </c>
      <c r="C70" s="9">
        <v>2150</v>
      </c>
      <c r="D70" s="11"/>
      <c r="E70" s="4" t="s">
        <v>16</v>
      </c>
      <c r="F70" s="4">
        <v>10</v>
      </c>
      <c r="G70" s="4"/>
      <c r="H70" s="9">
        <v>2150</v>
      </c>
      <c r="I70" s="4"/>
      <c r="J70" s="9">
        <v>0</v>
      </c>
      <c r="K70" s="9"/>
      <c r="L70" s="9">
        <f t="shared" si="4"/>
        <v>2150</v>
      </c>
      <c r="N70" s="9">
        <f t="shared" si="5"/>
        <v>0</v>
      </c>
      <c r="O70" s="9"/>
      <c r="P70" s="9"/>
    </row>
    <row r="71" spans="1:16" ht="12.75">
      <c r="A71" s="10">
        <v>1992</v>
      </c>
      <c r="B71" s="6">
        <v>33635</v>
      </c>
      <c r="C71" s="9">
        <v>24843</v>
      </c>
      <c r="D71" s="11"/>
      <c r="E71" s="4" t="s">
        <v>16</v>
      </c>
      <c r="F71" s="4">
        <v>10</v>
      </c>
      <c r="G71" s="4"/>
      <c r="H71" s="9">
        <v>24843</v>
      </c>
      <c r="I71" s="4"/>
      <c r="J71" s="9">
        <v>0</v>
      </c>
      <c r="K71" s="9"/>
      <c r="L71" s="9">
        <f t="shared" si="4"/>
        <v>24843</v>
      </c>
      <c r="N71" s="9">
        <f t="shared" si="5"/>
        <v>0</v>
      </c>
      <c r="O71" s="9"/>
      <c r="P71" s="9"/>
    </row>
    <row r="72" spans="1:16" ht="12.75">
      <c r="A72" s="10">
        <v>1993</v>
      </c>
      <c r="B72" s="6">
        <v>34015</v>
      </c>
      <c r="C72" s="9">
        <v>53113</v>
      </c>
      <c r="D72" s="11"/>
      <c r="E72" s="4" t="s">
        <v>16</v>
      </c>
      <c r="F72" s="4">
        <v>10</v>
      </c>
      <c r="G72" s="4"/>
      <c r="H72" s="9">
        <v>53113</v>
      </c>
      <c r="I72" s="4"/>
      <c r="J72" s="9">
        <v>0</v>
      </c>
      <c r="K72" s="9"/>
      <c r="L72" s="9">
        <f t="shared" si="4"/>
        <v>53113</v>
      </c>
      <c r="N72" s="9">
        <f t="shared" si="5"/>
        <v>0</v>
      </c>
      <c r="O72" s="9"/>
      <c r="P72" s="9"/>
    </row>
    <row r="73" spans="1:16" ht="12.75">
      <c r="A73" s="10">
        <v>1994</v>
      </c>
      <c r="B73" s="6">
        <v>34335</v>
      </c>
      <c r="C73" s="9">
        <v>54178</v>
      </c>
      <c r="D73" s="11"/>
      <c r="E73" s="4" t="s">
        <v>16</v>
      </c>
      <c r="F73" s="4">
        <v>10</v>
      </c>
      <c r="G73" s="4"/>
      <c r="H73" s="9">
        <v>54178</v>
      </c>
      <c r="I73" s="4"/>
      <c r="J73" s="9">
        <v>0</v>
      </c>
      <c r="K73" s="9"/>
      <c r="L73" s="9">
        <f t="shared" si="4"/>
        <v>54178</v>
      </c>
      <c r="N73" s="9">
        <f t="shared" si="5"/>
        <v>0</v>
      </c>
      <c r="O73" s="9"/>
      <c r="P73" s="9"/>
    </row>
    <row r="74" spans="1:16" ht="12.75">
      <c r="A74" s="10">
        <v>1995</v>
      </c>
      <c r="B74" s="6">
        <v>34700</v>
      </c>
      <c r="C74" s="9">
        <v>77693</v>
      </c>
      <c r="D74" s="11"/>
      <c r="E74" s="4" t="s">
        <v>16</v>
      </c>
      <c r="F74" s="4">
        <v>10</v>
      </c>
      <c r="G74" s="4"/>
      <c r="H74" s="9">
        <v>77693</v>
      </c>
      <c r="I74" s="4"/>
      <c r="J74" s="9">
        <v>0</v>
      </c>
      <c r="K74" s="9"/>
      <c r="L74" s="9">
        <f t="shared" si="4"/>
        <v>77693</v>
      </c>
      <c r="N74" s="9">
        <f t="shared" si="5"/>
        <v>0</v>
      </c>
      <c r="O74" s="9"/>
      <c r="P74" s="9"/>
    </row>
    <row r="75" spans="1:16" ht="12.75">
      <c r="A75" s="10">
        <v>1996</v>
      </c>
      <c r="B75" s="6">
        <v>35065</v>
      </c>
      <c r="C75" s="9">
        <v>41665</v>
      </c>
      <c r="D75" s="11"/>
      <c r="E75" s="4" t="s">
        <v>16</v>
      </c>
      <c r="F75" s="4">
        <v>10</v>
      </c>
      <c r="G75" s="4"/>
      <c r="H75" s="9">
        <v>41665</v>
      </c>
      <c r="I75" s="4"/>
      <c r="J75" s="9">
        <v>0</v>
      </c>
      <c r="K75" s="9"/>
      <c r="L75" s="9">
        <f t="shared" si="4"/>
        <v>41665</v>
      </c>
      <c r="N75" s="9">
        <f t="shared" si="5"/>
        <v>0</v>
      </c>
      <c r="O75" s="9"/>
      <c r="P75" s="9"/>
    </row>
    <row r="76" spans="1:16" ht="12.75">
      <c r="A76" s="10">
        <v>1997</v>
      </c>
      <c r="B76" s="6">
        <v>35431</v>
      </c>
      <c r="C76" s="9">
        <v>38895</v>
      </c>
      <c r="D76" s="11"/>
      <c r="E76" s="4" t="s">
        <v>16</v>
      </c>
      <c r="F76" s="4">
        <v>10</v>
      </c>
      <c r="G76" s="4"/>
      <c r="H76" s="9">
        <v>38895</v>
      </c>
      <c r="I76" s="4"/>
      <c r="J76" s="17"/>
      <c r="K76" s="9"/>
      <c r="L76" s="9">
        <f t="shared" si="4"/>
        <v>38895</v>
      </c>
      <c r="N76" s="9">
        <f t="shared" si="5"/>
        <v>0</v>
      </c>
      <c r="O76" s="9"/>
      <c r="P76" s="9"/>
    </row>
    <row r="77" spans="1:16" ht="12.75">
      <c r="A77" s="10">
        <v>1998</v>
      </c>
      <c r="B77" s="6">
        <v>35796</v>
      </c>
      <c r="C77" s="9">
        <v>34346</v>
      </c>
      <c r="D77" s="11"/>
      <c r="E77" s="4" t="s">
        <v>16</v>
      </c>
      <c r="F77" s="4">
        <v>10</v>
      </c>
      <c r="G77" s="4"/>
      <c r="H77" s="9">
        <v>34346</v>
      </c>
      <c r="I77" s="4"/>
      <c r="J77" s="17"/>
      <c r="K77" s="9"/>
      <c r="L77" s="9">
        <f t="shared" si="4"/>
        <v>34346</v>
      </c>
      <c r="N77" s="9">
        <f t="shared" si="5"/>
        <v>0</v>
      </c>
      <c r="O77" s="9"/>
      <c r="P77" s="9"/>
    </row>
    <row r="78" spans="1:16" ht="12.75">
      <c r="A78" s="10">
        <v>1998</v>
      </c>
      <c r="B78" s="6">
        <v>35796</v>
      </c>
      <c r="C78" s="9">
        <v>83500</v>
      </c>
      <c r="D78" s="11"/>
      <c r="E78" s="4" t="s">
        <v>16</v>
      </c>
      <c r="F78" s="4">
        <v>10</v>
      </c>
      <c r="G78" s="4"/>
      <c r="H78" s="9">
        <v>83500</v>
      </c>
      <c r="I78" s="4"/>
      <c r="J78" s="17"/>
      <c r="K78" s="9"/>
      <c r="L78" s="9">
        <f t="shared" si="4"/>
        <v>83500</v>
      </c>
      <c r="N78" s="9">
        <f t="shared" si="5"/>
        <v>0</v>
      </c>
      <c r="O78" s="9"/>
      <c r="P78" s="9"/>
    </row>
    <row r="79" spans="1:16" ht="12.75">
      <c r="A79" s="10">
        <v>1999</v>
      </c>
      <c r="B79" s="6">
        <v>36161</v>
      </c>
      <c r="C79" s="9">
        <v>18664</v>
      </c>
      <c r="D79" s="11"/>
      <c r="E79" s="4" t="s">
        <v>16</v>
      </c>
      <c r="F79" s="4">
        <v>20</v>
      </c>
      <c r="G79" s="4"/>
      <c r="H79" s="9">
        <v>14463</v>
      </c>
      <c r="I79" s="4"/>
      <c r="J79" s="9">
        <f aca="true" t="shared" si="8" ref="J79:J90">C79/F79-2</f>
        <v>931.2</v>
      </c>
      <c r="K79" s="9"/>
      <c r="L79" s="9">
        <f t="shared" si="4"/>
        <v>15394.2</v>
      </c>
      <c r="N79" s="9">
        <f t="shared" si="5"/>
        <v>3269.7999999999993</v>
      </c>
      <c r="O79" s="9"/>
      <c r="P79" s="9"/>
    </row>
    <row r="80" spans="1:16" ht="12.75">
      <c r="A80" s="10">
        <v>2000</v>
      </c>
      <c r="B80" s="6">
        <v>36526</v>
      </c>
      <c r="C80" s="9">
        <v>43837</v>
      </c>
      <c r="D80" s="11"/>
      <c r="E80" s="4" t="s">
        <v>16</v>
      </c>
      <c r="F80" s="4">
        <v>20</v>
      </c>
      <c r="G80" s="4"/>
      <c r="H80" s="9">
        <v>31783</v>
      </c>
      <c r="I80" s="4"/>
      <c r="J80" s="9">
        <f t="shared" si="8"/>
        <v>2189.85</v>
      </c>
      <c r="K80" s="9"/>
      <c r="L80" s="9">
        <f t="shared" si="4"/>
        <v>33972.85</v>
      </c>
      <c r="N80" s="9">
        <f t="shared" si="5"/>
        <v>9864.150000000001</v>
      </c>
      <c r="O80" s="9"/>
      <c r="P80" s="9"/>
    </row>
    <row r="81" spans="1:16" ht="12.75">
      <c r="A81" s="10">
        <v>2001</v>
      </c>
      <c r="B81" s="6">
        <v>36892</v>
      </c>
      <c r="C81" s="9">
        <v>24878</v>
      </c>
      <c r="D81" s="11"/>
      <c r="E81" s="4" t="s">
        <v>16</v>
      </c>
      <c r="F81" s="4">
        <v>20</v>
      </c>
      <c r="G81" s="4"/>
      <c r="H81" s="9">
        <v>16793</v>
      </c>
      <c r="I81" s="4"/>
      <c r="J81" s="9">
        <f t="shared" si="8"/>
        <v>1241.9</v>
      </c>
      <c r="K81" s="9"/>
      <c r="L81" s="9">
        <f t="shared" si="4"/>
        <v>18034.9</v>
      </c>
      <c r="N81" s="9">
        <f t="shared" si="5"/>
        <v>6843.0999999999985</v>
      </c>
      <c r="O81" s="9"/>
      <c r="P81" s="9"/>
    </row>
    <row r="82" spans="1:16" ht="12.75">
      <c r="A82" s="10">
        <v>2002</v>
      </c>
      <c r="B82" s="6">
        <v>37257</v>
      </c>
      <c r="C82" s="9">
        <v>133497</v>
      </c>
      <c r="D82" s="11"/>
      <c r="E82" s="4" t="s">
        <v>16</v>
      </c>
      <c r="F82" s="4">
        <v>20</v>
      </c>
      <c r="G82" s="4"/>
      <c r="H82" s="9">
        <v>83437</v>
      </c>
      <c r="I82" s="4"/>
      <c r="J82" s="9">
        <f t="shared" si="8"/>
        <v>6672.85</v>
      </c>
      <c r="K82" s="9"/>
      <c r="L82" s="9">
        <f t="shared" si="4"/>
        <v>90109.85</v>
      </c>
      <c r="N82" s="9">
        <f t="shared" si="5"/>
        <v>43387.149999999994</v>
      </c>
      <c r="O82" s="9"/>
      <c r="P82" s="9"/>
    </row>
    <row r="83" spans="1:16" ht="12.75">
      <c r="A83" s="10">
        <v>2003</v>
      </c>
      <c r="B83" s="6">
        <v>37622</v>
      </c>
      <c r="C83" s="9">
        <v>56906</v>
      </c>
      <c r="D83" s="11"/>
      <c r="E83" s="4" t="s">
        <v>16</v>
      </c>
      <c r="F83" s="4">
        <v>20</v>
      </c>
      <c r="G83" s="4"/>
      <c r="H83" s="9">
        <v>32720</v>
      </c>
      <c r="I83" s="4"/>
      <c r="J83" s="9">
        <f t="shared" si="8"/>
        <v>2843.3</v>
      </c>
      <c r="K83" s="4"/>
      <c r="L83" s="9">
        <f t="shared" si="4"/>
        <v>35563.3</v>
      </c>
      <c r="N83" s="9">
        <f t="shared" si="5"/>
        <v>21342.699999999997</v>
      </c>
      <c r="O83" s="9"/>
      <c r="P83" s="9"/>
    </row>
    <row r="84" spans="1:16" ht="12.75">
      <c r="A84" s="10">
        <v>2004</v>
      </c>
      <c r="B84" s="6">
        <v>37987</v>
      </c>
      <c r="C84" s="9">
        <v>100934</v>
      </c>
      <c r="D84" s="11"/>
      <c r="E84" s="4" t="s">
        <v>16</v>
      </c>
      <c r="F84" s="4">
        <v>20</v>
      </c>
      <c r="G84" s="4"/>
      <c r="H84" s="9">
        <v>52992</v>
      </c>
      <c r="I84" s="4"/>
      <c r="J84" s="9">
        <f t="shared" si="8"/>
        <v>5044.7</v>
      </c>
      <c r="K84" s="4"/>
      <c r="L84" s="9">
        <f t="shared" si="4"/>
        <v>58036.7</v>
      </c>
      <c r="N84" s="9">
        <f t="shared" si="5"/>
        <v>42897.3</v>
      </c>
      <c r="O84" s="9"/>
      <c r="P84" s="9"/>
    </row>
    <row r="85" spans="1:16" ht="12.75">
      <c r="A85" s="10">
        <v>2007</v>
      </c>
      <c r="B85" s="6">
        <v>39263</v>
      </c>
      <c r="C85" s="9">
        <v>23988</v>
      </c>
      <c r="D85" s="11"/>
      <c r="E85" s="4" t="s">
        <v>16</v>
      </c>
      <c r="F85" s="4">
        <v>10</v>
      </c>
      <c r="G85" s="4"/>
      <c r="H85" s="9">
        <v>16792</v>
      </c>
      <c r="I85" s="4"/>
      <c r="J85" s="9">
        <f t="shared" si="8"/>
        <v>2396.8</v>
      </c>
      <c r="K85" s="9"/>
      <c r="L85" s="9">
        <f t="shared" si="4"/>
        <v>19188.8</v>
      </c>
      <c r="N85" s="9">
        <f t="shared" si="5"/>
        <v>4799.200000000001</v>
      </c>
      <c r="O85" s="9"/>
      <c r="P85" s="9"/>
    </row>
    <row r="86" spans="1:16" ht="12.75">
      <c r="A86" s="10" t="s">
        <v>44</v>
      </c>
      <c r="B86" s="6">
        <v>40724</v>
      </c>
      <c r="C86" s="9">
        <v>22750</v>
      </c>
      <c r="D86" s="11"/>
      <c r="E86" s="4" t="s">
        <v>16</v>
      </c>
      <c r="F86" s="4">
        <v>20</v>
      </c>
      <c r="G86" s="4"/>
      <c r="H86" s="9">
        <v>3414</v>
      </c>
      <c r="I86" s="4"/>
      <c r="J86" s="9">
        <f t="shared" si="8"/>
        <v>1135.5</v>
      </c>
      <c r="K86" s="9"/>
      <c r="L86" s="9">
        <f t="shared" si="4"/>
        <v>4549.5</v>
      </c>
      <c r="N86" s="9">
        <f t="shared" si="5"/>
        <v>18200.5</v>
      </c>
      <c r="O86" s="9"/>
      <c r="P86" s="9"/>
    </row>
    <row r="87" spans="1:16" ht="12.75">
      <c r="A87" s="10" t="s">
        <v>20</v>
      </c>
      <c r="B87" s="6">
        <v>38353</v>
      </c>
      <c r="C87" s="9">
        <v>3934875</v>
      </c>
      <c r="D87" s="11"/>
      <c r="E87" s="4" t="s">
        <v>16</v>
      </c>
      <c r="F87" s="4">
        <v>20</v>
      </c>
      <c r="G87" s="4"/>
      <c r="H87" s="9">
        <v>1869068</v>
      </c>
      <c r="I87" s="4"/>
      <c r="J87" s="9">
        <f t="shared" si="8"/>
        <v>196741.75</v>
      </c>
      <c r="K87" s="4"/>
      <c r="L87" s="9">
        <f>H87+J87</f>
        <v>2065809.75</v>
      </c>
      <c r="N87" s="9">
        <f t="shared" si="5"/>
        <v>1869065.25</v>
      </c>
      <c r="O87" s="9"/>
      <c r="P87" s="9"/>
    </row>
    <row r="88" spans="1:16" ht="12.75">
      <c r="A88" s="10" t="s">
        <v>20</v>
      </c>
      <c r="B88" s="6">
        <v>38533</v>
      </c>
      <c r="C88" s="9">
        <v>35468</v>
      </c>
      <c r="D88" s="11"/>
      <c r="E88" s="4" t="s">
        <v>16</v>
      </c>
      <c r="F88" s="4">
        <v>20</v>
      </c>
      <c r="G88" s="4"/>
      <c r="H88" s="9">
        <v>15958</v>
      </c>
      <c r="I88" s="4"/>
      <c r="J88" s="9">
        <f t="shared" si="8"/>
        <v>1771.4</v>
      </c>
      <c r="K88" s="4"/>
      <c r="L88" s="9">
        <f>H88+J88</f>
        <v>17729.4</v>
      </c>
      <c r="N88" s="9">
        <f t="shared" si="5"/>
        <v>17738.6</v>
      </c>
      <c r="O88" s="9"/>
      <c r="P88" s="9"/>
    </row>
    <row r="89" spans="1:16" ht="12.75">
      <c r="A89" s="10" t="s">
        <v>20</v>
      </c>
      <c r="B89" s="6">
        <v>38898</v>
      </c>
      <c r="C89" s="9">
        <v>522135</v>
      </c>
      <c r="D89" s="11"/>
      <c r="E89" s="4" t="s">
        <v>16</v>
      </c>
      <c r="F89" s="4">
        <v>20</v>
      </c>
      <c r="G89" s="4"/>
      <c r="H89" s="9">
        <v>208856</v>
      </c>
      <c r="I89" s="4"/>
      <c r="J89" s="9">
        <f t="shared" si="8"/>
        <v>26104.75</v>
      </c>
      <c r="K89" s="4"/>
      <c r="L89" s="9">
        <f>H89+J89</f>
        <v>234960.75</v>
      </c>
      <c r="N89" s="9">
        <f t="shared" si="5"/>
        <v>287174.25</v>
      </c>
      <c r="O89" s="9"/>
      <c r="P89" s="9"/>
    </row>
    <row r="90" spans="1:16" ht="12.75">
      <c r="A90" s="10" t="s">
        <v>20</v>
      </c>
      <c r="B90" s="6">
        <v>38898</v>
      </c>
      <c r="C90" s="7">
        <v>95695</v>
      </c>
      <c r="D90" s="11"/>
      <c r="E90" s="4" t="s">
        <v>16</v>
      </c>
      <c r="F90" s="4">
        <v>20</v>
      </c>
      <c r="G90" s="4"/>
      <c r="H90" s="7">
        <v>38280</v>
      </c>
      <c r="I90" s="4"/>
      <c r="J90" s="7">
        <f t="shared" si="8"/>
        <v>4782.75</v>
      </c>
      <c r="K90" s="4"/>
      <c r="L90" s="7">
        <f>H90+J90</f>
        <v>43062.75</v>
      </c>
      <c r="N90" s="7">
        <f t="shared" si="5"/>
        <v>52632.25</v>
      </c>
      <c r="O90" s="9"/>
      <c r="P90" s="9"/>
    </row>
    <row r="92" spans="1:16" ht="13.5" thickBot="1">
      <c r="A92" t="s">
        <v>21</v>
      </c>
      <c r="C92" s="8">
        <f>SUM(C41:C90)</f>
        <v>7128353</v>
      </c>
      <c r="D92" s="10">
        <v>1491</v>
      </c>
      <c r="H92" s="8">
        <f>SUM(H41:H90)</f>
        <v>3720498</v>
      </c>
      <c r="J92" s="8">
        <f>SUM(J41:J90)</f>
        <v>267224.5381030056</v>
      </c>
      <c r="L92" s="8">
        <f>SUM(L41:L90)</f>
        <v>3987722.5381030054</v>
      </c>
      <c r="N92" s="8">
        <f>SUM(N41:N90)</f>
        <v>3140630.4618969946</v>
      </c>
      <c r="O92" s="9"/>
      <c r="P92" s="9"/>
    </row>
    <row r="93" spans="3:12" ht="13.5" thickTop="1">
      <c r="C93" s="38" t="s">
        <v>59</v>
      </c>
      <c r="L93" s="38" t="s">
        <v>51</v>
      </c>
    </row>
    <row r="95" spans="1:16" ht="12.75">
      <c r="A95" s="10">
        <v>1961</v>
      </c>
      <c r="B95" s="6">
        <v>22282</v>
      </c>
      <c r="C95" s="17">
        <v>6600</v>
      </c>
      <c r="D95" s="17"/>
      <c r="E95" s="17" t="s">
        <v>16</v>
      </c>
      <c r="F95" s="17">
        <v>15</v>
      </c>
      <c r="G95" s="17"/>
      <c r="H95" s="17">
        <v>6600</v>
      </c>
      <c r="I95" s="17"/>
      <c r="J95" s="17">
        <v>0</v>
      </c>
      <c r="K95" s="17"/>
      <c r="L95" s="17">
        <f aca="true" t="shared" si="9" ref="L95:L158">H95+J95</f>
        <v>6600</v>
      </c>
      <c r="M95" s="17"/>
      <c r="N95" s="17">
        <f aca="true" t="shared" si="10" ref="N95:N158">C95-L95</f>
        <v>0</v>
      </c>
      <c r="O95" s="17"/>
      <c r="P95" s="17"/>
    </row>
    <row r="96" spans="1:16" ht="12.75">
      <c r="A96" s="10">
        <v>1965</v>
      </c>
      <c r="B96" s="6">
        <v>23743</v>
      </c>
      <c r="C96" s="17">
        <v>16500</v>
      </c>
      <c r="D96" s="17"/>
      <c r="E96" s="17" t="s">
        <v>16</v>
      </c>
      <c r="F96" s="17">
        <v>15</v>
      </c>
      <c r="G96" s="17"/>
      <c r="H96" s="17">
        <v>16500</v>
      </c>
      <c r="I96" s="17"/>
      <c r="J96" s="17">
        <v>0</v>
      </c>
      <c r="K96" s="17"/>
      <c r="L96" s="17">
        <f t="shared" si="9"/>
        <v>16500</v>
      </c>
      <c r="M96" s="17"/>
      <c r="N96" s="17">
        <f t="shared" si="10"/>
        <v>0</v>
      </c>
      <c r="O96" s="17"/>
      <c r="P96" s="17"/>
    </row>
    <row r="97" spans="1:16" ht="12.75">
      <c r="A97" s="10">
        <v>1966</v>
      </c>
      <c r="B97" s="6">
        <v>24108</v>
      </c>
      <c r="C97" s="17">
        <v>1100</v>
      </c>
      <c r="D97" s="17"/>
      <c r="E97" s="17" t="s">
        <v>16</v>
      </c>
      <c r="F97" s="17">
        <v>5</v>
      </c>
      <c r="G97" s="17"/>
      <c r="H97" s="17">
        <v>1100</v>
      </c>
      <c r="I97" s="17"/>
      <c r="J97" s="17">
        <v>0</v>
      </c>
      <c r="K97" s="17"/>
      <c r="L97" s="17">
        <f t="shared" si="9"/>
        <v>1100</v>
      </c>
      <c r="M97" s="17"/>
      <c r="N97" s="17">
        <f t="shared" si="10"/>
        <v>0</v>
      </c>
      <c r="O97" s="17"/>
      <c r="P97" s="17"/>
    </row>
    <row r="98" spans="1:16" ht="12.75">
      <c r="A98" s="10">
        <v>1969</v>
      </c>
      <c r="B98" s="6">
        <v>25204</v>
      </c>
      <c r="C98" s="17">
        <v>3242</v>
      </c>
      <c r="D98" s="17"/>
      <c r="E98" s="17" t="s">
        <v>16</v>
      </c>
      <c r="F98" s="17">
        <v>15</v>
      </c>
      <c r="G98" s="17"/>
      <c r="H98" s="17">
        <v>3242</v>
      </c>
      <c r="I98" s="17"/>
      <c r="J98" s="17">
        <v>0</v>
      </c>
      <c r="K98" s="17"/>
      <c r="L98" s="17">
        <f t="shared" si="9"/>
        <v>3242</v>
      </c>
      <c r="M98" s="17"/>
      <c r="N98" s="17">
        <f t="shared" si="10"/>
        <v>0</v>
      </c>
      <c r="O98" s="17"/>
      <c r="P98" s="17"/>
    </row>
    <row r="99" spans="1:18" ht="12.75">
      <c r="A99" s="10">
        <v>1972</v>
      </c>
      <c r="B99" s="6">
        <v>26299</v>
      </c>
      <c r="C99" s="17">
        <v>381</v>
      </c>
      <c r="D99" s="17"/>
      <c r="E99" s="17" t="s">
        <v>16</v>
      </c>
      <c r="F99" s="17">
        <v>5</v>
      </c>
      <c r="G99" s="17"/>
      <c r="H99" s="17">
        <v>381</v>
      </c>
      <c r="I99" s="17"/>
      <c r="J99" s="17">
        <v>0</v>
      </c>
      <c r="K99" s="17"/>
      <c r="L99" s="17">
        <f t="shared" si="9"/>
        <v>381</v>
      </c>
      <c r="M99" s="17"/>
      <c r="N99" s="17">
        <f t="shared" si="10"/>
        <v>0</v>
      </c>
      <c r="O99" s="17"/>
      <c r="P99" s="17"/>
      <c r="Q99" s="17"/>
      <c r="R99" s="27"/>
    </row>
    <row r="100" spans="1:18" ht="12.75">
      <c r="A100" s="10">
        <v>1972</v>
      </c>
      <c r="B100" s="6">
        <v>26299</v>
      </c>
      <c r="C100" s="17">
        <v>3546</v>
      </c>
      <c r="D100" s="17"/>
      <c r="E100" s="17" t="s">
        <v>16</v>
      </c>
      <c r="F100" s="17">
        <v>4</v>
      </c>
      <c r="G100" s="17"/>
      <c r="H100" s="17">
        <v>3546</v>
      </c>
      <c r="I100" s="17"/>
      <c r="J100" s="17">
        <v>0</v>
      </c>
      <c r="K100" s="17"/>
      <c r="L100" s="17">
        <f t="shared" si="9"/>
        <v>3546</v>
      </c>
      <c r="M100" s="17"/>
      <c r="N100" s="17">
        <f t="shared" si="10"/>
        <v>0</v>
      </c>
      <c r="O100" s="17"/>
      <c r="P100" s="17"/>
      <c r="Q100" s="17"/>
      <c r="R100" s="27"/>
    </row>
    <row r="101" spans="1:18" ht="12.75">
      <c r="A101" s="10">
        <v>1976</v>
      </c>
      <c r="B101" s="6">
        <v>27760</v>
      </c>
      <c r="C101" s="17">
        <v>4400</v>
      </c>
      <c r="D101" s="17"/>
      <c r="E101" s="17" t="s">
        <v>16</v>
      </c>
      <c r="F101" s="17">
        <v>10</v>
      </c>
      <c r="G101" s="17"/>
      <c r="H101" s="17">
        <v>4400</v>
      </c>
      <c r="I101" s="17"/>
      <c r="J101" s="17">
        <v>0</v>
      </c>
      <c r="K101" s="17"/>
      <c r="L101" s="17">
        <f t="shared" si="9"/>
        <v>4400</v>
      </c>
      <c r="M101" s="17"/>
      <c r="N101" s="17">
        <f t="shared" si="10"/>
        <v>0</v>
      </c>
      <c r="O101" s="17"/>
      <c r="P101" s="17"/>
      <c r="Q101" s="17"/>
      <c r="R101" s="27"/>
    </row>
    <row r="102" spans="1:18" ht="12.75">
      <c r="A102" s="10">
        <v>1976</v>
      </c>
      <c r="B102" s="6">
        <v>27760</v>
      </c>
      <c r="C102" s="17">
        <v>4691</v>
      </c>
      <c r="D102" s="17"/>
      <c r="E102" s="17" t="s">
        <v>16</v>
      </c>
      <c r="F102" s="17">
        <v>5</v>
      </c>
      <c r="G102" s="17"/>
      <c r="H102" s="17">
        <v>4691</v>
      </c>
      <c r="I102" s="17"/>
      <c r="J102" s="17">
        <v>0</v>
      </c>
      <c r="K102" s="17"/>
      <c r="L102" s="17">
        <f t="shared" si="9"/>
        <v>4691</v>
      </c>
      <c r="M102" s="17"/>
      <c r="N102" s="17">
        <f t="shared" si="10"/>
        <v>0</v>
      </c>
      <c r="O102" s="17"/>
      <c r="P102" s="17"/>
      <c r="Q102" s="17"/>
      <c r="R102" s="27"/>
    </row>
    <row r="103" spans="1:18" ht="12.75">
      <c r="A103" s="10">
        <v>1977</v>
      </c>
      <c r="B103" s="6">
        <v>28126</v>
      </c>
      <c r="C103" s="17">
        <v>449</v>
      </c>
      <c r="D103" s="17"/>
      <c r="E103" s="17" t="s">
        <v>16</v>
      </c>
      <c r="F103" s="17">
        <v>5</v>
      </c>
      <c r="G103" s="17"/>
      <c r="H103" s="17">
        <v>449</v>
      </c>
      <c r="I103" s="17"/>
      <c r="J103" s="17">
        <v>0</v>
      </c>
      <c r="K103" s="17"/>
      <c r="L103" s="17">
        <f t="shared" si="9"/>
        <v>449</v>
      </c>
      <c r="M103" s="17"/>
      <c r="N103" s="17">
        <f t="shared" si="10"/>
        <v>0</v>
      </c>
      <c r="O103" s="17"/>
      <c r="P103" s="17"/>
      <c r="Q103" s="17"/>
      <c r="R103" s="27"/>
    </row>
    <row r="104" spans="1:18" ht="12.75">
      <c r="A104" s="10">
        <v>1977</v>
      </c>
      <c r="B104" s="6">
        <v>28126</v>
      </c>
      <c r="C104" s="17">
        <v>3989</v>
      </c>
      <c r="D104" s="17"/>
      <c r="E104" s="17" t="s">
        <v>16</v>
      </c>
      <c r="F104" s="17">
        <v>5</v>
      </c>
      <c r="G104" s="17"/>
      <c r="H104" s="17">
        <v>3989</v>
      </c>
      <c r="I104" s="17"/>
      <c r="J104" s="17">
        <v>0</v>
      </c>
      <c r="K104" s="17"/>
      <c r="L104" s="17">
        <f t="shared" si="9"/>
        <v>3989</v>
      </c>
      <c r="M104" s="17"/>
      <c r="N104" s="17">
        <f t="shared" si="10"/>
        <v>0</v>
      </c>
      <c r="O104" s="17"/>
      <c r="P104" s="17"/>
      <c r="Q104" s="17"/>
      <c r="R104" s="27"/>
    </row>
    <row r="105" spans="1:18" ht="12.75">
      <c r="A105" s="10">
        <v>1978</v>
      </c>
      <c r="B105" s="6">
        <v>28491</v>
      </c>
      <c r="C105" s="17">
        <v>6091</v>
      </c>
      <c r="D105" s="17"/>
      <c r="E105" s="17" t="s">
        <v>16</v>
      </c>
      <c r="F105" s="17">
        <v>10</v>
      </c>
      <c r="G105" s="17"/>
      <c r="H105" s="17">
        <v>6091</v>
      </c>
      <c r="I105" s="17"/>
      <c r="J105" s="17">
        <v>0</v>
      </c>
      <c r="K105" s="17"/>
      <c r="L105" s="17">
        <f t="shared" si="9"/>
        <v>6091</v>
      </c>
      <c r="M105" s="17"/>
      <c r="N105" s="17">
        <f t="shared" si="10"/>
        <v>0</v>
      </c>
      <c r="O105" s="17"/>
      <c r="P105" s="17"/>
      <c r="Q105" s="17"/>
      <c r="R105" s="27"/>
    </row>
    <row r="106" spans="1:18" ht="12.75">
      <c r="A106" s="10">
        <v>1978</v>
      </c>
      <c r="B106" s="6">
        <v>28491</v>
      </c>
      <c r="C106" s="27">
        <v>9209</v>
      </c>
      <c r="D106" s="28"/>
      <c r="E106" s="17" t="s">
        <v>16</v>
      </c>
      <c r="F106" s="17">
        <v>5</v>
      </c>
      <c r="G106" s="17"/>
      <c r="H106" s="27">
        <v>9209</v>
      </c>
      <c r="I106" s="17"/>
      <c r="J106" s="17">
        <v>0</v>
      </c>
      <c r="K106" s="17"/>
      <c r="L106" s="17">
        <f t="shared" si="9"/>
        <v>9209</v>
      </c>
      <c r="M106" s="17"/>
      <c r="N106" s="17">
        <f t="shared" si="10"/>
        <v>0</v>
      </c>
      <c r="O106" s="17"/>
      <c r="P106" s="17"/>
      <c r="Q106" s="17"/>
      <c r="R106" s="27"/>
    </row>
    <row r="107" spans="1:18" ht="12.75">
      <c r="A107" s="10">
        <v>1979</v>
      </c>
      <c r="B107" s="6">
        <v>26665</v>
      </c>
      <c r="C107" s="17">
        <v>16760</v>
      </c>
      <c r="D107" s="17"/>
      <c r="E107" s="17" t="s">
        <v>16</v>
      </c>
      <c r="F107" s="17">
        <v>10</v>
      </c>
      <c r="G107" s="17"/>
      <c r="H107" s="17">
        <v>16760</v>
      </c>
      <c r="I107" s="17"/>
      <c r="J107" s="17">
        <v>0</v>
      </c>
      <c r="K107" s="17"/>
      <c r="L107" s="17">
        <f t="shared" si="9"/>
        <v>16760</v>
      </c>
      <c r="M107" s="17"/>
      <c r="N107" s="17">
        <f t="shared" si="10"/>
        <v>0</v>
      </c>
      <c r="O107" s="17"/>
      <c r="P107" s="17"/>
      <c r="Q107" s="17"/>
      <c r="R107" s="27"/>
    </row>
    <row r="108" spans="1:18" ht="12.75">
      <c r="A108" s="10">
        <v>1979</v>
      </c>
      <c r="B108" s="6">
        <v>28856</v>
      </c>
      <c r="C108" s="27">
        <v>1750</v>
      </c>
      <c r="D108" s="28"/>
      <c r="E108" s="17" t="s">
        <v>16</v>
      </c>
      <c r="F108" s="17">
        <v>5</v>
      </c>
      <c r="G108" s="17"/>
      <c r="H108" s="27">
        <v>1750</v>
      </c>
      <c r="I108" s="17"/>
      <c r="J108" s="17">
        <v>0</v>
      </c>
      <c r="K108" s="17"/>
      <c r="L108" s="17">
        <f t="shared" si="9"/>
        <v>1750</v>
      </c>
      <c r="M108" s="17"/>
      <c r="N108" s="17">
        <f t="shared" si="10"/>
        <v>0</v>
      </c>
      <c r="O108" s="17"/>
      <c r="P108" s="17"/>
      <c r="Q108" s="17"/>
      <c r="R108" s="27"/>
    </row>
    <row r="109" spans="1:18" ht="12.75">
      <c r="A109" s="10">
        <v>1980</v>
      </c>
      <c r="B109" s="6">
        <v>29221</v>
      </c>
      <c r="C109" s="27">
        <v>605</v>
      </c>
      <c r="D109" s="28"/>
      <c r="E109" s="17" t="s">
        <v>16</v>
      </c>
      <c r="F109" s="17">
        <v>3</v>
      </c>
      <c r="G109" s="17"/>
      <c r="H109" s="27">
        <v>605</v>
      </c>
      <c r="I109" s="17"/>
      <c r="J109" s="17">
        <v>0</v>
      </c>
      <c r="K109" s="17"/>
      <c r="L109" s="17">
        <f t="shared" si="9"/>
        <v>605</v>
      </c>
      <c r="M109" s="17"/>
      <c r="N109" s="17">
        <f t="shared" si="10"/>
        <v>0</v>
      </c>
      <c r="O109" s="17"/>
      <c r="P109" s="17"/>
      <c r="Q109" s="17"/>
      <c r="R109" s="27"/>
    </row>
    <row r="110" spans="1:18" ht="12.75">
      <c r="A110" s="10">
        <v>1980</v>
      </c>
      <c r="B110" s="6">
        <v>29221</v>
      </c>
      <c r="C110" s="27">
        <v>1375</v>
      </c>
      <c r="D110" s="28"/>
      <c r="E110" s="17" t="s">
        <v>16</v>
      </c>
      <c r="F110" s="17">
        <v>3</v>
      </c>
      <c r="G110" s="17"/>
      <c r="H110" s="27">
        <v>1375</v>
      </c>
      <c r="I110" s="17"/>
      <c r="J110" s="17">
        <v>0</v>
      </c>
      <c r="K110" s="17"/>
      <c r="L110" s="17">
        <f t="shared" si="9"/>
        <v>1375</v>
      </c>
      <c r="M110" s="17"/>
      <c r="N110" s="17">
        <f t="shared" si="10"/>
        <v>0</v>
      </c>
      <c r="O110" s="17"/>
      <c r="P110" s="17"/>
      <c r="Q110" s="17"/>
      <c r="R110" s="27"/>
    </row>
    <row r="111" spans="1:18" ht="12.75">
      <c r="A111" s="10">
        <v>1983</v>
      </c>
      <c r="B111" s="6">
        <v>30317</v>
      </c>
      <c r="C111" s="27">
        <v>16904</v>
      </c>
      <c r="D111" s="28"/>
      <c r="E111" s="17" t="s">
        <v>16</v>
      </c>
      <c r="F111" s="17">
        <v>5</v>
      </c>
      <c r="G111" s="17"/>
      <c r="H111" s="27">
        <v>16904</v>
      </c>
      <c r="I111" s="17"/>
      <c r="J111" s="17">
        <v>0</v>
      </c>
      <c r="K111" s="17"/>
      <c r="L111" s="17">
        <f t="shared" si="9"/>
        <v>16904</v>
      </c>
      <c r="M111" s="17"/>
      <c r="N111" s="17">
        <f t="shared" si="10"/>
        <v>0</v>
      </c>
      <c r="O111" s="17"/>
      <c r="P111" s="17"/>
      <c r="Q111" s="17"/>
      <c r="R111" s="27"/>
    </row>
    <row r="112" spans="1:18" ht="12.75">
      <c r="A112" s="10">
        <v>1983</v>
      </c>
      <c r="B112" s="6">
        <v>30317</v>
      </c>
      <c r="C112" s="27">
        <v>32455</v>
      </c>
      <c r="D112" s="28"/>
      <c r="E112" s="17" t="s">
        <v>16</v>
      </c>
      <c r="F112" s="17">
        <v>10</v>
      </c>
      <c r="G112" s="17"/>
      <c r="H112" s="27">
        <v>32455</v>
      </c>
      <c r="I112" s="17"/>
      <c r="J112" s="17">
        <v>0</v>
      </c>
      <c r="K112" s="17"/>
      <c r="L112" s="17">
        <f t="shared" si="9"/>
        <v>32455</v>
      </c>
      <c r="M112" s="17"/>
      <c r="N112" s="17">
        <f t="shared" si="10"/>
        <v>0</v>
      </c>
      <c r="O112" s="17"/>
      <c r="P112" s="17"/>
      <c r="Q112" s="17"/>
      <c r="R112" s="27"/>
    </row>
    <row r="113" spans="1:18" ht="12.75">
      <c r="A113" s="10">
        <v>1985</v>
      </c>
      <c r="B113" s="6">
        <v>31048</v>
      </c>
      <c r="C113" s="17">
        <v>7000</v>
      </c>
      <c r="D113" s="17"/>
      <c r="E113" s="17" t="s">
        <v>16</v>
      </c>
      <c r="F113" s="17">
        <v>10</v>
      </c>
      <c r="G113" s="17"/>
      <c r="H113" s="17">
        <v>7000</v>
      </c>
      <c r="I113" s="17"/>
      <c r="J113" s="17">
        <v>0</v>
      </c>
      <c r="K113" s="17"/>
      <c r="L113" s="17">
        <f t="shared" si="9"/>
        <v>7000</v>
      </c>
      <c r="M113" s="17"/>
      <c r="N113" s="17">
        <f t="shared" si="10"/>
        <v>0</v>
      </c>
      <c r="O113" s="17"/>
      <c r="P113" s="17"/>
      <c r="Q113" s="17"/>
      <c r="R113" s="27"/>
    </row>
    <row r="114" spans="1:18" ht="12.75">
      <c r="A114" s="10">
        <v>1985</v>
      </c>
      <c r="B114" s="6">
        <v>31048</v>
      </c>
      <c r="C114" s="17">
        <v>6395</v>
      </c>
      <c r="D114" s="17"/>
      <c r="E114" s="17" t="s">
        <v>16</v>
      </c>
      <c r="F114" s="17">
        <v>10</v>
      </c>
      <c r="G114" s="17"/>
      <c r="H114" s="17">
        <v>6395</v>
      </c>
      <c r="I114" s="17"/>
      <c r="J114" s="17">
        <v>0</v>
      </c>
      <c r="K114" s="17"/>
      <c r="L114" s="17">
        <f t="shared" si="9"/>
        <v>6395</v>
      </c>
      <c r="M114" s="17"/>
      <c r="N114" s="17">
        <f t="shared" si="10"/>
        <v>0</v>
      </c>
      <c r="O114" s="17"/>
      <c r="P114" s="17"/>
      <c r="Q114" s="17"/>
      <c r="R114" s="27"/>
    </row>
    <row r="115" spans="1:18" ht="12.75">
      <c r="A115" s="10">
        <v>1985</v>
      </c>
      <c r="B115" s="6">
        <v>31048</v>
      </c>
      <c r="C115" s="27">
        <v>2500</v>
      </c>
      <c r="D115" s="28"/>
      <c r="E115" s="17" t="s">
        <v>16</v>
      </c>
      <c r="F115" s="17">
        <v>5</v>
      </c>
      <c r="G115" s="17"/>
      <c r="H115" s="27">
        <v>2500</v>
      </c>
      <c r="I115" s="17"/>
      <c r="J115" s="17">
        <v>0</v>
      </c>
      <c r="K115" s="17"/>
      <c r="L115" s="17">
        <f t="shared" si="9"/>
        <v>2500</v>
      </c>
      <c r="M115" s="17"/>
      <c r="N115" s="17">
        <f t="shared" si="10"/>
        <v>0</v>
      </c>
      <c r="O115" s="17"/>
      <c r="P115" s="17"/>
      <c r="Q115" s="17"/>
      <c r="R115" s="27"/>
    </row>
    <row r="116" spans="1:18" ht="12.75">
      <c r="A116" s="10">
        <v>1985</v>
      </c>
      <c r="B116" s="6">
        <v>31048</v>
      </c>
      <c r="C116" s="27">
        <v>7263</v>
      </c>
      <c r="D116" s="28"/>
      <c r="E116" s="17" t="s">
        <v>16</v>
      </c>
      <c r="F116" s="17">
        <v>10</v>
      </c>
      <c r="G116" s="17"/>
      <c r="H116" s="27">
        <v>7263</v>
      </c>
      <c r="I116" s="17"/>
      <c r="J116" s="17">
        <v>0</v>
      </c>
      <c r="K116" s="17"/>
      <c r="L116" s="17">
        <f t="shared" si="9"/>
        <v>7263</v>
      </c>
      <c r="M116" s="17"/>
      <c r="N116" s="17">
        <f t="shared" si="10"/>
        <v>0</v>
      </c>
      <c r="O116" s="17"/>
      <c r="P116" s="17"/>
      <c r="Q116" s="17"/>
      <c r="R116" s="27"/>
    </row>
    <row r="117" spans="1:18" ht="12.75">
      <c r="A117" s="10">
        <v>1986</v>
      </c>
      <c r="B117" s="6">
        <v>31413</v>
      </c>
      <c r="C117" s="17">
        <v>24212</v>
      </c>
      <c r="D117" s="17"/>
      <c r="E117" s="17" t="s">
        <v>16</v>
      </c>
      <c r="F117" s="17">
        <v>7</v>
      </c>
      <c r="G117" s="17"/>
      <c r="H117" s="17">
        <v>24212</v>
      </c>
      <c r="I117" s="17"/>
      <c r="J117" s="17">
        <v>0</v>
      </c>
      <c r="K117" s="17"/>
      <c r="L117" s="17">
        <f t="shared" si="9"/>
        <v>24212</v>
      </c>
      <c r="M117" s="17"/>
      <c r="N117" s="17">
        <f t="shared" si="10"/>
        <v>0</v>
      </c>
      <c r="O117" s="17"/>
      <c r="P117" s="17"/>
      <c r="Q117" s="17"/>
      <c r="R117" s="27"/>
    </row>
    <row r="118" spans="1:18" ht="12.75">
      <c r="A118" s="10">
        <v>1986</v>
      </c>
      <c r="B118" s="6">
        <v>31413</v>
      </c>
      <c r="C118" s="27">
        <v>15728</v>
      </c>
      <c r="D118" s="28"/>
      <c r="E118" s="17" t="s">
        <v>16</v>
      </c>
      <c r="F118" s="17">
        <v>10</v>
      </c>
      <c r="G118" s="17"/>
      <c r="H118" s="27">
        <v>15728</v>
      </c>
      <c r="I118" s="17"/>
      <c r="J118" s="17">
        <v>0</v>
      </c>
      <c r="K118" s="17"/>
      <c r="L118" s="17">
        <f t="shared" si="9"/>
        <v>15728</v>
      </c>
      <c r="M118" s="17"/>
      <c r="N118" s="17">
        <f t="shared" si="10"/>
        <v>0</v>
      </c>
      <c r="O118" s="17"/>
      <c r="P118" s="17"/>
      <c r="Q118" s="17"/>
      <c r="R118" s="27"/>
    </row>
    <row r="119" spans="1:18" ht="12.75">
      <c r="A119" s="10">
        <v>1986</v>
      </c>
      <c r="B119" s="6">
        <v>31413</v>
      </c>
      <c r="C119" s="27">
        <v>3400</v>
      </c>
      <c r="D119" s="28"/>
      <c r="E119" s="17" t="s">
        <v>16</v>
      </c>
      <c r="F119" s="17">
        <v>5</v>
      </c>
      <c r="G119" s="17"/>
      <c r="H119" s="27">
        <v>3400</v>
      </c>
      <c r="I119" s="17"/>
      <c r="J119" s="17">
        <v>0</v>
      </c>
      <c r="K119" s="17"/>
      <c r="L119" s="17">
        <f t="shared" si="9"/>
        <v>3400</v>
      </c>
      <c r="M119" s="17"/>
      <c r="N119" s="17">
        <f t="shared" si="10"/>
        <v>0</v>
      </c>
      <c r="O119" s="17"/>
      <c r="P119" s="17"/>
      <c r="Q119" s="17"/>
      <c r="R119" s="27"/>
    </row>
    <row r="120" spans="1:18" ht="12.75">
      <c r="A120" s="10">
        <v>1986</v>
      </c>
      <c r="B120" s="6">
        <v>31413</v>
      </c>
      <c r="C120" s="27">
        <v>3250</v>
      </c>
      <c r="D120" s="28"/>
      <c r="E120" s="17" t="s">
        <v>16</v>
      </c>
      <c r="F120" s="17">
        <v>5</v>
      </c>
      <c r="G120" s="17"/>
      <c r="H120" s="27">
        <v>3250</v>
      </c>
      <c r="I120" s="17"/>
      <c r="J120" s="17">
        <v>0</v>
      </c>
      <c r="K120" s="17"/>
      <c r="L120" s="17">
        <f t="shared" si="9"/>
        <v>3250</v>
      </c>
      <c r="M120" s="17"/>
      <c r="N120" s="17">
        <f t="shared" si="10"/>
        <v>0</v>
      </c>
      <c r="O120" s="17"/>
      <c r="P120" s="17"/>
      <c r="Q120" s="17"/>
      <c r="R120" s="27"/>
    </row>
    <row r="121" spans="1:18" ht="12.75">
      <c r="A121" s="10">
        <v>1986</v>
      </c>
      <c r="B121" s="6">
        <v>31413</v>
      </c>
      <c r="C121" s="9">
        <v>1795</v>
      </c>
      <c r="D121" s="11"/>
      <c r="E121" s="17" t="s">
        <v>16</v>
      </c>
      <c r="F121" s="4">
        <v>10</v>
      </c>
      <c r="G121" s="4"/>
      <c r="H121" s="9">
        <v>1795</v>
      </c>
      <c r="I121" s="4"/>
      <c r="J121" s="17">
        <v>0</v>
      </c>
      <c r="K121" s="4"/>
      <c r="L121" s="17">
        <f t="shared" si="9"/>
        <v>1795</v>
      </c>
      <c r="N121" s="17">
        <f t="shared" si="10"/>
        <v>0</v>
      </c>
      <c r="O121" s="17"/>
      <c r="P121" s="17"/>
      <c r="Q121" s="17"/>
      <c r="R121" s="27"/>
    </row>
    <row r="122" spans="1:18" ht="12.75">
      <c r="A122" s="10">
        <v>1986</v>
      </c>
      <c r="B122" s="6">
        <v>31413</v>
      </c>
      <c r="C122" s="9">
        <v>2990</v>
      </c>
      <c r="D122" s="11"/>
      <c r="E122" s="17" t="s">
        <v>16</v>
      </c>
      <c r="F122" s="4">
        <v>10</v>
      </c>
      <c r="G122" s="4"/>
      <c r="H122" s="9">
        <v>2990</v>
      </c>
      <c r="I122" s="4"/>
      <c r="J122" s="17">
        <v>0</v>
      </c>
      <c r="K122" s="4"/>
      <c r="L122" s="17">
        <f t="shared" si="9"/>
        <v>2990</v>
      </c>
      <c r="N122" s="17">
        <f t="shared" si="10"/>
        <v>0</v>
      </c>
      <c r="O122" s="17"/>
      <c r="P122" s="17"/>
      <c r="Q122" s="17"/>
      <c r="R122" s="27"/>
    </row>
    <row r="123" spans="1:18" ht="12.75">
      <c r="A123" s="10">
        <v>1987</v>
      </c>
      <c r="B123" s="6">
        <v>31778</v>
      </c>
      <c r="C123" s="9">
        <v>4165</v>
      </c>
      <c r="D123" s="11"/>
      <c r="E123" s="17" t="s">
        <v>16</v>
      </c>
      <c r="F123" s="4">
        <v>7</v>
      </c>
      <c r="G123" s="4"/>
      <c r="H123" s="9">
        <v>4165</v>
      </c>
      <c r="I123" s="4"/>
      <c r="J123" s="17">
        <v>0</v>
      </c>
      <c r="K123" s="4"/>
      <c r="L123" s="17">
        <f t="shared" si="9"/>
        <v>4165</v>
      </c>
      <c r="N123" s="17">
        <f t="shared" si="10"/>
        <v>0</v>
      </c>
      <c r="O123" s="17"/>
      <c r="P123" s="17"/>
      <c r="Q123" s="17"/>
      <c r="R123" s="27"/>
    </row>
    <row r="124" spans="1:18" ht="12.75">
      <c r="A124" s="10">
        <v>1987</v>
      </c>
      <c r="B124" s="6">
        <v>31778</v>
      </c>
      <c r="C124" s="9">
        <v>2183</v>
      </c>
      <c r="D124" s="11"/>
      <c r="E124" s="17" t="s">
        <v>16</v>
      </c>
      <c r="F124" s="4">
        <v>7</v>
      </c>
      <c r="G124" s="4"/>
      <c r="H124" s="9">
        <v>2183</v>
      </c>
      <c r="I124" s="4"/>
      <c r="J124" s="17">
        <v>0</v>
      </c>
      <c r="K124" s="4"/>
      <c r="L124" s="17">
        <f t="shared" si="9"/>
        <v>2183</v>
      </c>
      <c r="N124" s="17">
        <f t="shared" si="10"/>
        <v>0</v>
      </c>
      <c r="O124" s="17"/>
      <c r="P124" s="17"/>
      <c r="Q124" s="17"/>
      <c r="R124" s="27"/>
    </row>
    <row r="125" spans="1:16" ht="12.75">
      <c r="A125" s="10">
        <v>1987</v>
      </c>
      <c r="B125" s="6">
        <v>31778</v>
      </c>
      <c r="C125" s="9">
        <v>3025</v>
      </c>
      <c r="D125" s="11"/>
      <c r="E125" s="17" t="s">
        <v>16</v>
      </c>
      <c r="F125" s="4">
        <v>7</v>
      </c>
      <c r="G125" s="4"/>
      <c r="H125" s="9">
        <v>3025</v>
      </c>
      <c r="I125" s="4"/>
      <c r="J125" s="17">
        <v>0</v>
      </c>
      <c r="K125" s="4"/>
      <c r="L125" s="17">
        <f t="shared" si="9"/>
        <v>3025</v>
      </c>
      <c r="N125" s="17">
        <f t="shared" si="10"/>
        <v>0</v>
      </c>
      <c r="O125" s="17"/>
      <c r="P125" s="17"/>
    </row>
    <row r="126" spans="1:16" ht="12.75">
      <c r="A126" s="10">
        <v>1987</v>
      </c>
      <c r="B126" s="6">
        <v>31778</v>
      </c>
      <c r="C126" s="9">
        <v>2200</v>
      </c>
      <c r="D126" s="11"/>
      <c r="E126" s="17" t="s">
        <v>16</v>
      </c>
      <c r="F126" s="4">
        <v>7</v>
      </c>
      <c r="G126" s="4"/>
      <c r="H126" s="9">
        <v>2200</v>
      </c>
      <c r="I126" s="4"/>
      <c r="J126" s="17">
        <v>0</v>
      </c>
      <c r="K126" s="4"/>
      <c r="L126" s="17">
        <f t="shared" si="9"/>
        <v>2200</v>
      </c>
      <c r="N126" s="17">
        <f t="shared" si="10"/>
        <v>0</v>
      </c>
      <c r="O126" s="17"/>
      <c r="P126" s="17"/>
    </row>
    <row r="127" spans="1:16" ht="12.75">
      <c r="A127" s="10">
        <v>1987</v>
      </c>
      <c r="B127" s="6">
        <v>31778</v>
      </c>
      <c r="C127" s="9">
        <v>15807</v>
      </c>
      <c r="D127" s="11"/>
      <c r="E127" s="17" t="s">
        <v>16</v>
      </c>
      <c r="F127" s="4">
        <v>10</v>
      </c>
      <c r="G127" s="4"/>
      <c r="H127" s="9">
        <v>15807</v>
      </c>
      <c r="I127" s="4"/>
      <c r="J127" s="17">
        <v>0</v>
      </c>
      <c r="K127" s="4"/>
      <c r="L127" s="17">
        <f t="shared" si="9"/>
        <v>15807</v>
      </c>
      <c r="N127" s="17">
        <f t="shared" si="10"/>
        <v>0</v>
      </c>
      <c r="O127" s="17"/>
      <c r="P127" s="17"/>
    </row>
    <row r="128" spans="1:16" ht="12.75">
      <c r="A128" s="10">
        <v>1987</v>
      </c>
      <c r="B128" s="6">
        <v>31778</v>
      </c>
      <c r="C128" s="9">
        <v>2894</v>
      </c>
      <c r="D128" s="11"/>
      <c r="E128" s="17" t="s">
        <v>16</v>
      </c>
      <c r="F128" s="4">
        <v>7</v>
      </c>
      <c r="G128" s="4"/>
      <c r="H128" s="9">
        <v>2894</v>
      </c>
      <c r="I128" s="4"/>
      <c r="J128" s="17">
        <v>0</v>
      </c>
      <c r="K128" s="4"/>
      <c r="L128" s="17">
        <f t="shared" si="9"/>
        <v>2894</v>
      </c>
      <c r="N128" s="17">
        <f t="shared" si="10"/>
        <v>0</v>
      </c>
      <c r="O128" s="17"/>
      <c r="P128" s="17"/>
    </row>
    <row r="129" spans="1:16" ht="12.75">
      <c r="A129" s="10">
        <v>1987</v>
      </c>
      <c r="B129" s="6">
        <v>31778</v>
      </c>
      <c r="C129" s="9">
        <v>2229</v>
      </c>
      <c r="D129" s="11"/>
      <c r="E129" s="17" t="s">
        <v>16</v>
      </c>
      <c r="F129" s="4">
        <v>7</v>
      </c>
      <c r="G129" s="4"/>
      <c r="H129" s="9">
        <v>2229</v>
      </c>
      <c r="I129" s="4"/>
      <c r="J129" s="17">
        <v>0</v>
      </c>
      <c r="K129" s="4"/>
      <c r="L129" s="17">
        <f t="shared" si="9"/>
        <v>2229</v>
      </c>
      <c r="N129" s="17">
        <f t="shared" si="10"/>
        <v>0</v>
      </c>
      <c r="O129" s="17"/>
      <c r="P129" s="17"/>
    </row>
    <row r="130" spans="1:16" ht="12.75">
      <c r="A130" s="10">
        <v>1987</v>
      </c>
      <c r="B130" s="6">
        <v>31778</v>
      </c>
      <c r="C130" s="9">
        <v>14000</v>
      </c>
      <c r="D130" s="11"/>
      <c r="E130" s="17" t="s">
        <v>16</v>
      </c>
      <c r="F130" s="4">
        <v>10</v>
      </c>
      <c r="G130" s="4"/>
      <c r="H130" s="9">
        <v>14000</v>
      </c>
      <c r="I130" s="4"/>
      <c r="J130" s="17">
        <v>0</v>
      </c>
      <c r="K130" s="4"/>
      <c r="L130" s="17">
        <f t="shared" si="9"/>
        <v>14000</v>
      </c>
      <c r="N130" s="17">
        <f t="shared" si="10"/>
        <v>0</v>
      </c>
      <c r="O130" s="17"/>
      <c r="P130" s="17"/>
    </row>
    <row r="131" spans="1:16" ht="12.75">
      <c r="A131" s="10">
        <v>1987</v>
      </c>
      <c r="B131" s="6">
        <v>31778</v>
      </c>
      <c r="C131" s="9">
        <v>2575</v>
      </c>
      <c r="D131" s="11"/>
      <c r="E131" s="17" t="s">
        <v>16</v>
      </c>
      <c r="F131" s="4">
        <v>7</v>
      </c>
      <c r="G131" s="4"/>
      <c r="H131" s="9">
        <v>2575</v>
      </c>
      <c r="I131" s="4"/>
      <c r="J131" s="17">
        <v>0</v>
      </c>
      <c r="K131" s="4"/>
      <c r="L131" s="17">
        <f t="shared" si="9"/>
        <v>2575</v>
      </c>
      <c r="N131" s="17">
        <f t="shared" si="10"/>
        <v>0</v>
      </c>
      <c r="O131" s="17"/>
      <c r="P131" s="17"/>
    </row>
    <row r="132" spans="1:16" ht="12.75">
      <c r="A132" s="10">
        <v>1987</v>
      </c>
      <c r="B132" s="6">
        <v>31778</v>
      </c>
      <c r="C132" s="9">
        <v>2784</v>
      </c>
      <c r="D132" s="11"/>
      <c r="E132" s="17" t="s">
        <v>16</v>
      </c>
      <c r="F132" s="4">
        <v>7</v>
      </c>
      <c r="G132" s="4"/>
      <c r="H132" s="9">
        <v>2784</v>
      </c>
      <c r="I132" s="4"/>
      <c r="J132" s="17">
        <v>0</v>
      </c>
      <c r="K132" s="4"/>
      <c r="L132" s="17">
        <f t="shared" si="9"/>
        <v>2784</v>
      </c>
      <c r="N132" s="17">
        <f t="shared" si="10"/>
        <v>0</v>
      </c>
      <c r="O132" s="17"/>
      <c r="P132" s="17"/>
    </row>
    <row r="133" spans="1:16" ht="12.75">
      <c r="A133" s="10">
        <v>1987</v>
      </c>
      <c r="B133" s="6">
        <v>31778</v>
      </c>
      <c r="C133" s="9">
        <v>4194</v>
      </c>
      <c r="D133" s="11"/>
      <c r="E133" s="17" t="s">
        <v>16</v>
      </c>
      <c r="F133" s="4">
        <v>7</v>
      </c>
      <c r="G133" s="4"/>
      <c r="H133" s="9">
        <v>4194</v>
      </c>
      <c r="I133" s="4"/>
      <c r="J133" s="17">
        <v>0</v>
      </c>
      <c r="K133" s="4"/>
      <c r="L133" s="17">
        <f t="shared" si="9"/>
        <v>4194</v>
      </c>
      <c r="N133" s="17">
        <f t="shared" si="10"/>
        <v>0</v>
      </c>
      <c r="O133" s="17"/>
      <c r="P133" s="17"/>
    </row>
    <row r="134" spans="1:16" ht="12.75">
      <c r="A134" s="10">
        <v>1987</v>
      </c>
      <c r="B134" s="6">
        <v>31778</v>
      </c>
      <c r="C134" s="9">
        <v>12933</v>
      </c>
      <c r="D134" s="11"/>
      <c r="E134" s="17" t="s">
        <v>16</v>
      </c>
      <c r="F134" s="4">
        <v>10</v>
      </c>
      <c r="G134" s="4"/>
      <c r="H134" s="9">
        <v>12933</v>
      </c>
      <c r="I134" s="4"/>
      <c r="J134" s="17">
        <v>0</v>
      </c>
      <c r="K134" s="4"/>
      <c r="L134" s="17">
        <f t="shared" si="9"/>
        <v>12933</v>
      </c>
      <c r="N134" s="17">
        <f t="shared" si="10"/>
        <v>0</v>
      </c>
      <c r="O134" s="17"/>
      <c r="P134" s="17"/>
    </row>
    <row r="135" spans="1:16" ht="12.75">
      <c r="A135" s="10">
        <v>1987</v>
      </c>
      <c r="B135" s="6">
        <v>31778</v>
      </c>
      <c r="C135" s="9">
        <v>19853</v>
      </c>
      <c r="D135" s="11"/>
      <c r="E135" s="17" t="s">
        <v>16</v>
      </c>
      <c r="F135" s="4">
        <v>7</v>
      </c>
      <c r="G135" s="4"/>
      <c r="H135" s="9">
        <v>19853</v>
      </c>
      <c r="I135" s="4"/>
      <c r="J135" s="17">
        <v>0</v>
      </c>
      <c r="K135" s="4"/>
      <c r="L135" s="17">
        <f t="shared" si="9"/>
        <v>19853</v>
      </c>
      <c r="N135" s="17">
        <f t="shared" si="10"/>
        <v>0</v>
      </c>
      <c r="O135" s="17"/>
      <c r="P135" s="17"/>
    </row>
    <row r="136" spans="1:16" ht="12.75">
      <c r="A136" s="10">
        <v>1988</v>
      </c>
      <c r="B136" s="6">
        <v>32143</v>
      </c>
      <c r="C136" s="9">
        <v>41436</v>
      </c>
      <c r="D136" s="11"/>
      <c r="E136" s="17" t="s">
        <v>16</v>
      </c>
      <c r="F136" s="4">
        <v>7</v>
      </c>
      <c r="G136" s="4"/>
      <c r="H136" s="9">
        <v>41436</v>
      </c>
      <c r="I136" s="4"/>
      <c r="J136" s="17">
        <v>0</v>
      </c>
      <c r="K136" s="4"/>
      <c r="L136" s="17">
        <f t="shared" si="9"/>
        <v>41436</v>
      </c>
      <c r="N136" s="17">
        <f t="shared" si="10"/>
        <v>0</v>
      </c>
      <c r="O136" s="17"/>
      <c r="P136" s="17"/>
    </row>
    <row r="137" spans="1:16" ht="12.75">
      <c r="A137" s="10">
        <v>1989</v>
      </c>
      <c r="B137" s="6">
        <v>32509</v>
      </c>
      <c r="C137" s="9">
        <v>29296</v>
      </c>
      <c r="D137" s="11"/>
      <c r="E137" s="17" t="s">
        <v>16</v>
      </c>
      <c r="F137" s="4">
        <v>7</v>
      </c>
      <c r="G137" s="4"/>
      <c r="H137" s="9">
        <v>29296</v>
      </c>
      <c r="I137" s="4"/>
      <c r="J137" s="17">
        <v>0</v>
      </c>
      <c r="K137" s="4"/>
      <c r="L137" s="17">
        <f t="shared" si="9"/>
        <v>29296</v>
      </c>
      <c r="N137" s="17">
        <f t="shared" si="10"/>
        <v>0</v>
      </c>
      <c r="O137" s="17"/>
      <c r="P137" s="17"/>
    </row>
    <row r="138" spans="1:16" ht="12.75">
      <c r="A138" s="10">
        <v>1994</v>
      </c>
      <c r="B138" s="6">
        <v>34335</v>
      </c>
      <c r="C138" s="9">
        <v>44029</v>
      </c>
      <c r="D138" s="11"/>
      <c r="E138" s="17" t="s">
        <v>16</v>
      </c>
      <c r="F138" s="4">
        <v>7</v>
      </c>
      <c r="G138" s="4"/>
      <c r="H138" s="9">
        <v>44029</v>
      </c>
      <c r="I138" s="4"/>
      <c r="J138" s="17">
        <v>0</v>
      </c>
      <c r="K138" s="4"/>
      <c r="L138" s="17">
        <f t="shared" si="9"/>
        <v>44029</v>
      </c>
      <c r="N138" s="17">
        <f t="shared" si="10"/>
        <v>0</v>
      </c>
      <c r="O138" s="17"/>
      <c r="P138" s="17"/>
    </row>
    <row r="139" spans="1:16" ht="12.75">
      <c r="A139" s="10">
        <v>1995</v>
      </c>
      <c r="B139" s="6">
        <v>34700</v>
      </c>
      <c r="C139" s="9">
        <v>5759</v>
      </c>
      <c r="D139" s="11"/>
      <c r="E139" s="17" t="s">
        <v>16</v>
      </c>
      <c r="F139" s="4">
        <v>7</v>
      </c>
      <c r="G139" s="4"/>
      <c r="H139" s="9">
        <v>5759</v>
      </c>
      <c r="I139" s="4"/>
      <c r="J139" s="17">
        <v>0</v>
      </c>
      <c r="K139" s="4"/>
      <c r="L139" s="17">
        <f t="shared" si="9"/>
        <v>5759</v>
      </c>
      <c r="N139" s="17">
        <f t="shared" si="10"/>
        <v>0</v>
      </c>
      <c r="O139" s="17"/>
      <c r="P139" s="17"/>
    </row>
    <row r="140" spans="1:16" ht="12.75">
      <c r="A140" s="10">
        <v>1999</v>
      </c>
      <c r="B140" s="6">
        <v>36161</v>
      </c>
      <c r="C140" s="9">
        <v>27795</v>
      </c>
      <c r="D140" s="11"/>
      <c r="E140" s="17" t="s">
        <v>16</v>
      </c>
      <c r="F140" s="4">
        <v>7</v>
      </c>
      <c r="G140" s="4"/>
      <c r="H140" s="9">
        <v>27795</v>
      </c>
      <c r="I140" s="4"/>
      <c r="J140" s="17">
        <v>0</v>
      </c>
      <c r="K140" s="4"/>
      <c r="L140" s="9">
        <f t="shared" si="9"/>
        <v>27795</v>
      </c>
      <c r="N140" s="17">
        <f t="shared" si="10"/>
        <v>0</v>
      </c>
      <c r="O140" s="17"/>
      <c r="P140" s="17"/>
    </row>
    <row r="141" spans="1:16" ht="12.75">
      <c r="A141" s="10">
        <v>2000</v>
      </c>
      <c r="B141" s="6">
        <v>36526</v>
      </c>
      <c r="C141" s="9">
        <v>24100</v>
      </c>
      <c r="D141" s="11"/>
      <c r="E141" s="17" t="s">
        <v>16</v>
      </c>
      <c r="F141" s="4">
        <v>5</v>
      </c>
      <c r="G141" s="4"/>
      <c r="H141" s="9">
        <v>24100</v>
      </c>
      <c r="I141" s="4"/>
      <c r="J141" s="17">
        <v>0</v>
      </c>
      <c r="K141" s="4"/>
      <c r="L141" s="9">
        <f t="shared" si="9"/>
        <v>24100</v>
      </c>
      <c r="N141" s="17">
        <f t="shared" si="10"/>
        <v>0</v>
      </c>
      <c r="O141" s="17"/>
      <c r="P141" s="17"/>
    </row>
    <row r="142" spans="1:16" ht="12.75">
      <c r="A142" s="10">
        <v>2001</v>
      </c>
      <c r="B142" s="6">
        <v>36892</v>
      </c>
      <c r="C142" s="9">
        <v>21741</v>
      </c>
      <c r="D142" s="11"/>
      <c r="E142" s="17" t="s">
        <v>16</v>
      </c>
      <c r="F142" s="4">
        <v>5</v>
      </c>
      <c r="G142" s="4"/>
      <c r="H142" s="9">
        <v>21741</v>
      </c>
      <c r="I142" s="4"/>
      <c r="J142" s="17">
        <v>0</v>
      </c>
      <c r="K142" s="4"/>
      <c r="L142" s="9">
        <f t="shared" si="9"/>
        <v>21741</v>
      </c>
      <c r="N142" s="17">
        <f t="shared" si="10"/>
        <v>0</v>
      </c>
      <c r="O142" s="17"/>
      <c r="P142" s="17"/>
    </row>
    <row r="143" spans="1:16" ht="12.75">
      <c r="A143" s="10">
        <v>2002</v>
      </c>
      <c r="B143" s="6">
        <v>37257</v>
      </c>
      <c r="C143" s="9">
        <v>63600</v>
      </c>
      <c r="D143" s="11"/>
      <c r="E143" s="17" t="s">
        <v>16</v>
      </c>
      <c r="F143" s="4">
        <v>5</v>
      </c>
      <c r="G143" s="4"/>
      <c r="H143" s="9">
        <v>63600</v>
      </c>
      <c r="I143" s="4"/>
      <c r="J143" s="9"/>
      <c r="K143" s="4"/>
      <c r="L143" s="9">
        <f t="shared" si="9"/>
        <v>63600</v>
      </c>
      <c r="N143" s="18">
        <f t="shared" si="10"/>
        <v>0</v>
      </c>
      <c r="O143" s="18"/>
      <c r="P143" s="18"/>
    </row>
    <row r="144" spans="1:16" ht="12.75">
      <c r="A144" s="10">
        <v>2003</v>
      </c>
      <c r="B144" s="6">
        <v>36526</v>
      </c>
      <c r="C144" s="9">
        <v>52323</v>
      </c>
      <c r="D144" s="11"/>
      <c r="E144" s="17" t="s">
        <v>16</v>
      </c>
      <c r="F144" s="4">
        <v>5</v>
      </c>
      <c r="G144" s="4"/>
      <c r="H144" s="9">
        <v>52323</v>
      </c>
      <c r="I144" s="4"/>
      <c r="J144" s="9"/>
      <c r="K144" s="4"/>
      <c r="L144" s="9">
        <f t="shared" si="9"/>
        <v>52323</v>
      </c>
      <c r="N144" s="9">
        <f t="shared" si="10"/>
        <v>0</v>
      </c>
      <c r="O144" s="9"/>
      <c r="P144" s="9"/>
    </row>
    <row r="145" spans="1:16" ht="12.75">
      <c r="A145" s="10">
        <v>2003</v>
      </c>
      <c r="B145" s="6">
        <v>37802</v>
      </c>
      <c r="C145" s="9">
        <v>37650</v>
      </c>
      <c r="D145" s="11"/>
      <c r="E145" s="17" t="s">
        <v>16</v>
      </c>
      <c r="F145" s="4">
        <v>5</v>
      </c>
      <c r="G145" s="4"/>
      <c r="H145" s="9">
        <v>37650</v>
      </c>
      <c r="I145" s="4"/>
      <c r="J145" s="9"/>
      <c r="K145" s="4"/>
      <c r="L145" s="9">
        <f t="shared" si="9"/>
        <v>37650</v>
      </c>
      <c r="N145" s="9">
        <f t="shared" si="10"/>
        <v>0</v>
      </c>
      <c r="O145" s="9"/>
      <c r="P145" s="9"/>
    </row>
    <row r="146" spans="1:16" ht="12.75">
      <c r="A146" s="10">
        <v>2004</v>
      </c>
      <c r="B146" s="6">
        <v>37987</v>
      </c>
      <c r="C146" s="9">
        <v>62997</v>
      </c>
      <c r="D146" s="11"/>
      <c r="E146" s="17" t="s">
        <v>16</v>
      </c>
      <c r="F146" s="4">
        <v>5</v>
      </c>
      <c r="G146" s="4"/>
      <c r="H146" s="9">
        <v>62997</v>
      </c>
      <c r="I146" s="4"/>
      <c r="J146" s="9"/>
      <c r="K146" s="4"/>
      <c r="L146" s="9">
        <f t="shared" si="9"/>
        <v>62997</v>
      </c>
      <c r="N146" s="9">
        <f t="shared" si="10"/>
        <v>0</v>
      </c>
      <c r="O146" s="9"/>
      <c r="P146" s="9"/>
    </row>
    <row r="147" spans="1:16" ht="12.75">
      <c r="A147" s="10">
        <v>2006</v>
      </c>
      <c r="B147" s="6">
        <v>38898</v>
      </c>
      <c r="C147" s="9">
        <v>21303</v>
      </c>
      <c r="D147" s="11"/>
      <c r="E147" s="17" t="s">
        <v>16</v>
      </c>
      <c r="F147" s="4">
        <v>5</v>
      </c>
      <c r="G147" s="4"/>
      <c r="H147" s="9">
        <v>21303</v>
      </c>
      <c r="I147" s="4"/>
      <c r="J147" s="17">
        <v>0</v>
      </c>
      <c r="K147" s="4"/>
      <c r="L147" s="9">
        <f t="shared" si="9"/>
        <v>21303</v>
      </c>
      <c r="N147" s="17">
        <f t="shared" si="10"/>
        <v>0</v>
      </c>
      <c r="O147" s="17"/>
      <c r="P147" s="17"/>
    </row>
    <row r="148" spans="1:16" ht="12.75">
      <c r="A148" s="10">
        <v>2007</v>
      </c>
      <c r="B148" s="6">
        <v>39263</v>
      </c>
      <c r="C148" s="9">
        <v>29224</v>
      </c>
      <c r="D148" s="11"/>
      <c r="E148" s="17" t="s">
        <v>16</v>
      </c>
      <c r="F148" s="4">
        <v>5</v>
      </c>
      <c r="G148" s="4"/>
      <c r="H148" s="9">
        <v>29224</v>
      </c>
      <c r="I148" s="4"/>
      <c r="J148" s="17"/>
      <c r="K148" s="4"/>
      <c r="L148" s="9">
        <f t="shared" si="9"/>
        <v>29224</v>
      </c>
      <c r="N148" s="17">
        <f t="shared" si="10"/>
        <v>0</v>
      </c>
      <c r="O148" s="17"/>
      <c r="P148" s="17"/>
    </row>
    <row r="149" spans="1:16" ht="12.75">
      <c r="A149" s="10">
        <v>2008</v>
      </c>
      <c r="B149" s="6">
        <v>39629</v>
      </c>
      <c r="C149" s="9">
        <v>167351</v>
      </c>
      <c r="D149" s="11"/>
      <c r="E149" s="17" t="s">
        <v>18</v>
      </c>
      <c r="F149" s="4">
        <v>7</v>
      </c>
      <c r="G149" s="4"/>
      <c r="H149" s="9">
        <v>143443</v>
      </c>
      <c r="I149" s="4"/>
      <c r="J149" s="17">
        <f aca="true" t="shared" si="11" ref="J149:J176">+C149/F149</f>
        <v>23907.285714285714</v>
      </c>
      <c r="K149" s="4"/>
      <c r="L149" s="9">
        <f t="shared" si="9"/>
        <v>167350.2857142857</v>
      </c>
      <c r="N149" s="17">
        <f t="shared" si="10"/>
        <v>0.714285714289872</v>
      </c>
      <c r="O149" s="17"/>
      <c r="P149" s="17"/>
    </row>
    <row r="150" spans="1:16" ht="12.75">
      <c r="A150" s="10" t="s">
        <v>22</v>
      </c>
      <c r="B150" s="6">
        <v>39629</v>
      </c>
      <c r="C150" s="9">
        <f>1819122+1686</f>
        <v>1820808</v>
      </c>
      <c r="D150" s="11"/>
      <c r="E150" s="17" t="s">
        <v>18</v>
      </c>
      <c r="F150" s="4">
        <v>20</v>
      </c>
      <c r="G150" s="4"/>
      <c r="H150" s="9">
        <v>546241</v>
      </c>
      <c r="I150" s="4"/>
      <c r="J150" s="17">
        <f t="shared" si="11"/>
        <v>91040.4</v>
      </c>
      <c r="K150" s="4"/>
      <c r="L150" s="9">
        <f t="shared" si="9"/>
        <v>637281.4</v>
      </c>
      <c r="N150" s="17">
        <f t="shared" si="10"/>
        <v>1183526.6</v>
      </c>
      <c r="O150" s="17"/>
      <c r="P150" s="17"/>
    </row>
    <row r="151" spans="1:16" ht="12.75">
      <c r="A151" s="10" t="s">
        <v>34</v>
      </c>
      <c r="B151" s="6">
        <v>39994</v>
      </c>
      <c r="C151" s="9">
        <v>6049</v>
      </c>
      <c r="D151" s="11"/>
      <c r="E151" s="17" t="s">
        <v>16</v>
      </c>
      <c r="F151" s="4">
        <v>7</v>
      </c>
      <c r="G151" s="4"/>
      <c r="H151" s="9">
        <v>4320</v>
      </c>
      <c r="I151" s="4"/>
      <c r="J151" s="17">
        <f t="shared" si="11"/>
        <v>864.1428571428571</v>
      </c>
      <c r="K151" s="4"/>
      <c r="L151" s="9">
        <f t="shared" si="9"/>
        <v>5184.142857142857</v>
      </c>
      <c r="N151" s="17">
        <f t="shared" si="10"/>
        <v>864.8571428571431</v>
      </c>
      <c r="O151" s="17"/>
      <c r="P151" s="17"/>
    </row>
    <row r="152" spans="1:16" ht="12.75">
      <c r="A152" s="10" t="s">
        <v>39</v>
      </c>
      <c r="B152" s="6">
        <v>40359</v>
      </c>
      <c r="C152" s="9">
        <v>5375</v>
      </c>
      <c r="D152" s="11"/>
      <c r="E152" s="17" t="s">
        <v>16</v>
      </c>
      <c r="F152" s="4">
        <v>7</v>
      </c>
      <c r="G152" s="4"/>
      <c r="H152" s="9">
        <v>3072</v>
      </c>
      <c r="I152" s="4"/>
      <c r="J152" s="17">
        <f t="shared" si="11"/>
        <v>767.8571428571429</v>
      </c>
      <c r="K152" s="4"/>
      <c r="L152" s="9">
        <f t="shared" si="9"/>
        <v>3839.857142857143</v>
      </c>
      <c r="N152" s="17">
        <f t="shared" si="10"/>
        <v>1535.1428571428569</v>
      </c>
      <c r="O152" s="17"/>
      <c r="P152" s="17"/>
    </row>
    <row r="153" spans="1:16" ht="12.75">
      <c r="A153" s="10" t="s">
        <v>38</v>
      </c>
      <c r="B153" s="6">
        <v>40359</v>
      </c>
      <c r="C153" s="9">
        <f>11990+500</f>
        <v>12490</v>
      </c>
      <c r="D153" s="11"/>
      <c r="E153" s="17" t="s">
        <v>16</v>
      </c>
      <c r="F153" s="4">
        <v>7</v>
      </c>
      <c r="G153" s="4"/>
      <c r="H153" s="9">
        <v>7137</v>
      </c>
      <c r="I153" s="4"/>
      <c r="J153" s="17">
        <f t="shared" si="11"/>
        <v>1784.2857142857142</v>
      </c>
      <c r="K153" s="4"/>
      <c r="L153" s="9">
        <f t="shared" si="9"/>
        <v>8921.285714285714</v>
      </c>
      <c r="N153" s="17">
        <f t="shared" si="10"/>
        <v>3568.7142857142862</v>
      </c>
      <c r="O153" s="17"/>
      <c r="P153" s="17"/>
    </row>
    <row r="154" spans="1:16" ht="12.75">
      <c r="A154" s="10" t="s">
        <v>40</v>
      </c>
      <c r="B154" s="6">
        <v>40359</v>
      </c>
      <c r="C154" s="9">
        <v>7493</v>
      </c>
      <c r="D154" s="11"/>
      <c r="E154" s="17" t="s">
        <v>16</v>
      </c>
      <c r="F154" s="4">
        <v>7</v>
      </c>
      <c r="G154" s="4"/>
      <c r="H154" s="9">
        <v>4281</v>
      </c>
      <c r="I154" s="4"/>
      <c r="J154" s="17">
        <f t="shared" si="11"/>
        <v>1070.4285714285713</v>
      </c>
      <c r="K154" s="4"/>
      <c r="L154" s="9">
        <f t="shared" si="9"/>
        <v>5351.428571428572</v>
      </c>
      <c r="N154" s="17">
        <f t="shared" si="10"/>
        <v>2141.5714285714284</v>
      </c>
      <c r="O154" s="17"/>
      <c r="P154" s="17"/>
    </row>
    <row r="155" spans="1:16" ht="12.75">
      <c r="A155" s="10" t="s">
        <v>42</v>
      </c>
      <c r="B155" s="6">
        <v>40724</v>
      </c>
      <c r="C155" s="9">
        <v>5695</v>
      </c>
      <c r="D155" s="11"/>
      <c r="E155" s="17" t="s">
        <v>16</v>
      </c>
      <c r="F155" s="4">
        <v>7</v>
      </c>
      <c r="G155" s="4"/>
      <c r="H155" s="9">
        <v>2442</v>
      </c>
      <c r="I155" s="4"/>
      <c r="J155" s="17">
        <f t="shared" si="11"/>
        <v>813.5714285714286</v>
      </c>
      <c r="K155" s="4"/>
      <c r="L155" s="9">
        <f t="shared" si="9"/>
        <v>3255.5714285714284</v>
      </c>
      <c r="N155" s="17">
        <f t="shared" si="10"/>
        <v>2439.4285714285716</v>
      </c>
      <c r="O155" s="17"/>
      <c r="P155" s="17"/>
    </row>
    <row r="156" spans="1:16" ht="12.75">
      <c r="A156" s="10" t="s">
        <v>45</v>
      </c>
      <c r="B156" s="6">
        <v>40724</v>
      </c>
      <c r="C156" s="9">
        <v>5164</v>
      </c>
      <c r="D156" s="11"/>
      <c r="E156" s="17" t="s">
        <v>16</v>
      </c>
      <c r="F156" s="4">
        <v>7</v>
      </c>
      <c r="G156" s="4"/>
      <c r="H156" s="9">
        <v>2214</v>
      </c>
      <c r="I156" s="4"/>
      <c r="J156" s="17">
        <f t="shared" si="11"/>
        <v>737.7142857142857</v>
      </c>
      <c r="K156" s="4"/>
      <c r="L156" s="9">
        <f t="shared" si="9"/>
        <v>2951.714285714286</v>
      </c>
      <c r="N156" s="17">
        <f t="shared" si="10"/>
        <v>2212.285714285714</v>
      </c>
      <c r="O156" s="17"/>
      <c r="P156" s="17"/>
    </row>
    <row r="157" spans="1:16" ht="12.75">
      <c r="A157" s="32" t="s">
        <v>41</v>
      </c>
      <c r="B157" s="6">
        <v>40724</v>
      </c>
      <c r="C157" s="9">
        <v>17021</v>
      </c>
      <c r="D157" s="11"/>
      <c r="E157" s="33" t="s">
        <v>16</v>
      </c>
      <c r="F157" s="4">
        <v>5</v>
      </c>
      <c r="G157" s="4"/>
      <c r="H157" s="9">
        <v>10212</v>
      </c>
      <c r="I157" s="4"/>
      <c r="J157" s="17">
        <f t="shared" si="11"/>
        <v>3404.2</v>
      </c>
      <c r="K157" s="4"/>
      <c r="L157" s="9">
        <f t="shared" si="9"/>
        <v>13616.2</v>
      </c>
      <c r="N157" s="17">
        <f t="shared" si="10"/>
        <v>3404.7999999999993</v>
      </c>
      <c r="O157" s="17"/>
      <c r="P157" s="17"/>
    </row>
    <row r="158" spans="1:16" ht="12.75">
      <c r="A158" s="10" t="s">
        <v>43</v>
      </c>
      <c r="B158" s="6">
        <v>40724</v>
      </c>
      <c r="C158" s="9">
        <v>5190</v>
      </c>
      <c r="D158" s="11"/>
      <c r="E158" s="17" t="s">
        <v>16</v>
      </c>
      <c r="F158" s="4">
        <v>20</v>
      </c>
      <c r="G158" s="4"/>
      <c r="H158" s="9">
        <v>780</v>
      </c>
      <c r="I158" s="4"/>
      <c r="J158" s="17">
        <f t="shared" si="11"/>
        <v>259.5</v>
      </c>
      <c r="K158" s="4"/>
      <c r="L158" s="9">
        <f t="shared" si="9"/>
        <v>1039.5</v>
      </c>
      <c r="N158" s="17">
        <f t="shared" si="10"/>
        <v>4150.5</v>
      </c>
      <c r="O158" s="27"/>
      <c r="P158" s="27"/>
    </row>
    <row r="159" spans="1:16" ht="12.75">
      <c r="A159" s="32" t="s">
        <v>71</v>
      </c>
      <c r="B159" s="6">
        <v>41090</v>
      </c>
      <c r="C159" s="9">
        <v>13200</v>
      </c>
      <c r="D159" s="11"/>
      <c r="E159" s="33" t="s">
        <v>16</v>
      </c>
      <c r="F159" s="4">
        <v>7</v>
      </c>
      <c r="G159" s="4"/>
      <c r="H159" s="9">
        <v>3772</v>
      </c>
      <c r="I159" s="4"/>
      <c r="J159" s="17">
        <f t="shared" si="11"/>
        <v>1885.7142857142858</v>
      </c>
      <c r="K159" s="4"/>
      <c r="L159" s="9">
        <f aca="true" t="shared" si="12" ref="L159:L176">H159+J159</f>
        <v>5657.714285714286</v>
      </c>
      <c r="N159" s="17">
        <f aca="true" t="shared" si="13" ref="N159:N176">C159-L159</f>
        <v>7542.285714285714</v>
      </c>
      <c r="O159" s="17"/>
      <c r="P159" s="17"/>
    </row>
    <row r="160" spans="1:16" ht="12.75">
      <c r="A160" s="32" t="s">
        <v>69</v>
      </c>
      <c r="B160" s="6">
        <v>41090</v>
      </c>
      <c r="C160" s="9">
        <v>41034</v>
      </c>
      <c r="D160" s="11"/>
      <c r="E160" s="33" t="s">
        <v>16</v>
      </c>
      <c r="F160" s="4">
        <v>7</v>
      </c>
      <c r="G160" s="4"/>
      <c r="H160" s="9">
        <v>11724</v>
      </c>
      <c r="I160" s="4"/>
      <c r="J160" s="17">
        <f t="shared" si="11"/>
        <v>5862</v>
      </c>
      <c r="K160" s="4"/>
      <c r="L160" s="9">
        <f t="shared" si="12"/>
        <v>17586</v>
      </c>
      <c r="N160" s="17">
        <f t="shared" si="13"/>
        <v>23448</v>
      </c>
      <c r="O160" s="17"/>
      <c r="P160" s="17"/>
    </row>
    <row r="161" spans="1:16" ht="12.75">
      <c r="A161" s="32" t="s">
        <v>70</v>
      </c>
      <c r="B161" s="6">
        <v>41090</v>
      </c>
      <c r="C161" s="9">
        <f>7596+6452</f>
        <v>14048</v>
      </c>
      <c r="D161" s="11"/>
      <c r="E161" s="33" t="s">
        <v>16</v>
      </c>
      <c r="F161" s="4">
        <v>20</v>
      </c>
      <c r="G161" s="4"/>
      <c r="H161" s="9">
        <v>1404</v>
      </c>
      <c r="I161" s="4"/>
      <c r="J161" s="17">
        <f t="shared" si="11"/>
        <v>702.4</v>
      </c>
      <c r="K161" s="4"/>
      <c r="L161" s="9">
        <f t="shared" si="12"/>
        <v>2106.4</v>
      </c>
      <c r="N161" s="17">
        <f t="shared" si="13"/>
        <v>11941.6</v>
      </c>
      <c r="O161" s="17"/>
      <c r="P161" s="17"/>
    </row>
    <row r="162" spans="1:16" ht="12.75">
      <c r="A162" s="32" t="s">
        <v>68</v>
      </c>
      <c r="B162" s="6">
        <v>41090</v>
      </c>
      <c r="C162" s="9">
        <v>36965</v>
      </c>
      <c r="D162" s="11"/>
      <c r="E162" s="33" t="s">
        <v>16</v>
      </c>
      <c r="F162" s="4">
        <v>5</v>
      </c>
      <c r="G162" s="4"/>
      <c r="H162" s="9">
        <v>14787</v>
      </c>
      <c r="I162" s="4"/>
      <c r="J162" s="27">
        <f t="shared" si="11"/>
        <v>7393</v>
      </c>
      <c r="K162" s="4"/>
      <c r="L162" s="9">
        <f t="shared" si="12"/>
        <v>22180</v>
      </c>
      <c r="N162" s="27">
        <f t="shared" si="13"/>
        <v>14785</v>
      </c>
      <c r="O162" s="17"/>
      <c r="P162" s="17"/>
    </row>
    <row r="163" spans="1:16" ht="12.75">
      <c r="A163" s="32" t="s">
        <v>76</v>
      </c>
      <c r="B163" s="6">
        <v>41455</v>
      </c>
      <c r="C163" s="9">
        <v>40240</v>
      </c>
      <c r="D163" s="11"/>
      <c r="E163" s="33" t="s">
        <v>16</v>
      </c>
      <c r="F163" s="4">
        <v>7</v>
      </c>
      <c r="G163" s="4"/>
      <c r="H163" s="9">
        <v>5749</v>
      </c>
      <c r="I163" s="4"/>
      <c r="J163" s="27">
        <f t="shared" si="11"/>
        <v>5748.571428571428</v>
      </c>
      <c r="K163" s="4"/>
      <c r="L163" s="9">
        <f t="shared" si="12"/>
        <v>11497.571428571428</v>
      </c>
      <c r="N163" s="27">
        <f t="shared" si="13"/>
        <v>28742.428571428572</v>
      </c>
      <c r="O163" s="17"/>
      <c r="P163" s="17"/>
    </row>
    <row r="164" spans="1:16" ht="12.75">
      <c r="A164" s="32" t="s">
        <v>77</v>
      </c>
      <c r="B164" s="6">
        <v>41455</v>
      </c>
      <c r="C164" s="9">
        <v>5985</v>
      </c>
      <c r="D164" s="11"/>
      <c r="E164" s="33" t="s">
        <v>16</v>
      </c>
      <c r="F164" s="4">
        <v>7</v>
      </c>
      <c r="G164" s="4"/>
      <c r="H164" s="9">
        <v>855</v>
      </c>
      <c r="I164" s="4"/>
      <c r="J164" s="27">
        <f t="shared" si="11"/>
        <v>855</v>
      </c>
      <c r="K164" s="4"/>
      <c r="L164" s="9">
        <f t="shared" si="12"/>
        <v>1710</v>
      </c>
      <c r="N164" s="27">
        <f t="shared" si="13"/>
        <v>4275</v>
      </c>
      <c r="O164" s="17"/>
      <c r="P164" s="17"/>
    </row>
    <row r="165" spans="1:16" ht="12.75">
      <c r="A165" s="32" t="s">
        <v>78</v>
      </c>
      <c r="B165" s="6">
        <v>41455</v>
      </c>
      <c r="C165" s="9">
        <v>12727</v>
      </c>
      <c r="D165" s="11"/>
      <c r="E165" s="33" t="s">
        <v>16</v>
      </c>
      <c r="F165" s="4">
        <v>7</v>
      </c>
      <c r="G165" s="4"/>
      <c r="H165" s="9">
        <v>1818</v>
      </c>
      <c r="I165" s="4"/>
      <c r="J165" s="27">
        <f t="shared" si="11"/>
        <v>1818.142857142857</v>
      </c>
      <c r="K165" s="4"/>
      <c r="L165" s="9">
        <f t="shared" si="12"/>
        <v>3636.142857142857</v>
      </c>
      <c r="N165" s="27">
        <f t="shared" si="13"/>
        <v>9090.857142857143</v>
      </c>
      <c r="O165" s="17"/>
      <c r="P165" s="17"/>
    </row>
    <row r="166" spans="1:16" ht="12.75">
      <c r="A166" s="32" t="s">
        <v>79</v>
      </c>
      <c r="B166" s="6">
        <v>41455</v>
      </c>
      <c r="C166" s="9">
        <v>11291</v>
      </c>
      <c r="D166" s="11"/>
      <c r="E166" s="33" t="s">
        <v>16</v>
      </c>
      <c r="F166" s="4">
        <v>7</v>
      </c>
      <c r="G166" s="4"/>
      <c r="H166" s="9">
        <v>1613</v>
      </c>
      <c r="I166" s="4"/>
      <c r="J166" s="27">
        <f t="shared" si="11"/>
        <v>1613</v>
      </c>
      <c r="K166" s="4"/>
      <c r="L166" s="9">
        <f t="shared" si="12"/>
        <v>3226</v>
      </c>
      <c r="N166" s="27">
        <f t="shared" si="13"/>
        <v>8065</v>
      </c>
      <c r="O166" s="17"/>
      <c r="P166" s="17"/>
    </row>
    <row r="167" spans="1:16" ht="12.75">
      <c r="A167" s="32" t="s">
        <v>80</v>
      </c>
      <c r="B167" s="6">
        <v>41455</v>
      </c>
      <c r="C167" s="9">
        <v>11325</v>
      </c>
      <c r="D167" s="11"/>
      <c r="E167" s="33" t="s">
        <v>16</v>
      </c>
      <c r="F167" s="4">
        <v>7</v>
      </c>
      <c r="G167" s="4"/>
      <c r="H167" s="9">
        <v>1618</v>
      </c>
      <c r="I167" s="4"/>
      <c r="J167" s="27">
        <f t="shared" si="11"/>
        <v>1617.857142857143</v>
      </c>
      <c r="K167" s="4"/>
      <c r="L167" s="9">
        <f t="shared" si="12"/>
        <v>3235.857142857143</v>
      </c>
      <c r="N167" s="27">
        <f t="shared" si="13"/>
        <v>8089.142857142857</v>
      </c>
      <c r="O167" s="17"/>
      <c r="P167" s="17"/>
    </row>
    <row r="168" spans="1:16" ht="12.75">
      <c r="A168" s="32" t="s">
        <v>81</v>
      </c>
      <c r="B168" s="6">
        <v>41455</v>
      </c>
      <c r="C168" s="9">
        <v>14636</v>
      </c>
      <c r="D168" s="11"/>
      <c r="E168" s="33" t="s">
        <v>16</v>
      </c>
      <c r="F168" s="4">
        <v>7</v>
      </c>
      <c r="G168" s="4"/>
      <c r="H168" s="9">
        <v>2091</v>
      </c>
      <c r="I168" s="4"/>
      <c r="J168" s="27">
        <f t="shared" si="11"/>
        <v>2090.8571428571427</v>
      </c>
      <c r="K168" s="4"/>
      <c r="L168" s="9">
        <f t="shared" si="12"/>
        <v>4181.857142857143</v>
      </c>
      <c r="N168" s="27">
        <f t="shared" si="13"/>
        <v>10454.142857142857</v>
      </c>
      <c r="O168" s="17"/>
      <c r="P168" s="17"/>
    </row>
    <row r="169" spans="1:16" ht="12.75">
      <c r="A169" s="32" t="s">
        <v>82</v>
      </c>
      <c r="B169" s="6">
        <v>41455</v>
      </c>
      <c r="C169" s="9">
        <v>47470</v>
      </c>
      <c r="D169" s="11"/>
      <c r="E169" s="33" t="s">
        <v>16</v>
      </c>
      <c r="F169" s="4">
        <v>7</v>
      </c>
      <c r="G169" s="4"/>
      <c r="H169" s="9">
        <v>6781</v>
      </c>
      <c r="I169" s="4"/>
      <c r="J169" s="27">
        <f t="shared" si="11"/>
        <v>6781.428571428572</v>
      </c>
      <c r="K169" s="4"/>
      <c r="L169" s="9">
        <f t="shared" si="12"/>
        <v>13562.428571428572</v>
      </c>
      <c r="N169" s="27">
        <f t="shared" si="13"/>
        <v>33907.57142857143</v>
      </c>
      <c r="O169" s="17"/>
      <c r="P169" s="17"/>
    </row>
    <row r="170" spans="1:16" ht="12.75">
      <c r="A170" s="32" t="s">
        <v>86</v>
      </c>
      <c r="B170" s="6">
        <v>41820</v>
      </c>
      <c r="C170" s="9">
        <v>6500</v>
      </c>
      <c r="D170" s="11"/>
      <c r="E170" s="33" t="s">
        <v>16</v>
      </c>
      <c r="F170" s="4">
        <v>5</v>
      </c>
      <c r="G170" s="4"/>
      <c r="H170" s="9">
        <v>1300</v>
      </c>
      <c r="I170" s="4"/>
      <c r="J170" s="27">
        <f t="shared" si="11"/>
        <v>1300</v>
      </c>
      <c r="K170" s="4"/>
      <c r="L170" s="9">
        <f t="shared" si="12"/>
        <v>2600</v>
      </c>
      <c r="N170" s="27">
        <f t="shared" si="13"/>
        <v>3900</v>
      </c>
      <c r="O170" s="17"/>
      <c r="P170" s="17"/>
    </row>
    <row r="171" spans="1:16" ht="12.75">
      <c r="A171" s="32" t="s">
        <v>87</v>
      </c>
      <c r="B171" s="6">
        <v>41820</v>
      </c>
      <c r="C171" s="9">
        <v>6285</v>
      </c>
      <c r="D171" s="11"/>
      <c r="E171" s="33" t="s">
        <v>16</v>
      </c>
      <c r="F171" s="4">
        <v>7</v>
      </c>
      <c r="G171" s="4"/>
      <c r="H171" s="9">
        <v>898</v>
      </c>
      <c r="I171" s="4"/>
      <c r="J171" s="27">
        <f t="shared" si="11"/>
        <v>897.8571428571429</v>
      </c>
      <c r="K171" s="4"/>
      <c r="L171" s="9">
        <f t="shared" si="12"/>
        <v>1795.857142857143</v>
      </c>
      <c r="N171" s="27">
        <f t="shared" si="13"/>
        <v>4489.142857142857</v>
      </c>
      <c r="O171" s="17"/>
      <c r="P171" s="17"/>
    </row>
    <row r="172" spans="1:16" ht="12.75">
      <c r="A172" s="32" t="s">
        <v>88</v>
      </c>
      <c r="B172" s="6">
        <v>41820</v>
      </c>
      <c r="C172" s="9">
        <v>34079</v>
      </c>
      <c r="D172" s="11"/>
      <c r="E172" s="33" t="s">
        <v>16</v>
      </c>
      <c r="F172" s="4">
        <v>5</v>
      </c>
      <c r="G172" s="4"/>
      <c r="H172" s="9">
        <v>6816</v>
      </c>
      <c r="I172" s="4"/>
      <c r="J172" s="27">
        <f t="shared" si="11"/>
        <v>6815.8</v>
      </c>
      <c r="K172" s="4"/>
      <c r="L172" s="9">
        <f t="shared" si="12"/>
        <v>13631.8</v>
      </c>
      <c r="N172" s="27">
        <f t="shared" si="13"/>
        <v>20447.2</v>
      </c>
      <c r="O172" s="17"/>
      <c r="P172" s="17"/>
    </row>
    <row r="173" spans="1:16" ht="12.75">
      <c r="A173" s="32" t="s">
        <v>89</v>
      </c>
      <c r="B173" s="6">
        <v>41820</v>
      </c>
      <c r="C173" s="9">
        <v>31440</v>
      </c>
      <c r="D173" s="11"/>
      <c r="E173" s="33" t="s">
        <v>16</v>
      </c>
      <c r="F173" s="4">
        <v>7</v>
      </c>
      <c r="G173" s="4"/>
      <c r="H173" s="9">
        <v>4491</v>
      </c>
      <c r="I173" s="4"/>
      <c r="J173" s="27">
        <f t="shared" si="11"/>
        <v>4491.428571428572</v>
      </c>
      <c r="K173" s="4"/>
      <c r="L173" s="9">
        <f t="shared" si="12"/>
        <v>8982.428571428572</v>
      </c>
      <c r="N173" s="27">
        <f t="shared" si="13"/>
        <v>22457.571428571428</v>
      </c>
      <c r="O173" s="17"/>
      <c r="P173" s="17"/>
    </row>
    <row r="174" spans="1:16" ht="12.75">
      <c r="A174" s="32" t="s">
        <v>90</v>
      </c>
      <c r="B174" s="6">
        <v>41820</v>
      </c>
      <c r="C174" s="9">
        <v>14128</v>
      </c>
      <c r="D174" s="11"/>
      <c r="E174" s="33" t="s">
        <v>16</v>
      </c>
      <c r="F174" s="4">
        <v>7</v>
      </c>
      <c r="G174" s="4"/>
      <c r="H174" s="9">
        <v>2018</v>
      </c>
      <c r="I174" s="4"/>
      <c r="J174" s="27">
        <f t="shared" si="11"/>
        <v>2018.2857142857142</v>
      </c>
      <c r="K174" s="4"/>
      <c r="L174" s="9">
        <f t="shared" si="12"/>
        <v>4036.285714285714</v>
      </c>
      <c r="N174" s="27">
        <f t="shared" si="13"/>
        <v>10091.714285714286</v>
      </c>
      <c r="O174" s="17"/>
      <c r="P174" s="17"/>
    </row>
    <row r="175" spans="1:16" ht="12.75">
      <c r="A175" s="32" t="s">
        <v>91</v>
      </c>
      <c r="B175" s="6">
        <v>41820</v>
      </c>
      <c r="C175" s="9">
        <v>39000</v>
      </c>
      <c r="D175" s="11"/>
      <c r="E175" s="33" t="s">
        <v>16</v>
      </c>
      <c r="F175" s="4">
        <v>5</v>
      </c>
      <c r="G175" s="4"/>
      <c r="H175" s="9">
        <v>7800</v>
      </c>
      <c r="I175" s="4"/>
      <c r="J175" s="27">
        <f t="shared" si="11"/>
        <v>7800</v>
      </c>
      <c r="K175" s="4"/>
      <c r="L175" s="9">
        <f t="shared" si="12"/>
        <v>15600</v>
      </c>
      <c r="N175" s="27">
        <f t="shared" si="13"/>
        <v>23400</v>
      </c>
      <c r="O175" s="17"/>
      <c r="P175" s="17"/>
    </row>
    <row r="176" spans="1:16" ht="12.75">
      <c r="A176" s="32" t="s">
        <v>97</v>
      </c>
      <c r="B176" s="6">
        <v>42185</v>
      </c>
      <c r="C176" s="9">
        <v>6500</v>
      </c>
      <c r="D176" s="11"/>
      <c r="E176" s="33" t="s">
        <v>16</v>
      </c>
      <c r="F176" s="4">
        <v>7</v>
      </c>
      <c r="G176" s="4"/>
      <c r="H176" s="9"/>
      <c r="I176" s="4"/>
      <c r="J176" s="27">
        <f t="shared" si="11"/>
        <v>928.5714285714286</v>
      </c>
      <c r="K176" s="4"/>
      <c r="L176" s="9">
        <f t="shared" si="12"/>
        <v>928.5714285714286</v>
      </c>
      <c r="N176" s="27">
        <f t="shared" si="13"/>
        <v>5571.428571428572</v>
      </c>
      <c r="O176" s="17"/>
      <c r="P176" s="17"/>
    </row>
    <row r="177" spans="1:16" ht="12.75">
      <c r="A177" s="32"/>
      <c r="B177" s="6"/>
      <c r="C177" s="9"/>
      <c r="D177" s="11"/>
      <c r="E177" s="33"/>
      <c r="F177" s="4"/>
      <c r="G177" s="4"/>
      <c r="H177" s="9"/>
      <c r="I177" s="4"/>
      <c r="J177" s="27"/>
      <c r="K177" s="4"/>
      <c r="L177" s="9"/>
      <c r="N177" s="27"/>
      <c r="O177" s="17"/>
      <c r="P177" s="17"/>
    </row>
    <row r="178" spans="1:16" ht="12.75">
      <c r="A178" s="32"/>
      <c r="B178" s="6"/>
      <c r="C178" s="9"/>
      <c r="D178" s="11"/>
      <c r="E178" s="33"/>
      <c r="F178" s="4"/>
      <c r="G178" s="4"/>
      <c r="H178" s="9"/>
      <c r="I178" s="4"/>
      <c r="J178" s="27"/>
      <c r="K178" s="4"/>
      <c r="L178" s="9"/>
      <c r="N178" s="27"/>
      <c r="O178" s="17"/>
      <c r="P178" s="17"/>
    </row>
    <row r="180" spans="1:16" ht="13.5" thickBot="1">
      <c r="A180" t="s">
        <v>23</v>
      </c>
      <c r="C180" s="8">
        <f>SUM(C95:C176)</f>
        <v>3194164</v>
      </c>
      <c r="D180" s="10">
        <v>1494</v>
      </c>
      <c r="H180" s="8">
        <f>SUM(H95:H175)</f>
        <v>1554352</v>
      </c>
      <c r="J180" s="8">
        <f>SUM(J95:J176)</f>
        <v>185269.29999999993</v>
      </c>
      <c r="L180" s="8">
        <f>SUM(L95:L176)</f>
        <v>1739621.2999999998</v>
      </c>
      <c r="N180" s="8">
        <f>SUM(N95:N176)</f>
        <v>1454542.7000000004</v>
      </c>
      <c r="O180" s="9"/>
      <c r="P180" s="9"/>
    </row>
    <row r="181" spans="3:12" ht="13.5" thickTop="1">
      <c r="C181" s="38" t="s">
        <v>60</v>
      </c>
      <c r="L181" s="38" t="s">
        <v>54</v>
      </c>
    </row>
    <row r="183" spans="1:16" ht="12.75">
      <c r="A183" s="10">
        <v>1955</v>
      </c>
      <c r="B183" s="6">
        <v>20090</v>
      </c>
      <c r="C183" s="9">
        <v>33000</v>
      </c>
      <c r="D183" s="11"/>
      <c r="E183" s="4" t="s">
        <v>16</v>
      </c>
      <c r="F183" s="4">
        <v>20</v>
      </c>
      <c r="G183" s="4"/>
      <c r="H183" s="9">
        <v>33000</v>
      </c>
      <c r="I183" s="4"/>
      <c r="J183" s="9">
        <v>0</v>
      </c>
      <c r="K183" s="4"/>
      <c r="L183" s="9">
        <f>H183+J183</f>
        <v>33000</v>
      </c>
      <c r="N183" s="9">
        <f>C183-L183</f>
        <v>0</v>
      </c>
      <c r="O183" s="9"/>
      <c r="P183" s="9"/>
    </row>
    <row r="184" spans="1:16" ht="12.75">
      <c r="A184" s="10">
        <v>1970</v>
      </c>
      <c r="B184" s="6">
        <v>25569</v>
      </c>
      <c r="C184" s="9">
        <v>20929</v>
      </c>
      <c r="D184" s="11"/>
      <c r="E184" s="4" t="s">
        <v>16</v>
      </c>
      <c r="F184" s="4">
        <v>20</v>
      </c>
      <c r="G184" s="4"/>
      <c r="H184" s="9">
        <v>20929</v>
      </c>
      <c r="I184" s="4"/>
      <c r="J184" s="9">
        <v>0</v>
      </c>
      <c r="K184" s="4"/>
      <c r="L184" s="9">
        <f>H184+J184</f>
        <v>20929</v>
      </c>
      <c r="N184" s="9">
        <f>C184-L184</f>
        <v>0</v>
      </c>
      <c r="O184" s="9"/>
      <c r="P184" s="9"/>
    </row>
    <row r="185" spans="1:16" ht="12.75">
      <c r="A185" s="10">
        <v>1974</v>
      </c>
      <c r="B185" s="6">
        <v>27030</v>
      </c>
      <c r="C185" s="9">
        <v>17326</v>
      </c>
      <c r="D185" s="11"/>
      <c r="E185" s="4" t="s">
        <v>16</v>
      </c>
      <c r="F185" s="4">
        <v>20</v>
      </c>
      <c r="G185" s="4"/>
      <c r="H185" s="9">
        <v>17326</v>
      </c>
      <c r="I185" s="4"/>
      <c r="J185" s="9">
        <v>0</v>
      </c>
      <c r="K185" s="4"/>
      <c r="L185" s="9">
        <f>H185+J185</f>
        <v>17326</v>
      </c>
      <c r="N185" s="9">
        <f>C185-L185</f>
        <v>0</v>
      </c>
      <c r="O185" s="9"/>
      <c r="P185" s="9"/>
    </row>
    <row r="186" spans="1:16" ht="12.75">
      <c r="A186" s="10">
        <v>1975</v>
      </c>
      <c r="B186" s="6">
        <v>27395</v>
      </c>
      <c r="C186" s="7">
        <v>7385</v>
      </c>
      <c r="D186" s="11"/>
      <c r="E186" s="4" t="s">
        <v>16</v>
      </c>
      <c r="F186" s="4">
        <v>20</v>
      </c>
      <c r="G186" s="4"/>
      <c r="H186" s="7">
        <v>7385</v>
      </c>
      <c r="I186" s="4"/>
      <c r="J186" s="7">
        <v>0</v>
      </c>
      <c r="K186" s="4"/>
      <c r="L186" s="7">
        <f>H186+J186</f>
        <v>7385</v>
      </c>
      <c r="N186" s="7">
        <f>C186-L186</f>
        <v>0</v>
      </c>
      <c r="O186" s="9"/>
      <c r="P186" s="9"/>
    </row>
    <row r="187" spans="1:16" ht="12.75">
      <c r="A187" s="10"/>
      <c r="B187" s="6"/>
      <c r="C187" s="9"/>
      <c r="D187" s="11"/>
      <c r="E187" s="4"/>
      <c r="F187" s="4"/>
      <c r="G187" s="4"/>
      <c r="H187" s="9"/>
      <c r="I187" s="4"/>
      <c r="J187" s="9"/>
      <c r="K187" s="4"/>
      <c r="L187" s="9"/>
      <c r="N187" s="9"/>
      <c r="O187" s="9"/>
      <c r="P187" s="9"/>
    </row>
    <row r="188" spans="1:16" ht="13.5" thickBot="1">
      <c r="A188" s="10" t="s">
        <v>21</v>
      </c>
      <c r="B188" s="6"/>
      <c r="C188" s="8">
        <f>SUM(C183:C186)</f>
        <v>78640</v>
      </c>
      <c r="D188" s="11">
        <v>1491</v>
      </c>
      <c r="E188" s="4"/>
      <c r="F188" s="4"/>
      <c r="G188" s="4"/>
      <c r="H188" s="8">
        <f>SUM(H183:H186)</f>
        <v>78640</v>
      </c>
      <c r="I188" s="4"/>
      <c r="J188" s="8">
        <f>SUM(J183:J186)</f>
        <v>0</v>
      </c>
      <c r="K188" s="9"/>
      <c r="L188" s="8">
        <f>SUM(L183:L186)</f>
        <v>78640</v>
      </c>
      <c r="N188" s="8">
        <f>SUM(N183:N186)</f>
        <v>0</v>
      </c>
      <c r="O188" s="9"/>
      <c r="P188" s="9"/>
    </row>
    <row r="189" spans="1:16" ht="13.5" thickTop="1">
      <c r="A189" s="10"/>
      <c r="B189" s="6"/>
      <c r="C189" s="38" t="s">
        <v>59</v>
      </c>
      <c r="D189" s="11"/>
      <c r="E189" s="4"/>
      <c r="F189" s="4"/>
      <c r="G189" s="4"/>
      <c r="H189" s="9"/>
      <c r="I189" s="4"/>
      <c r="J189" s="9"/>
      <c r="K189" s="4"/>
      <c r="L189" s="38" t="s">
        <v>51</v>
      </c>
      <c r="N189" s="9"/>
      <c r="O189" s="9"/>
      <c r="P189" s="9"/>
    </row>
    <row r="190" spans="1:16" ht="12.75">
      <c r="A190" s="10"/>
      <c r="B190" s="6"/>
      <c r="C190" s="9"/>
      <c r="D190" s="11"/>
      <c r="E190" s="4"/>
      <c r="F190" s="4"/>
      <c r="G190" s="4"/>
      <c r="H190" s="9"/>
      <c r="I190" s="4"/>
      <c r="J190" s="9"/>
      <c r="K190" s="4"/>
      <c r="L190" s="9"/>
      <c r="N190" s="9"/>
      <c r="O190" s="9"/>
      <c r="P190" s="9"/>
    </row>
    <row r="191" spans="1:16" ht="12.75">
      <c r="A191" s="10">
        <v>1952</v>
      </c>
      <c r="B191" s="6">
        <v>18994</v>
      </c>
      <c r="C191" s="9">
        <v>100000</v>
      </c>
      <c r="D191" s="11"/>
      <c r="E191" s="4" t="s">
        <v>16</v>
      </c>
      <c r="F191" s="4">
        <v>40</v>
      </c>
      <c r="G191" s="4"/>
      <c r="H191" s="9">
        <v>100000</v>
      </c>
      <c r="I191" s="4"/>
      <c r="J191" s="9">
        <v>0</v>
      </c>
      <c r="K191" s="4"/>
      <c r="L191" s="9">
        <f>H191+J191</f>
        <v>100000</v>
      </c>
      <c r="N191" s="9">
        <f>C191-L191</f>
        <v>0</v>
      </c>
      <c r="O191" s="9"/>
      <c r="P191" s="9"/>
    </row>
    <row r="192" spans="1:16" ht="12.75">
      <c r="A192" s="10">
        <v>1952</v>
      </c>
      <c r="B192" s="6">
        <v>18994</v>
      </c>
      <c r="C192" s="9">
        <v>5000</v>
      </c>
      <c r="D192" s="11"/>
      <c r="E192" s="4" t="s">
        <v>16</v>
      </c>
      <c r="F192" s="4">
        <v>99</v>
      </c>
      <c r="G192" s="4"/>
      <c r="H192" s="9">
        <v>3127</v>
      </c>
      <c r="I192" s="4"/>
      <c r="J192" s="9">
        <f>C192/F192-1</f>
        <v>49.505050505050505</v>
      </c>
      <c r="K192" s="4"/>
      <c r="L192" s="9">
        <f>H192+J192</f>
        <v>3176.5050505050503</v>
      </c>
      <c r="N192" s="9">
        <f>C192-L192</f>
        <v>1823.4949494949497</v>
      </c>
      <c r="O192" s="9"/>
      <c r="P192" s="9"/>
    </row>
    <row r="193" spans="1:16" ht="12.75">
      <c r="A193" s="10">
        <v>1975</v>
      </c>
      <c r="B193" s="6">
        <v>27395</v>
      </c>
      <c r="C193" s="7">
        <v>29213</v>
      </c>
      <c r="D193" s="11"/>
      <c r="E193" s="4" t="s">
        <v>16</v>
      </c>
      <c r="F193" s="4">
        <v>99</v>
      </c>
      <c r="G193" s="4"/>
      <c r="H193" s="7">
        <v>11546</v>
      </c>
      <c r="I193" s="4"/>
      <c r="J193" s="7">
        <f>C193/F193-3</f>
        <v>292.0808080808081</v>
      </c>
      <c r="K193" s="4"/>
      <c r="L193" s="7">
        <f>H193+J193</f>
        <v>11838.080808080807</v>
      </c>
      <c r="N193" s="7">
        <f>C193-L193</f>
        <v>17374.919191919194</v>
      </c>
      <c r="O193" s="9"/>
      <c r="P193" s="9"/>
    </row>
    <row r="194" spans="1:16" ht="12.75">
      <c r="A194" s="10"/>
      <c r="B194" s="6"/>
      <c r="C194" s="9"/>
      <c r="D194" s="11"/>
      <c r="E194" s="4"/>
      <c r="F194" s="4"/>
      <c r="G194" s="4"/>
      <c r="H194" s="9"/>
      <c r="I194" s="4"/>
      <c r="J194" s="9"/>
      <c r="K194" s="4"/>
      <c r="L194" s="9"/>
      <c r="N194" s="9"/>
      <c r="O194" s="9"/>
      <c r="P194" s="9"/>
    </row>
    <row r="195" spans="1:16" ht="13.5" thickBot="1">
      <c r="A195" s="10" t="s">
        <v>21</v>
      </c>
      <c r="B195" s="6"/>
      <c r="C195" s="8">
        <f>SUM(C191:C193)</f>
        <v>134213</v>
      </c>
      <c r="D195" s="11">
        <v>1491</v>
      </c>
      <c r="E195" s="4"/>
      <c r="F195" s="4"/>
      <c r="G195" s="4"/>
      <c r="H195" s="8">
        <f>SUM(H191:H193)</f>
        <v>114673</v>
      </c>
      <c r="I195" s="4"/>
      <c r="J195" s="8">
        <f>SUM(J191:J193)</f>
        <v>341.5858585858586</v>
      </c>
      <c r="K195" s="4"/>
      <c r="L195" s="8">
        <f>SUM(L191:L193)</f>
        <v>115014.58585858585</v>
      </c>
      <c r="N195" s="8">
        <f>SUM(N191:N193)</f>
        <v>19198.414141414145</v>
      </c>
      <c r="O195" s="9"/>
      <c r="P195" s="9"/>
    </row>
    <row r="196" spans="1:16" ht="13.5" thickTop="1">
      <c r="A196" s="10"/>
      <c r="B196" s="6"/>
      <c r="C196" s="38" t="s">
        <v>59</v>
      </c>
      <c r="D196" s="11"/>
      <c r="E196" s="4"/>
      <c r="F196" s="4"/>
      <c r="G196" s="4"/>
      <c r="H196" s="9"/>
      <c r="I196" s="4"/>
      <c r="J196" s="9"/>
      <c r="K196" s="4"/>
      <c r="L196" s="38" t="s">
        <v>51</v>
      </c>
      <c r="N196" s="9"/>
      <c r="O196" s="9"/>
      <c r="P196" s="9"/>
    </row>
    <row r="197" spans="1:16" ht="12.75">
      <c r="A197" s="10"/>
      <c r="B197" s="6"/>
      <c r="C197" s="9"/>
      <c r="D197" s="11"/>
      <c r="E197" s="4"/>
      <c r="F197" s="4"/>
      <c r="G197" s="4"/>
      <c r="H197" s="9"/>
      <c r="I197" s="4"/>
      <c r="J197" s="9"/>
      <c r="K197" s="4"/>
      <c r="L197" s="9"/>
      <c r="N197" s="9"/>
      <c r="O197" s="9"/>
      <c r="P197" s="9"/>
    </row>
    <row r="198" spans="1:16" ht="12.75">
      <c r="A198" s="10">
        <v>1982</v>
      </c>
      <c r="B198" s="6">
        <v>29952</v>
      </c>
      <c r="C198" s="9">
        <v>12033961</v>
      </c>
      <c r="D198" s="11"/>
      <c r="E198" s="4" t="s">
        <v>16</v>
      </c>
      <c r="F198" s="4">
        <v>50</v>
      </c>
      <c r="G198" s="4"/>
      <c r="H198" s="9">
        <v>7643692</v>
      </c>
      <c r="I198" s="4"/>
      <c r="J198" s="9">
        <f>C198/F198</f>
        <v>240679.22</v>
      </c>
      <c r="K198" s="4"/>
      <c r="L198" s="9">
        <f>H198+J198</f>
        <v>7884371.22</v>
      </c>
      <c r="N198" s="9">
        <f>C198-L198</f>
        <v>4149589.7800000003</v>
      </c>
      <c r="O198" s="9"/>
      <c r="P198" s="9"/>
    </row>
    <row r="199" spans="1:16" ht="12.75">
      <c r="A199" s="10">
        <v>1984</v>
      </c>
      <c r="B199" s="6">
        <v>30682</v>
      </c>
      <c r="C199" s="9">
        <v>35398</v>
      </c>
      <c r="D199" s="11"/>
      <c r="E199" s="4" t="s">
        <v>16</v>
      </c>
      <c r="F199" s="4">
        <v>50</v>
      </c>
      <c r="G199" s="4"/>
      <c r="H199" s="9">
        <v>21948</v>
      </c>
      <c r="I199" s="4"/>
      <c r="J199" s="9">
        <f aca="true" t="shared" si="14" ref="J199:J211">C199/F199</f>
        <v>707.96</v>
      </c>
      <c r="K199" s="4"/>
      <c r="L199" s="9">
        <f aca="true" t="shared" si="15" ref="L199:L239">H199+J199</f>
        <v>22655.96</v>
      </c>
      <c r="N199" s="9">
        <f aca="true" t="shared" si="16" ref="N199:N240">C199-L199</f>
        <v>12742.04</v>
      </c>
      <c r="O199" s="9"/>
      <c r="P199" s="9"/>
    </row>
    <row r="200" spans="1:16" ht="12.75">
      <c r="A200" s="10">
        <v>1985</v>
      </c>
      <c r="B200" s="6">
        <v>31048</v>
      </c>
      <c r="C200" s="9">
        <v>1751</v>
      </c>
      <c r="D200" s="11"/>
      <c r="E200" s="4" t="s">
        <v>16</v>
      </c>
      <c r="F200" s="4">
        <v>50</v>
      </c>
      <c r="G200" s="4"/>
      <c r="H200" s="9">
        <v>1033</v>
      </c>
      <c r="I200" s="4"/>
      <c r="J200" s="9">
        <f t="shared" si="14"/>
        <v>35.02</v>
      </c>
      <c r="K200" s="4"/>
      <c r="L200" s="9">
        <f t="shared" si="15"/>
        <v>1068.02</v>
      </c>
      <c r="N200" s="9">
        <f t="shared" si="16"/>
        <v>682.98</v>
      </c>
      <c r="O200" s="9"/>
      <c r="P200" s="9"/>
    </row>
    <row r="201" spans="1:16" ht="12.75">
      <c r="A201" s="10">
        <v>1985</v>
      </c>
      <c r="B201" s="6">
        <v>31048</v>
      </c>
      <c r="C201" s="9">
        <v>1348</v>
      </c>
      <c r="D201" s="11"/>
      <c r="E201" s="4" t="s">
        <v>16</v>
      </c>
      <c r="F201" s="4">
        <v>50</v>
      </c>
      <c r="G201" s="4"/>
      <c r="H201" s="9">
        <v>796</v>
      </c>
      <c r="I201" s="4"/>
      <c r="J201" s="9">
        <f t="shared" si="14"/>
        <v>26.96</v>
      </c>
      <c r="K201" s="4"/>
      <c r="L201" s="9">
        <f t="shared" si="15"/>
        <v>822.96</v>
      </c>
      <c r="N201" s="9">
        <f t="shared" si="16"/>
        <v>525.04</v>
      </c>
      <c r="O201" s="9"/>
      <c r="P201" s="9"/>
    </row>
    <row r="202" spans="1:16" ht="12.75">
      <c r="A202" s="10">
        <v>1986</v>
      </c>
      <c r="B202" s="6">
        <v>31413</v>
      </c>
      <c r="C202" s="9">
        <v>12569</v>
      </c>
      <c r="D202" s="11"/>
      <c r="E202" s="4" t="s">
        <v>16</v>
      </c>
      <c r="F202" s="4">
        <v>50</v>
      </c>
      <c r="G202" s="4"/>
      <c r="H202" s="9">
        <v>7162</v>
      </c>
      <c r="I202" s="4"/>
      <c r="J202" s="9">
        <f t="shared" si="14"/>
        <v>251.38</v>
      </c>
      <c r="K202" s="4"/>
      <c r="L202" s="9">
        <f t="shared" si="15"/>
        <v>7413.38</v>
      </c>
      <c r="N202" s="9">
        <f t="shared" si="16"/>
        <v>5155.62</v>
      </c>
      <c r="O202" s="9"/>
      <c r="P202" s="9"/>
    </row>
    <row r="203" spans="1:16" ht="12.75">
      <c r="A203" s="10">
        <v>1989</v>
      </c>
      <c r="B203" s="6">
        <v>32509</v>
      </c>
      <c r="C203" s="9">
        <v>5968</v>
      </c>
      <c r="D203" s="11"/>
      <c r="E203" s="4" t="s">
        <v>16</v>
      </c>
      <c r="F203" s="4">
        <v>50</v>
      </c>
      <c r="G203" s="4"/>
      <c r="H203" s="9">
        <v>3099</v>
      </c>
      <c r="I203" s="4"/>
      <c r="J203" s="9">
        <f t="shared" si="14"/>
        <v>119.36</v>
      </c>
      <c r="K203" s="4"/>
      <c r="L203" s="9">
        <f t="shared" si="15"/>
        <v>3218.36</v>
      </c>
      <c r="N203" s="9">
        <f t="shared" si="16"/>
        <v>2749.64</v>
      </c>
      <c r="O203" s="9"/>
      <c r="P203" s="9"/>
    </row>
    <row r="204" spans="1:16" ht="12.75">
      <c r="A204" s="10" t="s">
        <v>24</v>
      </c>
      <c r="B204" s="6">
        <v>32509</v>
      </c>
      <c r="C204" s="9">
        <v>5401871</v>
      </c>
      <c r="D204" s="11"/>
      <c r="E204" s="4" t="s">
        <v>16</v>
      </c>
      <c r="F204" s="4">
        <v>50</v>
      </c>
      <c r="G204" s="4"/>
      <c r="H204" s="9">
        <v>2808843</v>
      </c>
      <c r="I204" s="4"/>
      <c r="J204" s="9">
        <f t="shared" si="14"/>
        <v>108037.42</v>
      </c>
      <c r="K204" s="4"/>
      <c r="L204" s="9">
        <f t="shared" si="15"/>
        <v>2916880.42</v>
      </c>
      <c r="N204" s="9">
        <f t="shared" si="16"/>
        <v>2484990.58</v>
      </c>
      <c r="O204" s="9"/>
      <c r="P204" s="9"/>
    </row>
    <row r="205" spans="1:16" ht="12.75">
      <c r="A205" s="10">
        <v>1989</v>
      </c>
      <c r="B205" s="6">
        <v>32843</v>
      </c>
      <c r="C205" s="9">
        <v>2220</v>
      </c>
      <c r="D205" s="11"/>
      <c r="E205" s="4" t="s">
        <v>16</v>
      </c>
      <c r="F205" s="4">
        <v>20</v>
      </c>
      <c r="G205" s="4"/>
      <c r="H205" s="9">
        <v>2220</v>
      </c>
      <c r="I205" s="4"/>
      <c r="J205" s="9">
        <v>0</v>
      </c>
      <c r="K205" s="4"/>
      <c r="L205" s="9">
        <f t="shared" si="15"/>
        <v>2220</v>
      </c>
      <c r="N205" s="9">
        <f t="shared" si="16"/>
        <v>0</v>
      </c>
      <c r="O205" s="9"/>
      <c r="P205" s="9"/>
    </row>
    <row r="206" spans="1:16" ht="12.75">
      <c r="A206" s="10">
        <v>1990</v>
      </c>
      <c r="B206" s="6">
        <v>32964</v>
      </c>
      <c r="C206" s="9">
        <v>2220</v>
      </c>
      <c r="D206" s="11"/>
      <c r="E206" s="4" t="s">
        <v>16</v>
      </c>
      <c r="F206" s="4">
        <v>20</v>
      </c>
      <c r="G206" s="4"/>
      <c r="H206" s="9">
        <v>2220</v>
      </c>
      <c r="I206" s="4"/>
      <c r="J206" s="9">
        <v>0</v>
      </c>
      <c r="K206" s="4"/>
      <c r="L206" s="9">
        <f t="shared" si="15"/>
        <v>2220</v>
      </c>
      <c r="N206" s="9">
        <f t="shared" si="16"/>
        <v>0</v>
      </c>
      <c r="O206" s="9"/>
      <c r="P206" s="9"/>
    </row>
    <row r="207" spans="1:16" ht="12.75">
      <c r="A207" s="10">
        <v>1989</v>
      </c>
      <c r="B207" s="6">
        <v>32721</v>
      </c>
      <c r="C207" s="9">
        <v>7500</v>
      </c>
      <c r="D207" s="11"/>
      <c r="E207" s="4" t="s">
        <v>16</v>
      </c>
      <c r="F207" s="4">
        <v>20</v>
      </c>
      <c r="G207" s="4"/>
      <c r="H207" s="9">
        <v>7500</v>
      </c>
      <c r="I207" s="4"/>
      <c r="J207" s="9">
        <v>0</v>
      </c>
      <c r="K207" s="4"/>
      <c r="L207" s="9">
        <f t="shared" si="15"/>
        <v>7500</v>
      </c>
      <c r="N207" s="9">
        <f t="shared" si="16"/>
        <v>0</v>
      </c>
      <c r="O207" s="9"/>
      <c r="P207" s="9"/>
    </row>
    <row r="208" spans="1:16" ht="12.75">
      <c r="A208" s="10">
        <v>1989</v>
      </c>
      <c r="B208" s="6">
        <v>32782</v>
      </c>
      <c r="C208" s="9">
        <v>7225</v>
      </c>
      <c r="D208" s="11"/>
      <c r="E208" s="4" t="s">
        <v>16</v>
      </c>
      <c r="F208" s="4">
        <v>20</v>
      </c>
      <c r="G208" s="4"/>
      <c r="H208" s="9">
        <v>7225</v>
      </c>
      <c r="I208" s="4"/>
      <c r="J208" s="9">
        <v>0</v>
      </c>
      <c r="K208" s="4"/>
      <c r="L208" s="9">
        <f t="shared" si="15"/>
        <v>7225</v>
      </c>
      <c r="N208" s="9">
        <f t="shared" si="16"/>
        <v>0</v>
      </c>
      <c r="O208" s="9"/>
      <c r="P208" s="9"/>
    </row>
    <row r="209" spans="1:16" ht="12.75">
      <c r="A209" s="10">
        <v>1991</v>
      </c>
      <c r="B209" s="6">
        <v>33086</v>
      </c>
      <c r="C209" s="9">
        <v>2177</v>
      </c>
      <c r="D209" s="11"/>
      <c r="E209" s="4" t="s">
        <v>16</v>
      </c>
      <c r="F209" s="4">
        <v>10</v>
      </c>
      <c r="G209" s="4"/>
      <c r="H209" s="9">
        <v>2177</v>
      </c>
      <c r="I209" s="4"/>
      <c r="J209" s="9">
        <v>0</v>
      </c>
      <c r="K209" s="4"/>
      <c r="L209" s="9">
        <f t="shared" si="15"/>
        <v>2177</v>
      </c>
      <c r="N209" s="9">
        <f t="shared" si="16"/>
        <v>0</v>
      </c>
      <c r="O209" s="9"/>
      <c r="P209" s="9"/>
    </row>
    <row r="210" spans="1:16" ht="12.75">
      <c r="A210" s="10">
        <v>1991</v>
      </c>
      <c r="B210" s="6">
        <v>33239</v>
      </c>
      <c r="C210" s="9">
        <v>31317</v>
      </c>
      <c r="D210" s="11"/>
      <c r="E210" s="4" t="s">
        <v>16</v>
      </c>
      <c r="F210" s="4">
        <v>40</v>
      </c>
      <c r="G210" s="4"/>
      <c r="H210" s="9">
        <v>18399</v>
      </c>
      <c r="I210" s="4"/>
      <c r="J210" s="9">
        <f t="shared" si="14"/>
        <v>782.925</v>
      </c>
      <c r="K210" s="4"/>
      <c r="L210" s="9">
        <f t="shared" si="15"/>
        <v>19181.925</v>
      </c>
      <c r="N210" s="9">
        <f t="shared" si="16"/>
        <v>12135.075</v>
      </c>
      <c r="O210" s="9"/>
      <c r="P210" s="9"/>
    </row>
    <row r="211" spans="1:16" ht="12.75">
      <c r="A211" s="10">
        <v>1991</v>
      </c>
      <c r="B211" s="6">
        <v>33270</v>
      </c>
      <c r="C211" s="9">
        <v>16048</v>
      </c>
      <c r="D211" s="11"/>
      <c r="E211" s="4" t="s">
        <v>16</v>
      </c>
      <c r="F211" s="4">
        <v>40</v>
      </c>
      <c r="G211" s="4"/>
      <c r="H211" s="9">
        <v>9393</v>
      </c>
      <c r="I211" s="4"/>
      <c r="J211" s="9">
        <f t="shared" si="14"/>
        <v>401.2</v>
      </c>
      <c r="K211" s="4"/>
      <c r="L211" s="9">
        <f t="shared" si="15"/>
        <v>9794.2</v>
      </c>
      <c r="N211" s="9">
        <f t="shared" si="16"/>
        <v>6253.799999999999</v>
      </c>
      <c r="O211" s="9"/>
      <c r="P211" s="9"/>
    </row>
    <row r="212" spans="1:16" ht="12.75">
      <c r="A212" s="10">
        <v>1997</v>
      </c>
      <c r="B212" s="6">
        <v>35431</v>
      </c>
      <c r="C212" s="9">
        <v>195140</v>
      </c>
      <c r="D212" s="11"/>
      <c r="E212" s="4" t="s">
        <v>16</v>
      </c>
      <c r="F212" s="4">
        <v>10</v>
      </c>
      <c r="G212" s="4"/>
      <c r="H212" s="9">
        <v>195140</v>
      </c>
      <c r="I212" s="4"/>
      <c r="J212" s="9"/>
      <c r="K212" s="4"/>
      <c r="L212" s="9">
        <f t="shared" si="15"/>
        <v>195140</v>
      </c>
      <c r="N212" s="9">
        <f t="shared" si="16"/>
        <v>0</v>
      </c>
      <c r="O212" s="9"/>
      <c r="P212" s="9"/>
    </row>
    <row r="213" spans="1:16" ht="12.75">
      <c r="A213" s="10">
        <v>1998</v>
      </c>
      <c r="B213" s="6">
        <v>35796</v>
      </c>
      <c r="C213" s="9">
        <v>79753</v>
      </c>
      <c r="D213" s="11"/>
      <c r="E213" s="4" t="s">
        <v>16</v>
      </c>
      <c r="F213" s="4">
        <v>10</v>
      </c>
      <c r="G213" s="4"/>
      <c r="H213" s="9">
        <v>79753</v>
      </c>
      <c r="I213" s="4"/>
      <c r="J213" s="9"/>
      <c r="K213" s="4"/>
      <c r="L213" s="9">
        <f t="shared" si="15"/>
        <v>79753</v>
      </c>
      <c r="N213" s="9">
        <f t="shared" si="16"/>
        <v>0</v>
      </c>
      <c r="O213" s="9"/>
      <c r="P213" s="9"/>
    </row>
    <row r="214" spans="1:16" ht="12.75">
      <c r="A214" s="10">
        <v>1999</v>
      </c>
      <c r="B214" s="6">
        <v>36161</v>
      </c>
      <c r="C214" s="9">
        <v>438358</v>
      </c>
      <c r="D214" s="11"/>
      <c r="E214" s="4" t="s">
        <v>16</v>
      </c>
      <c r="F214" s="4">
        <v>20</v>
      </c>
      <c r="G214" s="4"/>
      <c r="H214" s="9">
        <v>339728</v>
      </c>
      <c r="I214" s="4"/>
      <c r="J214" s="9">
        <f aca="true" t="shared" si="17" ref="J214:J221">C214/F214</f>
        <v>21917.9</v>
      </c>
      <c r="K214" s="4"/>
      <c r="L214" s="9">
        <f t="shared" si="15"/>
        <v>361645.9</v>
      </c>
      <c r="N214" s="9">
        <f t="shared" si="16"/>
        <v>76712.09999999998</v>
      </c>
      <c r="O214" s="9"/>
      <c r="P214" s="9"/>
    </row>
    <row r="215" spans="1:16" ht="12.75">
      <c r="A215" s="10">
        <v>2000</v>
      </c>
      <c r="B215" s="6">
        <v>36526</v>
      </c>
      <c r="C215" s="9">
        <v>808974</v>
      </c>
      <c r="D215" s="11"/>
      <c r="E215" s="4" t="s">
        <v>16</v>
      </c>
      <c r="F215" s="4">
        <v>20</v>
      </c>
      <c r="G215" s="4"/>
      <c r="H215" s="9">
        <v>586508</v>
      </c>
      <c r="I215" s="4"/>
      <c r="J215" s="9">
        <f t="shared" si="17"/>
        <v>40448.7</v>
      </c>
      <c r="K215" s="4"/>
      <c r="L215" s="9">
        <f t="shared" si="15"/>
        <v>626956.7</v>
      </c>
      <c r="N215" s="9">
        <f t="shared" si="16"/>
        <v>182017.30000000005</v>
      </c>
      <c r="O215" s="9"/>
      <c r="P215" s="9"/>
    </row>
    <row r="216" spans="1:16" ht="12.75">
      <c r="A216" s="10">
        <v>2001</v>
      </c>
      <c r="B216" s="6">
        <v>36892</v>
      </c>
      <c r="C216" s="9">
        <v>587994</v>
      </c>
      <c r="D216" s="11"/>
      <c r="E216" s="4" t="s">
        <v>16</v>
      </c>
      <c r="F216" s="4">
        <v>20</v>
      </c>
      <c r="G216" s="4"/>
      <c r="H216" s="9">
        <v>396897</v>
      </c>
      <c r="I216" s="4"/>
      <c r="J216" s="9">
        <f t="shared" si="17"/>
        <v>29399.7</v>
      </c>
      <c r="K216" s="4"/>
      <c r="L216" s="9">
        <f t="shared" si="15"/>
        <v>426296.7</v>
      </c>
      <c r="N216" s="9">
        <f t="shared" si="16"/>
        <v>161697.3</v>
      </c>
      <c r="O216" s="9"/>
      <c r="P216" s="9"/>
    </row>
    <row r="217" spans="1:16" ht="12.75">
      <c r="A217" s="10">
        <v>2002</v>
      </c>
      <c r="B217" s="6">
        <v>37257</v>
      </c>
      <c r="C217" s="9">
        <v>322180</v>
      </c>
      <c r="D217" s="11"/>
      <c r="E217" s="4" t="s">
        <v>16</v>
      </c>
      <c r="F217" s="4">
        <v>20</v>
      </c>
      <c r="G217" s="4"/>
      <c r="H217" s="9">
        <v>201362</v>
      </c>
      <c r="I217" s="4"/>
      <c r="J217" s="9">
        <f t="shared" si="17"/>
        <v>16109</v>
      </c>
      <c r="K217" s="4"/>
      <c r="L217" s="9">
        <f t="shared" si="15"/>
        <v>217471</v>
      </c>
      <c r="N217" s="9">
        <f t="shared" si="16"/>
        <v>104709</v>
      </c>
      <c r="O217" s="9"/>
      <c r="P217" s="9"/>
    </row>
    <row r="218" spans="1:16" ht="12.75">
      <c r="A218" s="10">
        <v>2003</v>
      </c>
      <c r="B218" s="6">
        <v>37622</v>
      </c>
      <c r="C218" s="9">
        <v>282568</v>
      </c>
      <c r="D218" s="11"/>
      <c r="E218" s="4" t="s">
        <v>16</v>
      </c>
      <c r="F218" s="4">
        <v>20</v>
      </c>
      <c r="G218" s="4"/>
      <c r="H218" s="9">
        <v>162474</v>
      </c>
      <c r="I218" s="4"/>
      <c r="J218" s="9">
        <f t="shared" si="17"/>
        <v>14128.4</v>
      </c>
      <c r="K218" s="4"/>
      <c r="L218" s="9">
        <f t="shared" si="15"/>
        <v>176602.4</v>
      </c>
      <c r="N218" s="9">
        <f t="shared" si="16"/>
        <v>105965.6</v>
      </c>
      <c r="O218" s="9"/>
      <c r="P218" s="9"/>
    </row>
    <row r="219" spans="1:16" ht="12.75">
      <c r="A219" s="10">
        <v>2004</v>
      </c>
      <c r="B219" s="6">
        <v>37987</v>
      </c>
      <c r="C219" s="9">
        <v>5559</v>
      </c>
      <c r="D219" s="11"/>
      <c r="E219" s="4" t="s">
        <v>16</v>
      </c>
      <c r="F219" s="4">
        <v>20</v>
      </c>
      <c r="G219" s="4"/>
      <c r="H219" s="9">
        <v>2919</v>
      </c>
      <c r="I219" s="4"/>
      <c r="J219" s="9">
        <f t="shared" si="17"/>
        <v>277.95</v>
      </c>
      <c r="K219" s="4"/>
      <c r="L219" s="9">
        <f t="shared" si="15"/>
        <v>3196.95</v>
      </c>
      <c r="N219" s="9">
        <f t="shared" si="16"/>
        <v>2362.05</v>
      </c>
      <c r="O219" s="9"/>
      <c r="P219" s="9"/>
    </row>
    <row r="220" spans="1:16" ht="12.75">
      <c r="A220" s="10" t="s">
        <v>25</v>
      </c>
      <c r="B220" s="6">
        <v>38353</v>
      </c>
      <c r="C220" s="9">
        <v>12400</v>
      </c>
      <c r="D220" s="11"/>
      <c r="E220" s="4" t="s">
        <v>16</v>
      </c>
      <c r="F220" s="4">
        <v>20</v>
      </c>
      <c r="G220" s="4"/>
      <c r="H220" s="9">
        <v>5890</v>
      </c>
      <c r="I220" s="4"/>
      <c r="J220" s="9">
        <f t="shared" si="17"/>
        <v>620</v>
      </c>
      <c r="K220" s="4"/>
      <c r="L220" s="9">
        <f t="shared" si="15"/>
        <v>6510</v>
      </c>
      <c r="N220" s="9">
        <f t="shared" si="16"/>
        <v>5890</v>
      </c>
      <c r="O220" s="9"/>
      <c r="P220" s="9"/>
    </row>
    <row r="221" spans="1:16" ht="12.75">
      <c r="A221" s="10" t="s">
        <v>25</v>
      </c>
      <c r="B221" s="6">
        <v>38353</v>
      </c>
      <c r="C221" s="9">
        <v>1236252</v>
      </c>
      <c r="D221" s="11"/>
      <c r="E221" s="4" t="s">
        <v>16</v>
      </c>
      <c r="F221" s="4">
        <v>20</v>
      </c>
      <c r="G221" s="4"/>
      <c r="H221" s="9">
        <v>587222</v>
      </c>
      <c r="I221" s="4"/>
      <c r="J221" s="9">
        <f t="shared" si="17"/>
        <v>61812.6</v>
      </c>
      <c r="K221" s="4"/>
      <c r="L221" s="9">
        <f t="shared" si="15"/>
        <v>649034.6</v>
      </c>
      <c r="N221" s="9">
        <f t="shared" si="16"/>
        <v>587217.4</v>
      </c>
      <c r="O221" s="9"/>
      <c r="P221" s="9"/>
    </row>
    <row r="222" spans="1:16" ht="12.75">
      <c r="A222" s="10" t="s">
        <v>25</v>
      </c>
      <c r="B222" s="6">
        <v>38898</v>
      </c>
      <c r="C222" s="15">
        <v>22150</v>
      </c>
      <c r="E222" s="4" t="s">
        <v>16</v>
      </c>
      <c r="F222" s="4">
        <v>20</v>
      </c>
      <c r="H222" s="15">
        <v>8863</v>
      </c>
      <c r="J222" s="9">
        <f>C222/F222</f>
        <v>1107.5</v>
      </c>
      <c r="L222" s="9">
        <f t="shared" si="15"/>
        <v>9970.5</v>
      </c>
      <c r="N222" s="9">
        <f t="shared" si="16"/>
        <v>12179.5</v>
      </c>
      <c r="O222" s="9"/>
      <c r="P222" s="9"/>
    </row>
    <row r="223" spans="1:16" ht="12.75">
      <c r="A223" s="10">
        <v>1991</v>
      </c>
      <c r="B223" s="6">
        <v>33270</v>
      </c>
      <c r="C223" s="9">
        <v>4708</v>
      </c>
      <c r="D223" s="11"/>
      <c r="E223" s="4" t="s">
        <v>16</v>
      </c>
      <c r="F223" s="4">
        <v>10</v>
      </c>
      <c r="G223" s="4"/>
      <c r="H223" s="9">
        <v>4708</v>
      </c>
      <c r="I223" s="4"/>
      <c r="J223" s="9">
        <v>0</v>
      </c>
      <c r="K223" s="4"/>
      <c r="L223" s="9">
        <f t="shared" si="15"/>
        <v>4708</v>
      </c>
      <c r="N223" s="9">
        <f t="shared" si="16"/>
        <v>0</v>
      </c>
      <c r="O223" s="9"/>
      <c r="P223" s="9"/>
    </row>
    <row r="224" spans="1:16" ht="12.75">
      <c r="A224" s="10">
        <v>1991</v>
      </c>
      <c r="B224" s="6">
        <v>33298</v>
      </c>
      <c r="C224" s="9">
        <v>5022</v>
      </c>
      <c r="D224" s="11"/>
      <c r="E224" s="4" t="s">
        <v>16</v>
      </c>
      <c r="F224" s="4">
        <v>10</v>
      </c>
      <c r="G224" s="4"/>
      <c r="H224" s="9">
        <v>5022</v>
      </c>
      <c r="I224" s="4"/>
      <c r="J224" s="9">
        <v>0</v>
      </c>
      <c r="K224" s="4"/>
      <c r="L224" s="9">
        <f t="shared" si="15"/>
        <v>5022</v>
      </c>
      <c r="N224" s="9">
        <f t="shared" si="16"/>
        <v>0</v>
      </c>
      <c r="O224" s="9"/>
      <c r="P224" s="9"/>
    </row>
    <row r="225" spans="1:16" ht="12.75">
      <c r="A225" s="10">
        <v>1991</v>
      </c>
      <c r="B225" s="6">
        <v>33329</v>
      </c>
      <c r="C225" s="9">
        <v>1320</v>
      </c>
      <c r="D225" s="11"/>
      <c r="E225" s="4" t="s">
        <v>16</v>
      </c>
      <c r="F225" s="4">
        <v>10</v>
      </c>
      <c r="G225" s="4"/>
      <c r="H225" s="9">
        <v>1320</v>
      </c>
      <c r="I225" s="4"/>
      <c r="J225" s="9">
        <v>0</v>
      </c>
      <c r="K225" s="4"/>
      <c r="L225" s="9">
        <f t="shared" si="15"/>
        <v>1320</v>
      </c>
      <c r="N225" s="9">
        <f t="shared" si="16"/>
        <v>0</v>
      </c>
      <c r="O225" s="9"/>
      <c r="P225" s="9"/>
    </row>
    <row r="226" spans="1:16" ht="12.75">
      <c r="A226" s="10">
        <v>1991</v>
      </c>
      <c r="B226" s="6">
        <v>33329</v>
      </c>
      <c r="C226" s="9">
        <v>6215</v>
      </c>
      <c r="D226" s="11"/>
      <c r="E226" s="4" t="s">
        <v>16</v>
      </c>
      <c r="F226" s="4">
        <v>10</v>
      </c>
      <c r="G226" s="4"/>
      <c r="H226" s="9">
        <v>6215</v>
      </c>
      <c r="I226" s="4"/>
      <c r="J226" s="9">
        <v>0</v>
      </c>
      <c r="K226" s="4"/>
      <c r="L226" s="9">
        <f t="shared" si="15"/>
        <v>6215</v>
      </c>
      <c r="N226" s="9">
        <f t="shared" si="16"/>
        <v>0</v>
      </c>
      <c r="O226" s="9"/>
      <c r="P226" s="9"/>
    </row>
    <row r="227" spans="1:16" ht="12.75">
      <c r="A227" s="10">
        <v>1991</v>
      </c>
      <c r="B227" s="6">
        <v>33359</v>
      </c>
      <c r="C227" s="9">
        <v>1569</v>
      </c>
      <c r="D227" s="11"/>
      <c r="E227" s="4" t="s">
        <v>16</v>
      </c>
      <c r="F227" s="4">
        <v>10</v>
      </c>
      <c r="G227" s="4"/>
      <c r="H227" s="9">
        <v>1569</v>
      </c>
      <c r="I227" s="4"/>
      <c r="J227" s="9">
        <v>0</v>
      </c>
      <c r="K227" s="4"/>
      <c r="L227" s="9">
        <f t="shared" si="15"/>
        <v>1569</v>
      </c>
      <c r="N227" s="9">
        <f t="shared" si="16"/>
        <v>0</v>
      </c>
      <c r="O227" s="9"/>
      <c r="P227" s="9"/>
    </row>
    <row r="228" spans="1:16" ht="12.75">
      <c r="A228" s="10">
        <v>1991</v>
      </c>
      <c r="B228" s="6">
        <v>33756</v>
      </c>
      <c r="C228" s="9">
        <v>2331</v>
      </c>
      <c r="D228" s="11"/>
      <c r="E228" s="4" t="s">
        <v>16</v>
      </c>
      <c r="F228" s="4">
        <v>10</v>
      </c>
      <c r="G228" s="4"/>
      <c r="H228" s="9">
        <v>2331</v>
      </c>
      <c r="I228" s="4"/>
      <c r="J228" s="9">
        <v>0</v>
      </c>
      <c r="K228" s="4"/>
      <c r="L228" s="9">
        <f t="shared" si="15"/>
        <v>2331</v>
      </c>
      <c r="N228" s="9">
        <f t="shared" si="16"/>
        <v>0</v>
      </c>
      <c r="O228" s="9"/>
      <c r="P228" s="9"/>
    </row>
    <row r="229" spans="1:16" ht="12.75">
      <c r="A229" s="10">
        <v>1992</v>
      </c>
      <c r="B229" s="6">
        <v>33725</v>
      </c>
      <c r="C229" s="9">
        <v>35882</v>
      </c>
      <c r="D229" s="11"/>
      <c r="E229" s="4" t="s">
        <v>16</v>
      </c>
      <c r="F229" s="4">
        <v>10</v>
      </c>
      <c r="G229" s="4"/>
      <c r="H229" s="9">
        <v>35882</v>
      </c>
      <c r="I229" s="4"/>
      <c r="J229" s="9">
        <v>0</v>
      </c>
      <c r="K229" s="4"/>
      <c r="L229" s="9">
        <f t="shared" si="15"/>
        <v>35882</v>
      </c>
      <c r="N229" s="9">
        <f t="shared" si="16"/>
        <v>0</v>
      </c>
      <c r="O229" s="9"/>
      <c r="P229" s="9"/>
    </row>
    <row r="230" spans="1:16" ht="12.75">
      <c r="A230" s="10">
        <v>1993</v>
      </c>
      <c r="B230" s="6">
        <v>33953</v>
      </c>
      <c r="C230" s="9">
        <v>130348</v>
      </c>
      <c r="D230" s="11"/>
      <c r="E230" s="4" t="s">
        <v>16</v>
      </c>
      <c r="F230" s="4">
        <v>10</v>
      </c>
      <c r="G230" s="4"/>
      <c r="H230" s="9">
        <v>130348</v>
      </c>
      <c r="I230" s="4"/>
      <c r="J230" s="9">
        <v>0</v>
      </c>
      <c r="K230" s="4"/>
      <c r="L230" s="9">
        <f t="shared" si="15"/>
        <v>130348</v>
      </c>
      <c r="N230" s="9">
        <f t="shared" si="16"/>
        <v>0</v>
      </c>
      <c r="O230" s="9"/>
      <c r="P230" s="9"/>
    </row>
    <row r="231" spans="1:16" ht="12.75">
      <c r="A231" s="10">
        <v>1994</v>
      </c>
      <c r="B231" s="6">
        <v>34335</v>
      </c>
      <c r="C231" s="9">
        <v>184189</v>
      </c>
      <c r="D231" s="11"/>
      <c r="E231" s="4" t="s">
        <v>16</v>
      </c>
      <c r="F231" s="4">
        <v>10</v>
      </c>
      <c r="G231" s="4"/>
      <c r="H231" s="9">
        <v>184189</v>
      </c>
      <c r="I231" s="4"/>
      <c r="J231" s="9">
        <v>0</v>
      </c>
      <c r="K231" s="4"/>
      <c r="L231" s="9">
        <f t="shared" si="15"/>
        <v>184189</v>
      </c>
      <c r="N231" s="9">
        <f t="shared" si="16"/>
        <v>0</v>
      </c>
      <c r="O231" s="9"/>
      <c r="P231" s="9"/>
    </row>
    <row r="232" spans="1:16" ht="12.75">
      <c r="A232" s="10">
        <v>1995</v>
      </c>
      <c r="B232" s="6">
        <v>34700</v>
      </c>
      <c r="C232" s="9">
        <v>114961</v>
      </c>
      <c r="D232" s="11"/>
      <c r="E232" s="4" t="s">
        <v>16</v>
      </c>
      <c r="F232" s="4">
        <v>10</v>
      </c>
      <c r="G232" s="4"/>
      <c r="H232" s="9">
        <v>114961</v>
      </c>
      <c r="I232" s="4"/>
      <c r="J232" s="9">
        <v>0</v>
      </c>
      <c r="K232" s="4"/>
      <c r="L232" s="9">
        <f t="shared" si="15"/>
        <v>114961</v>
      </c>
      <c r="N232" s="9">
        <f t="shared" si="16"/>
        <v>0</v>
      </c>
      <c r="O232" s="9"/>
      <c r="P232" s="9"/>
    </row>
    <row r="233" spans="1:16" ht="12.75">
      <c r="A233" s="10" t="s">
        <v>26</v>
      </c>
      <c r="B233" s="6">
        <v>34700</v>
      </c>
      <c r="C233" s="9">
        <v>83740</v>
      </c>
      <c r="D233" s="11"/>
      <c r="E233" s="4" t="s">
        <v>16</v>
      </c>
      <c r="F233" s="4">
        <v>10</v>
      </c>
      <c r="G233" s="4"/>
      <c r="H233" s="9">
        <v>83740</v>
      </c>
      <c r="I233" s="4"/>
      <c r="J233" s="9">
        <v>0</v>
      </c>
      <c r="K233" s="4"/>
      <c r="L233" s="9">
        <f t="shared" si="15"/>
        <v>83740</v>
      </c>
      <c r="N233" s="9">
        <f t="shared" si="16"/>
        <v>0</v>
      </c>
      <c r="O233" s="9"/>
      <c r="P233" s="9"/>
    </row>
    <row r="234" spans="1:16" ht="12.75">
      <c r="A234" s="10" t="s">
        <v>26</v>
      </c>
      <c r="B234" s="6">
        <v>34820</v>
      </c>
      <c r="C234" s="9">
        <v>65709</v>
      </c>
      <c r="D234" s="11"/>
      <c r="E234" s="4" t="s">
        <v>16</v>
      </c>
      <c r="F234" s="4">
        <v>10</v>
      </c>
      <c r="G234" s="4"/>
      <c r="H234" s="9">
        <v>65709</v>
      </c>
      <c r="I234" s="4"/>
      <c r="J234" s="9">
        <v>0</v>
      </c>
      <c r="K234" s="4"/>
      <c r="L234" s="9">
        <f t="shared" si="15"/>
        <v>65709</v>
      </c>
      <c r="N234" s="9">
        <f t="shared" si="16"/>
        <v>0</v>
      </c>
      <c r="O234" s="9"/>
      <c r="P234" s="9"/>
    </row>
    <row r="235" spans="1:16" ht="12.75">
      <c r="A235" s="10">
        <v>1996</v>
      </c>
      <c r="B235" s="6">
        <v>35065</v>
      </c>
      <c r="C235" s="9">
        <v>63803</v>
      </c>
      <c r="D235" s="11"/>
      <c r="E235" s="4" t="s">
        <v>16</v>
      </c>
      <c r="F235" s="4">
        <v>10</v>
      </c>
      <c r="G235" s="4"/>
      <c r="H235" s="9">
        <v>63803</v>
      </c>
      <c r="I235" s="4"/>
      <c r="J235" s="9">
        <v>0</v>
      </c>
      <c r="K235" s="4"/>
      <c r="L235" s="9">
        <f t="shared" si="15"/>
        <v>63803</v>
      </c>
      <c r="N235" s="9">
        <f t="shared" si="16"/>
        <v>0</v>
      </c>
      <c r="O235" s="9"/>
      <c r="P235" s="9"/>
    </row>
    <row r="236" spans="1:16" ht="12.75">
      <c r="A236" s="10">
        <v>2007</v>
      </c>
      <c r="B236" s="6">
        <v>39263</v>
      </c>
      <c r="C236" s="9">
        <v>263835.93</v>
      </c>
      <c r="D236" s="11"/>
      <c r="E236" s="4" t="s">
        <v>16</v>
      </c>
      <c r="F236" s="4">
        <v>20</v>
      </c>
      <c r="G236" s="4"/>
      <c r="H236" s="9">
        <v>92345</v>
      </c>
      <c r="I236" s="4"/>
      <c r="J236" s="9">
        <f>C236/F236</f>
        <v>13191.7965</v>
      </c>
      <c r="K236" s="4"/>
      <c r="L236" s="9">
        <f t="shared" si="15"/>
        <v>105536.7965</v>
      </c>
      <c r="N236" s="9">
        <f t="shared" si="16"/>
        <v>158299.1335</v>
      </c>
      <c r="O236" s="9"/>
      <c r="P236" s="9"/>
    </row>
    <row r="237" spans="1:16" ht="12.75">
      <c r="A237" s="10" t="s">
        <v>27</v>
      </c>
      <c r="B237" s="6">
        <v>35065</v>
      </c>
      <c r="C237" s="9">
        <v>117478</v>
      </c>
      <c r="D237" s="11"/>
      <c r="E237" s="4" t="s">
        <v>16</v>
      </c>
      <c r="F237" s="4">
        <v>10</v>
      </c>
      <c r="G237" s="4"/>
      <c r="H237" s="9">
        <v>117478</v>
      </c>
      <c r="I237" s="4"/>
      <c r="J237" s="9"/>
      <c r="K237" s="4"/>
      <c r="L237" s="9">
        <f t="shared" si="15"/>
        <v>117478</v>
      </c>
      <c r="N237" s="9">
        <f t="shared" si="16"/>
        <v>0</v>
      </c>
      <c r="O237" s="9"/>
      <c r="P237" s="9"/>
    </row>
    <row r="238" spans="1:16" ht="12.75">
      <c r="A238" s="10">
        <v>2013</v>
      </c>
      <c r="B238" s="6">
        <v>41455</v>
      </c>
      <c r="C238" s="9">
        <f>13023611+211750</f>
        <v>13235361</v>
      </c>
      <c r="D238" s="11"/>
      <c r="E238" s="4" t="s">
        <v>16</v>
      </c>
      <c r="F238" s="4">
        <v>40</v>
      </c>
      <c r="G238" s="4"/>
      <c r="H238" s="9"/>
      <c r="I238" s="4"/>
      <c r="J238" s="9">
        <f>C238/F238</f>
        <v>330884.025</v>
      </c>
      <c r="K238" s="4"/>
      <c r="L238" s="9">
        <f t="shared" si="15"/>
        <v>330884.025</v>
      </c>
      <c r="M238">
        <v>1</v>
      </c>
      <c r="N238" s="9">
        <f t="shared" si="16"/>
        <v>12904476.975</v>
      </c>
      <c r="O238" s="9"/>
      <c r="P238" s="9"/>
    </row>
    <row r="239" spans="1:16" ht="12.75">
      <c r="A239" s="10">
        <v>2014</v>
      </c>
      <c r="B239" s="6">
        <v>41820</v>
      </c>
      <c r="C239" s="9">
        <v>711397.53</v>
      </c>
      <c r="D239" s="11"/>
      <c r="E239" s="4" t="s">
        <v>18</v>
      </c>
      <c r="F239" s="4">
        <v>40</v>
      </c>
      <c r="G239" s="4"/>
      <c r="H239" s="9"/>
      <c r="I239" s="4"/>
      <c r="J239" s="9">
        <f>C239/F239</f>
        <v>17784.93825</v>
      </c>
      <c r="K239" s="4"/>
      <c r="L239" s="9">
        <f t="shared" si="15"/>
        <v>17784.93825</v>
      </c>
      <c r="N239" s="9">
        <f t="shared" si="16"/>
        <v>693612.59175</v>
      </c>
      <c r="O239" s="9"/>
      <c r="P239" s="9"/>
    </row>
    <row r="240" spans="1:16" ht="12.75">
      <c r="A240" s="10">
        <v>2015</v>
      </c>
      <c r="B240" s="6">
        <v>42185</v>
      </c>
      <c r="C240" s="7">
        <v>3613613.68</v>
      </c>
      <c r="D240" s="11"/>
      <c r="E240" s="4" t="s">
        <v>16</v>
      </c>
      <c r="F240" s="4">
        <v>40</v>
      </c>
      <c r="G240" s="4"/>
      <c r="H240" s="7"/>
      <c r="I240" s="4"/>
      <c r="J240" s="7"/>
      <c r="K240" s="4"/>
      <c r="L240" s="7"/>
      <c r="N240" s="7">
        <f t="shared" si="16"/>
        <v>3613613.68</v>
      </c>
      <c r="O240" s="9"/>
      <c r="P240" s="9"/>
    </row>
    <row r="241" spans="1:16" ht="12.75">
      <c r="A241" s="10"/>
      <c r="B241" s="6"/>
      <c r="C241" s="9"/>
      <c r="D241" s="11"/>
      <c r="E241" s="4"/>
      <c r="F241" s="4"/>
      <c r="G241" s="4"/>
      <c r="H241" s="9"/>
      <c r="I241" s="4"/>
      <c r="J241" s="9"/>
      <c r="K241" s="4"/>
      <c r="L241" s="9"/>
      <c r="N241" s="9"/>
      <c r="O241" s="9"/>
      <c r="P241" s="9"/>
    </row>
    <row r="242" spans="1:16" ht="13.5" thickBot="1">
      <c r="A242" t="s">
        <v>28</v>
      </c>
      <c r="C242" s="8">
        <f>SUM(C198:C240)</f>
        <v>40194384.14</v>
      </c>
      <c r="D242" s="10">
        <v>1493</v>
      </c>
      <c r="H242" s="8">
        <f>SUM(H198:H240)</f>
        <v>14012083</v>
      </c>
      <c r="J242" s="8">
        <f>SUM(J198:J240)</f>
        <v>898723.9547500001</v>
      </c>
      <c r="L242" s="8">
        <f>SUM(L198:L240)</f>
        <v>14910806.954749998</v>
      </c>
      <c r="N242" s="8">
        <f>SUM(N198:N237)</f>
        <v>8071873.9385</v>
      </c>
      <c r="O242" s="9"/>
      <c r="P242" s="9"/>
    </row>
    <row r="243" spans="3:12" ht="13.5" thickTop="1">
      <c r="C243" s="38" t="s">
        <v>61</v>
      </c>
      <c r="D243" s="10"/>
      <c r="L243" s="38" t="s">
        <v>53</v>
      </c>
    </row>
    <row r="244" ht="12.75">
      <c r="D244" s="10"/>
    </row>
    <row r="245" spans="1:18" ht="12.75">
      <c r="A245" s="10">
        <v>1989</v>
      </c>
      <c r="B245" s="6">
        <v>32509</v>
      </c>
      <c r="C245" s="17">
        <v>21110</v>
      </c>
      <c r="D245" s="29"/>
      <c r="E245" s="17" t="s">
        <v>16</v>
      </c>
      <c r="F245" s="17">
        <v>20</v>
      </c>
      <c r="G245" s="17"/>
      <c r="H245" s="17">
        <v>21110</v>
      </c>
      <c r="I245" s="17"/>
      <c r="J245" s="17"/>
      <c r="K245" s="17"/>
      <c r="L245" s="17">
        <f aca="true" t="shared" si="18" ref="L245:L256">H245+J245</f>
        <v>21110</v>
      </c>
      <c r="M245" s="17"/>
      <c r="N245" s="17">
        <f aca="true" t="shared" si="19" ref="N245:N256">C245-L245</f>
        <v>0</v>
      </c>
      <c r="O245" s="17"/>
      <c r="P245" s="17"/>
      <c r="Q245" s="17"/>
      <c r="R245" s="27"/>
    </row>
    <row r="246" spans="1:18" ht="12.75">
      <c r="A246" s="10">
        <v>1989</v>
      </c>
      <c r="B246" s="6">
        <v>32843</v>
      </c>
      <c r="C246" s="17">
        <v>7596</v>
      </c>
      <c r="D246" s="29"/>
      <c r="E246" s="17" t="s">
        <v>16</v>
      </c>
      <c r="F246" s="17">
        <v>20</v>
      </c>
      <c r="G246" s="17"/>
      <c r="H246" s="17">
        <v>7596</v>
      </c>
      <c r="I246" s="17"/>
      <c r="J246" s="17">
        <v>0</v>
      </c>
      <c r="K246" s="17"/>
      <c r="L246" s="17">
        <f t="shared" si="18"/>
        <v>7596</v>
      </c>
      <c r="M246" s="17"/>
      <c r="N246" s="17">
        <f t="shared" si="19"/>
        <v>0</v>
      </c>
      <c r="O246" s="17"/>
      <c r="P246" s="17"/>
      <c r="Q246" s="17"/>
      <c r="R246" s="27"/>
    </row>
    <row r="247" spans="1:18" ht="12.75">
      <c r="A247" s="10">
        <v>1990</v>
      </c>
      <c r="B247" s="6">
        <v>32905</v>
      </c>
      <c r="C247" s="17">
        <v>5628</v>
      </c>
      <c r="D247" s="29"/>
      <c r="E247" s="17" t="s">
        <v>16</v>
      </c>
      <c r="F247" s="17">
        <v>20</v>
      </c>
      <c r="G247" s="17"/>
      <c r="H247" s="17">
        <v>5628</v>
      </c>
      <c r="I247" s="17"/>
      <c r="J247" s="17">
        <v>0</v>
      </c>
      <c r="K247" s="17"/>
      <c r="L247" s="17">
        <f t="shared" si="18"/>
        <v>5628</v>
      </c>
      <c r="M247" s="17"/>
      <c r="N247" s="17">
        <f t="shared" si="19"/>
        <v>0</v>
      </c>
      <c r="O247" s="17"/>
      <c r="P247" s="17"/>
      <c r="Q247" s="17"/>
      <c r="R247" s="27"/>
    </row>
    <row r="248" spans="1:18" ht="12.75">
      <c r="A248" s="10">
        <v>1990</v>
      </c>
      <c r="B248" s="6">
        <v>32964</v>
      </c>
      <c r="C248" s="17">
        <v>7245</v>
      </c>
      <c r="D248" s="28"/>
      <c r="E248" s="17" t="s">
        <v>16</v>
      </c>
      <c r="F248" s="17">
        <v>20</v>
      </c>
      <c r="G248" s="17"/>
      <c r="H248" s="27">
        <v>7245</v>
      </c>
      <c r="I248" s="17"/>
      <c r="J248" s="17">
        <v>0</v>
      </c>
      <c r="K248" s="17"/>
      <c r="L248" s="17">
        <f t="shared" si="18"/>
        <v>7245</v>
      </c>
      <c r="M248" s="17"/>
      <c r="N248" s="17">
        <f t="shared" si="19"/>
        <v>0</v>
      </c>
      <c r="O248" s="17"/>
      <c r="P248" s="17"/>
      <c r="Q248" s="17"/>
      <c r="R248" s="27"/>
    </row>
    <row r="249" spans="1:18" ht="12.75">
      <c r="A249" s="10">
        <v>1960</v>
      </c>
      <c r="B249" s="6">
        <v>21916</v>
      </c>
      <c r="C249" s="17">
        <v>16000</v>
      </c>
      <c r="D249" s="29"/>
      <c r="E249" s="17" t="s">
        <v>16</v>
      </c>
      <c r="F249" s="17">
        <v>20</v>
      </c>
      <c r="G249" s="17"/>
      <c r="H249" s="17">
        <v>16000</v>
      </c>
      <c r="I249" s="17"/>
      <c r="J249" s="17">
        <v>0</v>
      </c>
      <c r="K249" s="17"/>
      <c r="L249" s="17">
        <f t="shared" si="18"/>
        <v>16000</v>
      </c>
      <c r="M249" s="17"/>
      <c r="N249" s="17">
        <f t="shared" si="19"/>
        <v>0</v>
      </c>
      <c r="O249" s="17"/>
      <c r="P249" s="17"/>
      <c r="Q249" s="17"/>
      <c r="R249" s="27"/>
    </row>
    <row r="250" spans="1:18" ht="12.75">
      <c r="A250" s="10">
        <v>1967</v>
      </c>
      <c r="B250" s="6">
        <v>24473</v>
      </c>
      <c r="C250" s="17">
        <v>17000</v>
      </c>
      <c r="D250" s="29"/>
      <c r="E250" s="17" t="s">
        <v>16</v>
      </c>
      <c r="F250" s="17">
        <v>20</v>
      </c>
      <c r="G250" s="17"/>
      <c r="H250" s="17">
        <v>17000</v>
      </c>
      <c r="I250" s="17"/>
      <c r="J250" s="17">
        <v>0</v>
      </c>
      <c r="K250" s="17"/>
      <c r="L250" s="17">
        <f t="shared" si="18"/>
        <v>17000</v>
      </c>
      <c r="M250" s="17"/>
      <c r="N250" s="17">
        <f t="shared" si="19"/>
        <v>0</v>
      </c>
      <c r="O250" s="17"/>
      <c r="P250" s="17"/>
      <c r="Q250" s="17"/>
      <c r="R250" s="27"/>
    </row>
    <row r="251" spans="1:18" ht="12.75">
      <c r="A251" s="10">
        <v>1968</v>
      </c>
      <c r="B251" s="6">
        <v>24838</v>
      </c>
      <c r="C251" s="17">
        <v>30000</v>
      </c>
      <c r="D251" s="29"/>
      <c r="E251" s="17" t="s">
        <v>16</v>
      </c>
      <c r="F251" s="17">
        <v>20</v>
      </c>
      <c r="G251" s="17"/>
      <c r="H251" s="17">
        <v>30000</v>
      </c>
      <c r="I251" s="17"/>
      <c r="J251" s="17">
        <v>0</v>
      </c>
      <c r="K251" s="17"/>
      <c r="L251" s="17">
        <f t="shared" si="18"/>
        <v>30000</v>
      </c>
      <c r="M251" s="17"/>
      <c r="N251" s="17">
        <f t="shared" si="19"/>
        <v>0</v>
      </c>
      <c r="O251" s="17"/>
      <c r="P251" s="17"/>
      <c r="Q251" s="17"/>
      <c r="R251" s="27"/>
    </row>
    <row r="252" spans="1:18" ht="12.75">
      <c r="A252" s="10">
        <v>1970</v>
      </c>
      <c r="B252" s="6">
        <v>25569</v>
      </c>
      <c r="C252" s="17">
        <v>34875</v>
      </c>
      <c r="D252" s="29"/>
      <c r="E252" s="17" t="s">
        <v>16</v>
      </c>
      <c r="F252" s="17">
        <v>20</v>
      </c>
      <c r="G252" s="17"/>
      <c r="H252" s="17">
        <v>34875</v>
      </c>
      <c r="I252" s="17"/>
      <c r="J252" s="17">
        <v>0</v>
      </c>
      <c r="K252" s="17"/>
      <c r="L252" s="17">
        <f t="shared" si="18"/>
        <v>34875</v>
      </c>
      <c r="M252" s="17"/>
      <c r="N252" s="17">
        <f t="shared" si="19"/>
        <v>0</v>
      </c>
      <c r="O252" s="17"/>
      <c r="P252" s="17"/>
      <c r="Q252" s="17"/>
      <c r="R252" s="27"/>
    </row>
    <row r="253" spans="1:18" ht="12.75">
      <c r="A253" s="10">
        <v>1972</v>
      </c>
      <c r="B253" s="6">
        <v>26299</v>
      </c>
      <c r="C253" s="17">
        <v>36752</v>
      </c>
      <c r="D253" s="29"/>
      <c r="E253" s="17" t="s">
        <v>16</v>
      </c>
      <c r="F253" s="17">
        <v>20</v>
      </c>
      <c r="G253" s="17"/>
      <c r="H253" s="17">
        <v>36752</v>
      </c>
      <c r="I253" s="17"/>
      <c r="J253" s="17">
        <v>0</v>
      </c>
      <c r="K253" s="17"/>
      <c r="L253" s="17">
        <f t="shared" si="18"/>
        <v>36752</v>
      </c>
      <c r="M253" s="17"/>
      <c r="N253" s="17">
        <f t="shared" si="19"/>
        <v>0</v>
      </c>
      <c r="O253" s="17"/>
      <c r="P253" s="17"/>
      <c r="Q253" s="17"/>
      <c r="R253" s="27"/>
    </row>
    <row r="254" spans="1:18" ht="12.75">
      <c r="A254" s="10">
        <v>1974</v>
      </c>
      <c r="B254" s="6">
        <v>27030</v>
      </c>
      <c r="C254" s="17">
        <v>4839</v>
      </c>
      <c r="D254" s="29"/>
      <c r="E254" s="17" t="s">
        <v>16</v>
      </c>
      <c r="F254" s="17">
        <v>20</v>
      </c>
      <c r="G254" s="17"/>
      <c r="H254" s="17">
        <v>4839</v>
      </c>
      <c r="I254" s="17"/>
      <c r="J254" s="17">
        <v>0</v>
      </c>
      <c r="K254" s="17"/>
      <c r="L254" s="17">
        <f t="shared" si="18"/>
        <v>4839</v>
      </c>
      <c r="M254" s="17"/>
      <c r="N254" s="17">
        <f t="shared" si="19"/>
        <v>0</v>
      </c>
      <c r="O254" s="17"/>
      <c r="P254" s="17"/>
      <c r="Q254" s="17"/>
      <c r="R254" s="27"/>
    </row>
    <row r="255" spans="1:18" ht="12.75">
      <c r="A255" s="10">
        <v>2004</v>
      </c>
      <c r="B255" s="6">
        <v>37987</v>
      </c>
      <c r="C255" s="27">
        <v>5250</v>
      </c>
      <c r="D255" s="28"/>
      <c r="E255" s="17" t="s">
        <v>16</v>
      </c>
      <c r="F255" s="4">
        <v>20</v>
      </c>
      <c r="G255" s="17"/>
      <c r="H255" s="27">
        <v>2758</v>
      </c>
      <c r="I255" s="17"/>
      <c r="J255" s="17">
        <f>C255/F255</f>
        <v>262.5</v>
      </c>
      <c r="K255" s="17"/>
      <c r="L255" s="17">
        <f>H255+J255</f>
        <v>3020.5</v>
      </c>
      <c r="M255" s="17"/>
      <c r="N255" s="17">
        <f>C255-L255</f>
        <v>2229.5</v>
      </c>
      <c r="O255" s="17"/>
      <c r="P255" s="17"/>
      <c r="Q255" s="17"/>
      <c r="R255" s="27"/>
    </row>
    <row r="256" spans="1:18" ht="12.75">
      <c r="A256" s="10">
        <v>1984</v>
      </c>
      <c r="B256" s="6">
        <v>30682</v>
      </c>
      <c r="C256" s="19">
        <v>6442</v>
      </c>
      <c r="D256" s="29"/>
      <c r="E256" s="17" t="s">
        <v>16</v>
      </c>
      <c r="F256" s="17">
        <v>20</v>
      </c>
      <c r="G256" s="17"/>
      <c r="H256" s="19">
        <v>6442</v>
      </c>
      <c r="I256" s="17"/>
      <c r="J256" s="19">
        <v>0</v>
      </c>
      <c r="K256" s="17"/>
      <c r="L256" s="19">
        <f t="shared" si="18"/>
        <v>6442</v>
      </c>
      <c r="M256" s="17"/>
      <c r="N256" s="19">
        <f t="shared" si="19"/>
        <v>0</v>
      </c>
      <c r="O256" s="27"/>
      <c r="P256" s="27"/>
      <c r="Q256" s="17"/>
      <c r="R256" s="27"/>
    </row>
    <row r="257" spans="4:18" ht="12.75">
      <c r="D257" s="10"/>
      <c r="Q257" s="17"/>
      <c r="R257" s="27"/>
    </row>
    <row r="258" spans="1:18" ht="13.5" thickBot="1">
      <c r="A258" t="s">
        <v>19</v>
      </c>
      <c r="C258" s="20">
        <f>SUM(C245:C256)-1</f>
        <v>192736</v>
      </c>
      <c r="D258" s="10">
        <v>1492</v>
      </c>
      <c r="H258" s="20">
        <f>SUM(H245:H256)-1</f>
        <v>190244</v>
      </c>
      <c r="J258" s="20">
        <f>SUM(J245:J256)-1</f>
        <v>261.5</v>
      </c>
      <c r="L258" s="20">
        <f>SUM(L245:L256)-1</f>
        <v>190506.5</v>
      </c>
      <c r="N258" s="20">
        <f>SUM(N245:N256)-1</f>
        <v>2228.5</v>
      </c>
      <c r="O258" s="37"/>
      <c r="P258" s="37"/>
      <c r="Q258" s="17"/>
      <c r="R258" s="27"/>
    </row>
    <row r="259" spans="3:18" ht="13.5" thickTop="1">
      <c r="C259" s="38" t="s">
        <v>58</v>
      </c>
      <c r="D259" s="10"/>
      <c r="L259" s="38" t="s">
        <v>52</v>
      </c>
      <c r="Q259" s="17"/>
      <c r="R259" s="27"/>
    </row>
    <row r="260" spans="4:18" ht="12.75">
      <c r="D260" s="10"/>
      <c r="Q260" s="17"/>
      <c r="R260" s="27"/>
    </row>
    <row r="261" spans="1:18" ht="12.75">
      <c r="A261" s="10">
        <v>1952</v>
      </c>
      <c r="B261" s="6">
        <v>18994</v>
      </c>
      <c r="C261" s="17">
        <v>171000</v>
      </c>
      <c r="D261" s="29"/>
      <c r="E261" s="17" t="s">
        <v>16</v>
      </c>
      <c r="F261" s="17">
        <v>40</v>
      </c>
      <c r="G261" s="17"/>
      <c r="H261" s="17">
        <v>171000</v>
      </c>
      <c r="I261" s="17"/>
      <c r="J261" s="17">
        <v>0</v>
      </c>
      <c r="K261" s="17"/>
      <c r="L261" s="17">
        <f>H261+J261</f>
        <v>171000</v>
      </c>
      <c r="M261" s="17"/>
      <c r="N261" s="17">
        <f>C261-L261</f>
        <v>0</v>
      </c>
      <c r="O261" s="17"/>
      <c r="P261" s="17"/>
      <c r="Q261" s="17"/>
      <c r="R261" s="27"/>
    </row>
    <row r="262" spans="1:18" ht="12.75">
      <c r="A262" s="10">
        <v>1964</v>
      </c>
      <c r="B262" s="6">
        <v>23377</v>
      </c>
      <c r="C262" s="17">
        <v>182000</v>
      </c>
      <c r="D262" s="29"/>
      <c r="E262" s="17" t="s">
        <v>16</v>
      </c>
      <c r="F262" s="17">
        <v>40</v>
      </c>
      <c r="G262" s="17"/>
      <c r="H262" s="17">
        <v>182000</v>
      </c>
      <c r="I262" s="17"/>
      <c r="J262" s="17">
        <v>0</v>
      </c>
      <c r="K262" s="17"/>
      <c r="L262" s="17">
        <f>H262+J262</f>
        <v>182000</v>
      </c>
      <c r="M262" s="17"/>
      <c r="N262" s="17">
        <f>C262-L262</f>
        <v>0</v>
      </c>
      <c r="O262" s="17"/>
      <c r="P262" s="17"/>
      <c r="Q262" s="17"/>
      <c r="R262" s="27"/>
    </row>
    <row r="263" spans="1:18" ht="12.75">
      <c r="A263" s="10">
        <v>1970</v>
      </c>
      <c r="B263" s="6">
        <v>25569</v>
      </c>
      <c r="C263" s="17">
        <v>104290</v>
      </c>
      <c r="D263" s="17"/>
      <c r="E263" s="17" t="s">
        <v>16</v>
      </c>
      <c r="F263" s="17">
        <v>40</v>
      </c>
      <c r="G263" s="17"/>
      <c r="H263" s="17">
        <v>104290</v>
      </c>
      <c r="I263" s="17"/>
      <c r="J263" s="17">
        <v>0</v>
      </c>
      <c r="K263" s="17"/>
      <c r="L263" s="17">
        <f aca="true" t="shared" si="20" ref="L263:L292">H263+J263</f>
        <v>104290</v>
      </c>
      <c r="M263" s="17"/>
      <c r="N263" s="17">
        <f aca="true" t="shared" si="21" ref="N263:N292">C263-L263</f>
        <v>0</v>
      </c>
      <c r="O263" s="17"/>
      <c r="P263" s="17"/>
      <c r="Q263" s="17"/>
      <c r="R263" s="27"/>
    </row>
    <row r="264" spans="1:18" ht="12.75">
      <c r="A264" s="10">
        <v>1971</v>
      </c>
      <c r="B264" s="6">
        <v>25934</v>
      </c>
      <c r="C264" s="27">
        <v>27672</v>
      </c>
      <c r="D264" s="28"/>
      <c r="E264" s="17" t="s">
        <v>16</v>
      </c>
      <c r="F264" s="17">
        <v>40</v>
      </c>
      <c r="G264" s="17"/>
      <c r="H264" s="27">
        <v>27672</v>
      </c>
      <c r="I264" s="17"/>
      <c r="J264" s="17">
        <v>0</v>
      </c>
      <c r="K264" s="17"/>
      <c r="L264" s="17">
        <f t="shared" si="20"/>
        <v>27672</v>
      </c>
      <c r="M264" s="17"/>
      <c r="N264" s="17">
        <f t="shared" si="21"/>
        <v>0</v>
      </c>
      <c r="O264" s="17"/>
      <c r="P264" s="17"/>
      <c r="Q264" s="17"/>
      <c r="R264" s="27"/>
    </row>
    <row r="265" spans="1:18" ht="12.75">
      <c r="A265" s="10">
        <v>1975</v>
      </c>
      <c r="B265" s="6">
        <v>27395</v>
      </c>
      <c r="C265" s="27">
        <v>21256</v>
      </c>
      <c r="D265" s="28"/>
      <c r="E265" s="17" t="s">
        <v>16</v>
      </c>
      <c r="F265" s="17">
        <v>40</v>
      </c>
      <c r="G265" s="17"/>
      <c r="H265" s="27">
        <v>20988</v>
      </c>
      <c r="I265" s="17"/>
      <c r="J265" s="17">
        <f>C265/F265-263</f>
        <v>268.4</v>
      </c>
      <c r="K265" s="17"/>
      <c r="L265" s="17">
        <f t="shared" si="20"/>
        <v>21256.4</v>
      </c>
      <c r="M265" s="17"/>
      <c r="N265" s="17">
        <f t="shared" si="21"/>
        <v>-0.4000000000014552</v>
      </c>
      <c r="O265" s="17"/>
      <c r="P265" s="17"/>
      <c r="Q265" s="17"/>
      <c r="R265" s="27"/>
    </row>
    <row r="266" spans="1:18" ht="12.75">
      <c r="A266" s="10">
        <v>1976</v>
      </c>
      <c r="B266" s="6">
        <v>27760</v>
      </c>
      <c r="C266" s="27">
        <v>6850</v>
      </c>
      <c r="D266" s="28"/>
      <c r="E266" s="17" t="s">
        <v>16</v>
      </c>
      <c r="F266" s="17">
        <v>40</v>
      </c>
      <c r="G266" s="17"/>
      <c r="H266" s="27">
        <v>6592</v>
      </c>
      <c r="I266" s="17"/>
      <c r="J266" s="17">
        <f aca="true" t="shared" si="22" ref="J266:J272">C266/F266</f>
        <v>171.25</v>
      </c>
      <c r="K266" s="17"/>
      <c r="L266" s="17">
        <f t="shared" si="20"/>
        <v>6763.25</v>
      </c>
      <c r="M266" s="17"/>
      <c r="N266" s="17">
        <f t="shared" si="21"/>
        <v>86.75</v>
      </c>
      <c r="O266" s="17"/>
      <c r="P266" s="17"/>
      <c r="Q266" s="17"/>
      <c r="R266" s="27"/>
    </row>
    <row r="267" spans="1:18" ht="12.75">
      <c r="A267" s="10">
        <v>1977</v>
      </c>
      <c r="B267" s="6">
        <v>28126</v>
      </c>
      <c r="C267" s="27">
        <v>19334</v>
      </c>
      <c r="D267" s="28"/>
      <c r="E267" s="17" t="s">
        <v>16</v>
      </c>
      <c r="F267" s="17">
        <v>40</v>
      </c>
      <c r="G267" s="17"/>
      <c r="H267" s="27">
        <v>18124</v>
      </c>
      <c r="I267" s="17"/>
      <c r="J267" s="17">
        <f t="shared" si="22"/>
        <v>483.35</v>
      </c>
      <c r="K267" s="17"/>
      <c r="L267" s="17">
        <f t="shared" si="20"/>
        <v>18607.35</v>
      </c>
      <c r="M267" s="17"/>
      <c r="N267" s="17">
        <f t="shared" si="21"/>
        <v>726.6500000000015</v>
      </c>
      <c r="O267" s="17"/>
      <c r="P267" s="17"/>
      <c r="Q267" s="17"/>
      <c r="R267" s="27"/>
    </row>
    <row r="268" spans="1:18" ht="12.75">
      <c r="A268" s="10">
        <v>1977</v>
      </c>
      <c r="B268" s="6">
        <v>28126</v>
      </c>
      <c r="C268" s="27">
        <v>5441</v>
      </c>
      <c r="D268" s="28"/>
      <c r="E268" s="17" t="s">
        <v>16</v>
      </c>
      <c r="F268" s="17">
        <v>40</v>
      </c>
      <c r="G268" s="17"/>
      <c r="H268" s="27">
        <v>5100</v>
      </c>
      <c r="I268" s="17"/>
      <c r="J268" s="17">
        <f t="shared" si="22"/>
        <v>136.025</v>
      </c>
      <c r="K268" s="17"/>
      <c r="L268" s="17">
        <f t="shared" si="20"/>
        <v>5236.025</v>
      </c>
      <c r="M268" s="17"/>
      <c r="N268" s="17">
        <f t="shared" si="21"/>
        <v>204.97500000000036</v>
      </c>
      <c r="O268" s="17"/>
      <c r="P268" s="17"/>
      <c r="Q268" s="17"/>
      <c r="R268" s="27"/>
    </row>
    <row r="269" spans="1:18" ht="12.75">
      <c r="A269" s="10">
        <v>1981</v>
      </c>
      <c r="B269" s="6">
        <v>29587</v>
      </c>
      <c r="C269" s="27">
        <v>1862576</v>
      </c>
      <c r="D269" s="28"/>
      <c r="E269" s="17" t="s">
        <v>16</v>
      </c>
      <c r="F269" s="17">
        <v>40</v>
      </c>
      <c r="G269" s="17"/>
      <c r="H269" s="27">
        <v>1559905</v>
      </c>
      <c r="I269" s="17"/>
      <c r="J269" s="17">
        <f t="shared" si="22"/>
        <v>46564.4</v>
      </c>
      <c r="K269" s="17"/>
      <c r="L269" s="17">
        <f t="shared" si="20"/>
        <v>1606469.4</v>
      </c>
      <c r="M269" s="17"/>
      <c r="N269" s="17">
        <f t="shared" si="21"/>
        <v>256106.6000000001</v>
      </c>
      <c r="O269" s="17"/>
      <c r="P269" s="17"/>
      <c r="Q269" s="17"/>
      <c r="R269" s="27"/>
    </row>
    <row r="270" spans="1:18" ht="12.75">
      <c r="A270" s="10">
        <v>1977</v>
      </c>
      <c r="B270" s="6">
        <v>28126</v>
      </c>
      <c r="C270" s="27">
        <v>80652</v>
      </c>
      <c r="D270" s="28"/>
      <c r="E270" s="17" t="s">
        <v>16</v>
      </c>
      <c r="F270" s="17">
        <v>40</v>
      </c>
      <c r="G270" s="17"/>
      <c r="H270" s="27">
        <v>75610</v>
      </c>
      <c r="I270" s="17"/>
      <c r="J270" s="17">
        <f t="shared" si="22"/>
        <v>2016.3</v>
      </c>
      <c r="K270" s="17"/>
      <c r="L270" s="17">
        <f t="shared" si="20"/>
        <v>77626.3</v>
      </c>
      <c r="M270" s="17"/>
      <c r="N270" s="17">
        <f t="shared" si="21"/>
        <v>3025.699999999997</v>
      </c>
      <c r="O270" s="17"/>
      <c r="P270" s="17"/>
      <c r="Q270" s="17"/>
      <c r="R270" s="27"/>
    </row>
    <row r="271" spans="1:18" ht="12.75">
      <c r="A271" s="10">
        <v>1978</v>
      </c>
      <c r="B271" s="6">
        <v>28491</v>
      </c>
      <c r="C271" s="27">
        <v>3860</v>
      </c>
      <c r="D271" s="28"/>
      <c r="E271" s="17" t="s">
        <v>16</v>
      </c>
      <c r="F271" s="17">
        <v>40</v>
      </c>
      <c r="G271" s="17"/>
      <c r="H271" s="27">
        <v>3526</v>
      </c>
      <c r="I271" s="17"/>
      <c r="J271" s="17">
        <f t="shared" si="22"/>
        <v>96.5</v>
      </c>
      <c r="K271" s="17"/>
      <c r="L271" s="17">
        <f t="shared" si="20"/>
        <v>3622.5</v>
      </c>
      <c r="M271" s="17"/>
      <c r="N271" s="17">
        <f t="shared" si="21"/>
        <v>237.5</v>
      </c>
      <c r="O271" s="17"/>
      <c r="P271" s="17"/>
      <c r="Q271" s="17"/>
      <c r="R271" s="27"/>
    </row>
    <row r="272" spans="1:18" ht="12.75">
      <c r="A272" s="10">
        <v>1979</v>
      </c>
      <c r="B272" s="6">
        <v>28856</v>
      </c>
      <c r="C272" s="27">
        <v>2920</v>
      </c>
      <c r="D272" s="28"/>
      <c r="E272" s="17" t="s">
        <v>16</v>
      </c>
      <c r="F272" s="17">
        <v>40</v>
      </c>
      <c r="G272" s="17"/>
      <c r="H272" s="27">
        <v>2592</v>
      </c>
      <c r="I272" s="17"/>
      <c r="J272" s="17">
        <f t="shared" si="22"/>
        <v>73</v>
      </c>
      <c r="K272" s="17"/>
      <c r="L272" s="17">
        <f t="shared" si="20"/>
        <v>2665</v>
      </c>
      <c r="M272" s="17"/>
      <c r="N272" s="17">
        <f t="shared" si="21"/>
        <v>255</v>
      </c>
      <c r="O272" s="17"/>
      <c r="P272" s="17"/>
      <c r="Q272" s="17"/>
      <c r="R272" s="27"/>
    </row>
    <row r="273" spans="1:18" ht="12.75">
      <c r="A273" s="10">
        <v>1998</v>
      </c>
      <c r="B273" s="6">
        <v>35796</v>
      </c>
      <c r="C273" s="27">
        <v>39884</v>
      </c>
      <c r="D273" s="28"/>
      <c r="E273" s="17" t="s">
        <v>16</v>
      </c>
      <c r="F273" s="17">
        <v>10</v>
      </c>
      <c r="G273" s="17"/>
      <c r="H273" s="27">
        <v>39884</v>
      </c>
      <c r="I273" s="17"/>
      <c r="J273" s="17"/>
      <c r="K273" s="17"/>
      <c r="L273" s="17">
        <f t="shared" si="20"/>
        <v>39884</v>
      </c>
      <c r="M273" s="17"/>
      <c r="N273" s="17">
        <f t="shared" si="21"/>
        <v>0</v>
      </c>
      <c r="O273" s="17"/>
      <c r="P273" s="17"/>
      <c r="Q273" s="17"/>
      <c r="R273" s="27"/>
    </row>
    <row r="274" spans="1:18" ht="12.75">
      <c r="A274" s="10">
        <v>1999</v>
      </c>
      <c r="B274" s="6">
        <v>36161</v>
      </c>
      <c r="C274" s="27">
        <v>61367</v>
      </c>
      <c r="D274" s="28"/>
      <c r="E274" s="17" t="s">
        <v>16</v>
      </c>
      <c r="F274" s="17">
        <v>20</v>
      </c>
      <c r="G274" s="17"/>
      <c r="H274" s="27">
        <v>47558</v>
      </c>
      <c r="I274" s="17"/>
      <c r="J274" s="17">
        <f aca="true" t="shared" si="23" ref="J274:J281">C274/F274</f>
        <v>3068.35</v>
      </c>
      <c r="K274" s="17"/>
      <c r="L274" s="17">
        <f t="shared" si="20"/>
        <v>50626.35</v>
      </c>
      <c r="M274" s="17"/>
      <c r="N274" s="17">
        <f t="shared" si="21"/>
        <v>10740.650000000001</v>
      </c>
      <c r="O274" s="17"/>
      <c r="P274" s="17"/>
      <c r="Q274" s="17"/>
      <c r="R274" s="27"/>
    </row>
    <row r="275" spans="1:18" ht="12.75">
      <c r="A275" s="10">
        <v>2000</v>
      </c>
      <c r="B275" s="6">
        <v>36526</v>
      </c>
      <c r="C275" s="27">
        <v>21289</v>
      </c>
      <c r="D275" s="28"/>
      <c r="E275" s="17" t="s">
        <v>16</v>
      </c>
      <c r="F275" s="17">
        <v>20</v>
      </c>
      <c r="G275" s="17"/>
      <c r="H275" s="27">
        <v>15432</v>
      </c>
      <c r="I275" s="17"/>
      <c r="J275" s="17">
        <f t="shared" si="23"/>
        <v>1064.45</v>
      </c>
      <c r="K275" s="17"/>
      <c r="L275" s="17">
        <f t="shared" si="20"/>
        <v>16496.45</v>
      </c>
      <c r="M275" s="17"/>
      <c r="N275" s="17">
        <f t="shared" si="21"/>
        <v>4792.549999999999</v>
      </c>
      <c r="O275" s="17"/>
      <c r="P275" s="17"/>
      <c r="Q275" s="17"/>
      <c r="R275" s="27"/>
    </row>
    <row r="276" spans="1:18" ht="12.75">
      <c r="A276" s="10">
        <v>2001</v>
      </c>
      <c r="B276" s="6">
        <v>36892</v>
      </c>
      <c r="C276" s="9">
        <v>27744</v>
      </c>
      <c r="D276" s="11"/>
      <c r="E276" s="17" t="s">
        <v>16</v>
      </c>
      <c r="F276" s="4">
        <v>20</v>
      </c>
      <c r="G276" s="4"/>
      <c r="H276" s="9">
        <v>18726</v>
      </c>
      <c r="I276" s="4"/>
      <c r="J276" s="17">
        <f t="shared" si="23"/>
        <v>1387.2</v>
      </c>
      <c r="K276" s="4"/>
      <c r="L276" s="17">
        <f t="shared" si="20"/>
        <v>20113.2</v>
      </c>
      <c r="N276" s="17">
        <f t="shared" si="21"/>
        <v>7630.799999999999</v>
      </c>
      <c r="O276" s="17"/>
      <c r="P276" s="17"/>
      <c r="Q276" s="17"/>
      <c r="R276" s="27"/>
    </row>
    <row r="277" spans="1:18" ht="12.75">
      <c r="A277" s="10">
        <v>2003</v>
      </c>
      <c r="B277" s="6">
        <v>37622</v>
      </c>
      <c r="C277" s="27">
        <v>3299569</v>
      </c>
      <c r="D277" s="28"/>
      <c r="E277" s="17" t="s">
        <v>16</v>
      </c>
      <c r="F277" s="4">
        <v>20</v>
      </c>
      <c r="G277" s="17"/>
      <c r="H277" s="27">
        <v>1897250</v>
      </c>
      <c r="I277" s="17"/>
      <c r="J277" s="17">
        <f t="shared" si="23"/>
        <v>164978.45</v>
      </c>
      <c r="K277" s="17"/>
      <c r="L277" s="17">
        <f t="shared" si="20"/>
        <v>2062228.45</v>
      </c>
      <c r="M277" s="17"/>
      <c r="N277" s="17">
        <f t="shared" si="21"/>
        <v>1237340.55</v>
      </c>
      <c r="O277" s="17"/>
      <c r="P277" s="17"/>
      <c r="Q277" s="17"/>
      <c r="R277" s="27"/>
    </row>
    <row r="278" spans="1:18" ht="12.75">
      <c r="A278" s="10">
        <v>2004</v>
      </c>
      <c r="B278" s="6">
        <v>37987</v>
      </c>
      <c r="C278" s="27">
        <v>891306</v>
      </c>
      <c r="D278" s="28"/>
      <c r="E278" s="17" t="s">
        <v>16</v>
      </c>
      <c r="F278" s="4">
        <v>20</v>
      </c>
      <c r="G278" s="17"/>
      <c r="H278" s="27">
        <v>467934</v>
      </c>
      <c r="I278" s="17"/>
      <c r="J278" s="17">
        <f t="shared" si="23"/>
        <v>44565.3</v>
      </c>
      <c r="K278" s="17"/>
      <c r="L278" s="17">
        <f t="shared" si="20"/>
        <v>512499.3</v>
      </c>
      <c r="M278" s="17"/>
      <c r="N278" s="17">
        <f t="shared" si="21"/>
        <v>378806.7</v>
      </c>
      <c r="O278" s="17"/>
      <c r="P278" s="17"/>
      <c r="Q278" s="17"/>
      <c r="R278" s="27"/>
    </row>
    <row r="279" spans="1:18" ht="12.75">
      <c r="A279" s="10" t="s">
        <v>29</v>
      </c>
      <c r="B279" s="6">
        <v>38353</v>
      </c>
      <c r="C279" s="27">
        <v>824209</v>
      </c>
      <c r="D279" s="28"/>
      <c r="E279" s="17" t="s">
        <v>16</v>
      </c>
      <c r="F279" s="4">
        <v>20</v>
      </c>
      <c r="G279" s="17"/>
      <c r="H279" s="27">
        <v>391497</v>
      </c>
      <c r="I279" s="17"/>
      <c r="J279" s="17">
        <f t="shared" si="23"/>
        <v>41210.45</v>
      </c>
      <c r="K279" s="17"/>
      <c r="L279" s="17">
        <f t="shared" si="20"/>
        <v>432707.45</v>
      </c>
      <c r="M279" s="17"/>
      <c r="N279" s="17">
        <f t="shared" si="21"/>
        <v>391501.55</v>
      </c>
      <c r="O279" s="17"/>
      <c r="P279" s="17"/>
      <c r="Q279" s="17"/>
      <c r="R279" s="27"/>
    </row>
    <row r="280" spans="1:18" ht="12.75">
      <c r="A280" s="10" t="s">
        <v>29</v>
      </c>
      <c r="B280" s="6">
        <v>38533</v>
      </c>
      <c r="C280" s="27">
        <v>110095</v>
      </c>
      <c r="D280" s="28"/>
      <c r="E280" s="17" t="s">
        <v>16</v>
      </c>
      <c r="F280" s="4">
        <v>20</v>
      </c>
      <c r="G280" s="17"/>
      <c r="H280" s="27">
        <v>49565</v>
      </c>
      <c r="I280" s="17"/>
      <c r="J280" s="17">
        <f t="shared" si="23"/>
        <v>5504.75</v>
      </c>
      <c r="K280" s="17"/>
      <c r="L280" s="17">
        <f t="shared" si="20"/>
        <v>55069.75</v>
      </c>
      <c r="M280" s="17"/>
      <c r="N280" s="17">
        <f t="shared" si="21"/>
        <v>55025.25</v>
      </c>
      <c r="O280" s="17"/>
      <c r="P280" s="17"/>
      <c r="Q280" s="17"/>
      <c r="R280" s="27"/>
    </row>
    <row r="281" spans="1:18" ht="12.75">
      <c r="A281" s="10" t="s">
        <v>29</v>
      </c>
      <c r="B281" s="6">
        <v>38898</v>
      </c>
      <c r="C281" s="27">
        <v>152407</v>
      </c>
      <c r="D281" s="28"/>
      <c r="E281" s="17" t="s">
        <v>16</v>
      </c>
      <c r="F281" s="4">
        <v>20</v>
      </c>
      <c r="G281" s="17"/>
      <c r="H281" s="27">
        <v>60965</v>
      </c>
      <c r="I281" s="17"/>
      <c r="J281" s="17">
        <f t="shared" si="23"/>
        <v>7620.35</v>
      </c>
      <c r="K281" s="17"/>
      <c r="L281" s="17">
        <f>H281+J281</f>
        <v>68585.35</v>
      </c>
      <c r="M281" s="17"/>
      <c r="N281" s="17">
        <f t="shared" si="21"/>
        <v>83821.65</v>
      </c>
      <c r="O281" s="17"/>
      <c r="P281" s="17"/>
      <c r="Q281" s="17"/>
      <c r="R281" s="27"/>
    </row>
    <row r="282" spans="1:18" ht="12.75">
      <c r="A282" s="10">
        <v>1991</v>
      </c>
      <c r="B282" s="6">
        <v>33208</v>
      </c>
      <c r="C282" s="27">
        <v>7320</v>
      </c>
      <c r="D282" s="28"/>
      <c r="E282" s="17" t="s">
        <v>16</v>
      </c>
      <c r="F282" s="17">
        <v>10</v>
      </c>
      <c r="G282" s="17"/>
      <c r="H282" s="27">
        <v>7320</v>
      </c>
      <c r="I282" s="17"/>
      <c r="J282" s="17">
        <v>0</v>
      </c>
      <c r="K282" s="17"/>
      <c r="L282" s="17">
        <f t="shared" si="20"/>
        <v>7320</v>
      </c>
      <c r="M282" s="17"/>
      <c r="N282" s="17">
        <f t="shared" si="21"/>
        <v>0</v>
      </c>
      <c r="O282" s="17"/>
      <c r="P282" s="17"/>
      <c r="Q282" s="17"/>
      <c r="R282" s="27"/>
    </row>
    <row r="283" spans="1:18" ht="12.75">
      <c r="A283" s="10">
        <v>1991</v>
      </c>
      <c r="B283" s="6">
        <v>33239</v>
      </c>
      <c r="C283" s="27">
        <v>2980</v>
      </c>
      <c r="D283" s="28"/>
      <c r="E283" s="17" t="s">
        <v>16</v>
      </c>
      <c r="F283" s="17">
        <v>10</v>
      </c>
      <c r="G283" s="17"/>
      <c r="H283" s="27">
        <v>2980</v>
      </c>
      <c r="I283" s="17"/>
      <c r="J283" s="17">
        <v>0</v>
      </c>
      <c r="K283" s="17"/>
      <c r="L283" s="17">
        <f t="shared" si="20"/>
        <v>2980</v>
      </c>
      <c r="M283" s="17"/>
      <c r="N283" s="17">
        <f t="shared" si="21"/>
        <v>0</v>
      </c>
      <c r="O283" s="17"/>
      <c r="P283" s="17"/>
      <c r="Q283" s="17"/>
      <c r="R283" s="27"/>
    </row>
    <row r="284" spans="1:18" ht="12.75">
      <c r="A284" s="10">
        <v>1991</v>
      </c>
      <c r="B284" s="6">
        <v>33239</v>
      </c>
      <c r="C284" s="27">
        <v>1680</v>
      </c>
      <c r="D284" s="28"/>
      <c r="E284" s="17" t="s">
        <v>16</v>
      </c>
      <c r="F284" s="17">
        <v>10</v>
      </c>
      <c r="G284" s="17"/>
      <c r="H284" s="27">
        <v>1680</v>
      </c>
      <c r="I284" s="17"/>
      <c r="J284" s="17">
        <v>0</v>
      </c>
      <c r="K284" s="17"/>
      <c r="L284" s="17">
        <f t="shared" si="20"/>
        <v>1680</v>
      </c>
      <c r="M284" s="17"/>
      <c r="N284" s="17">
        <f t="shared" si="21"/>
        <v>0</v>
      </c>
      <c r="O284" s="17"/>
      <c r="P284" s="17"/>
      <c r="Q284" s="17"/>
      <c r="R284" s="27"/>
    </row>
    <row r="285" spans="1:18" ht="12.75">
      <c r="A285" s="10">
        <v>1991</v>
      </c>
      <c r="B285" s="6">
        <v>33359</v>
      </c>
      <c r="C285" s="27">
        <v>2980</v>
      </c>
      <c r="D285" s="28"/>
      <c r="E285" s="17" t="s">
        <v>16</v>
      </c>
      <c r="F285" s="17">
        <v>10</v>
      </c>
      <c r="G285" s="17"/>
      <c r="H285" s="27">
        <v>2980</v>
      </c>
      <c r="I285" s="17"/>
      <c r="J285" s="17">
        <v>0</v>
      </c>
      <c r="K285" s="17"/>
      <c r="L285" s="17">
        <f t="shared" si="20"/>
        <v>2980</v>
      </c>
      <c r="M285" s="17"/>
      <c r="N285" s="17">
        <f t="shared" si="21"/>
        <v>0</v>
      </c>
      <c r="O285" s="17"/>
      <c r="P285" s="17"/>
      <c r="Q285" s="17"/>
      <c r="R285" s="27"/>
    </row>
    <row r="286" spans="1:18" ht="12.75">
      <c r="A286" s="10">
        <v>1992</v>
      </c>
      <c r="B286" s="6">
        <v>33695</v>
      </c>
      <c r="C286" s="27">
        <v>16023</v>
      </c>
      <c r="D286" s="28"/>
      <c r="E286" s="17" t="s">
        <v>16</v>
      </c>
      <c r="F286" s="17">
        <v>10</v>
      </c>
      <c r="G286" s="17"/>
      <c r="H286" s="27">
        <v>16023</v>
      </c>
      <c r="I286" s="17"/>
      <c r="J286" s="17">
        <v>0</v>
      </c>
      <c r="K286" s="17"/>
      <c r="L286" s="17">
        <f t="shared" si="20"/>
        <v>16023</v>
      </c>
      <c r="M286" s="17"/>
      <c r="N286" s="17">
        <f t="shared" si="21"/>
        <v>0</v>
      </c>
      <c r="O286" s="17"/>
      <c r="P286" s="17"/>
      <c r="Q286" s="17"/>
      <c r="R286" s="27"/>
    </row>
    <row r="287" spans="1:18" ht="12.75">
      <c r="A287" s="10">
        <v>1993</v>
      </c>
      <c r="B287" s="6">
        <v>34015</v>
      </c>
      <c r="C287" s="27">
        <v>60558</v>
      </c>
      <c r="D287" s="28"/>
      <c r="E287" s="17" t="s">
        <v>16</v>
      </c>
      <c r="F287" s="17">
        <v>10</v>
      </c>
      <c r="G287" s="17"/>
      <c r="H287" s="27">
        <v>60558</v>
      </c>
      <c r="I287" s="17"/>
      <c r="J287" s="17">
        <v>0</v>
      </c>
      <c r="K287" s="17"/>
      <c r="L287" s="17">
        <f t="shared" si="20"/>
        <v>60558</v>
      </c>
      <c r="M287" s="17"/>
      <c r="N287" s="17">
        <f t="shared" si="21"/>
        <v>0</v>
      </c>
      <c r="O287" s="17"/>
      <c r="P287" s="17"/>
      <c r="Q287" s="17"/>
      <c r="R287" s="27"/>
    </row>
    <row r="288" spans="1:18" ht="12.75">
      <c r="A288" s="10">
        <v>1994</v>
      </c>
      <c r="B288" s="6">
        <v>34335</v>
      </c>
      <c r="C288" s="27">
        <v>146528</v>
      </c>
      <c r="D288" s="28"/>
      <c r="E288" s="17" t="s">
        <v>16</v>
      </c>
      <c r="F288" s="17">
        <v>10</v>
      </c>
      <c r="G288" s="17"/>
      <c r="H288" s="27">
        <v>146528</v>
      </c>
      <c r="I288" s="17"/>
      <c r="J288" s="17">
        <v>0</v>
      </c>
      <c r="K288" s="17"/>
      <c r="L288" s="17">
        <f t="shared" si="20"/>
        <v>146528</v>
      </c>
      <c r="M288" s="17"/>
      <c r="N288" s="17">
        <f t="shared" si="21"/>
        <v>0</v>
      </c>
      <c r="O288" s="17"/>
      <c r="P288" s="17"/>
      <c r="Q288" s="17"/>
      <c r="R288" s="27"/>
    </row>
    <row r="289" spans="1:18" ht="12.75">
      <c r="A289" s="10">
        <v>1995</v>
      </c>
      <c r="B289" s="6">
        <v>34700</v>
      </c>
      <c r="C289" s="27">
        <v>97934</v>
      </c>
      <c r="D289" s="28"/>
      <c r="E289" s="17" t="s">
        <v>16</v>
      </c>
      <c r="F289" s="17">
        <v>10</v>
      </c>
      <c r="G289" s="17"/>
      <c r="H289" s="27">
        <v>97934</v>
      </c>
      <c r="I289" s="17"/>
      <c r="J289" s="17">
        <v>0</v>
      </c>
      <c r="K289" s="17"/>
      <c r="L289" s="17">
        <f t="shared" si="20"/>
        <v>97934</v>
      </c>
      <c r="M289" s="17"/>
      <c r="N289" s="17">
        <f t="shared" si="21"/>
        <v>0</v>
      </c>
      <c r="O289" s="17"/>
      <c r="P289" s="17"/>
      <c r="Q289" s="17"/>
      <c r="R289" s="27"/>
    </row>
    <row r="290" spans="1:18" ht="12.75">
      <c r="A290" s="10">
        <v>1996</v>
      </c>
      <c r="B290" s="6">
        <v>35065</v>
      </c>
      <c r="C290" s="27">
        <v>59162</v>
      </c>
      <c r="D290" s="28"/>
      <c r="E290" s="17" t="s">
        <v>16</v>
      </c>
      <c r="F290" s="17">
        <v>10</v>
      </c>
      <c r="G290" s="17"/>
      <c r="H290" s="27">
        <v>59162</v>
      </c>
      <c r="I290" s="17"/>
      <c r="J290" s="17">
        <v>0</v>
      </c>
      <c r="K290" s="17"/>
      <c r="L290" s="17">
        <f t="shared" si="20"/>
        <v>59162</v>
      </c>
      <c r="M290" s="17"/>
      <c r="N290" s="17">
        <f>C290-L290</f>
        <v>0</v>
      </c>
      <c r="O290" s="17"/>
      <c r="P290" s="17"/>
      <c r="Q290" s="17"/>
      <c r="R290" s="27"/>
    </row>
    <row r="291" spans="1:18" ht="12.75">
      <c r="A291" s="10" t="s">
        <v>37</v>
      </c>
      <c r="B291" s="6">
        <v>40359</v>
      </c>
      <c r="C291" s="27">
        <v>146734</v>
      </c>
      <c r="D291" s="28"/>
      <c r="E291" s="17" t="s">
        <v>16</v>
      </c>
      <c r="F291" s="17">
        <v>20</v>
      </c>
      <c r="G291" s="17"/>
      <c r="H291" s="27">
        <v>29342</v>
      </c>
      <c r="I291" s="17"/>
      <c r="J291" s="17">
        <f>C291/F291</f>
        <v>7336.7</v>
      </c>
      <c r="K291" s="17"/>
      <c r="L291" s="17">
        <f>H291+J291</f>
        <v>36678.7</v>
      </c>
      <c r="M291" s="17"/>
      <c r="N291" s="17">
        <f>C291-L291</f>
        <v>110055.3</v>
      </c>
      <c r="O291" s="17"/>
      <c r="P291" s="17"/>
      <c r="Q291" s="17"/>
      <c r="R291" s="27"/>
    </row>
    <row r="292" spans="1:18" ht="12.75">
      <c r="A292" s="10">
        <v>1997</v>
      </c>
      <c r="B292" s="6">
        <v>35431</v>
      </c>
      <c r="C292" s="19">
        <v>18149</v>
      </c>
      <c r="D292" s="28"/>
      <c r="E292" s="17" t="s">
        <v>16</v>
      </c>
      <c r="F292" s="17">
        <v>10</v>
      </c>
      <c r="G292" s="17"/>
      <c r="H292" s="19">
        <v>18149</v>
      </c>
      <c r="I292" s="17"/>
      <c r="J292" s="19"/>
      <c r="K292" s="17"/>
      <c r="L292" s="19">
        <f t="shared" si="20"/>
        <v>18149</v>
      </c>
      <c r="M292" s="17"/>
      <c r="N292" s="19">
        <f t="shared" si="21"/>
        <v>0</v>
      </c>
      <c r="O292" s="27"/>
      <c r="P292" s="27"/>
      <c r="Q292" s="17"/>
      <c r="R292" s="27"/>
    </row>
    <row r="293" spans="17:18" ht="12.75">
      <c r="Q293" s="17"/>
      <c r="R293" s="27"/>
    </row>
    <row r="294" spans="1:18" ht="13.5" thickBot="1">
      <c r="A294" t="s">
        <v>19</v>
      </c>
      <c r="C294" s="20">
        <f>SUM(C261:C292)-1</f>
        <v>8475768</v>
      </c>
      <c r="D294" s="10">
        <v>1492</v>
      </c>
      <c r="H294" s="20">
        <f>SUM(H261:H292)-1</f>
        <v>5608865</v>
      </c>
      <c r="J294" s="20">
        <f>SUM(J261:J292)-1</f>
        <v>326544.22500000003</v>
      </c>
      <c r="L294" s="20">
        <f>SUM(L261:L292)-1</f>
        <v>5935410.225</v>
      </c>
      <c r="N294" s="20">
        <f>SUM(N261:N292)-1</f>
        <v>2540356.775</v>
      </c>
      <c r="O294" s="37"/>
      <c r="P294" s="37"/>
      <c r="Q294" s="17"/>
      <c r="R294" s="27"/>
    </row>
    <row r="295" spans="3:18" ht="13.5" thickTop="1">
      <c r="C295" s="38" t="s">
        <v>58</v>
      </c>
      <c r="L295" s="38" t="s">
        <v>52</v>
      </c>
      <c r="Q295" s="17"/>
      <c r="R295" s="27"/>
    </row>
    <row r="296" spans="17:18" ht="12.75">
      <c r="Q296" s="17"/>
      <c r="R296" s="27"/>
    </row>
    <row r="297" spans="1:16" ht="12.75">
      <c r="A297" s="10" t="s">
        <v>30</v>
      </c>
      <c r="B297" s="6">
        <v>36161</v>
      </c>
      <c r="C297" s="7">
        <v>1039780</v>
      </c>
      <c r="D297" s="11"/>
      <c r="E297" s="4" t="s">
        <v>16</v>
      </c>
      <c r="F297" s="4">
        <v>20</v>
      </c>
      <c r="G297" s="4"/>
      <c r="H297" s="7">
        <v>805830</v>
      </c>
      <c r="I297" s="4"/>
      <c r="J297" s="7">
        <f>C297/F297</f>
        <v>51989</v>
      </c>
      <c r="K297" s="4"/>
      <c r="L297" s="7">
        <f>H297+J297</f>
        <v>857819</v>
      </c>
      <c r="N297" s="7">
        <f>C297-L297</f>
        <v>181961</v>
      </c>
      <c r="O297" s="9"/>
      <c r="P297" s="9"/>
    </row>
    <row r="298" spans="1:16" ht="12.75">
      <c r="A298" s="10"/>
      <c r="B298" s="6"/>
      <c r="C298" s="9"/>
      <c r="D298" s="11"/>
      <c r="E298" s="4"/>
      <c r="F298" s="4"/>
      <c r="G298" s="4"/>
      <c r="H298" s="9"/>
      <c r="I298" s="4"/>
      <c r="J298" s="9"/>
      <c r="K298" s="4"/>
      <c r="L298" s="9"/>
      <c r="N298" s="9"/>
      <c r="O298" s="9"/>
      <c r="P298" s="9"/>
    </row>
    <row r="299" spans="1:16" ht="13.5" thickBot="1">
      <c r="A299" s="10" t="s">
        <v>21</v>
      </c>
      <c r="B299" s="6"/>
      <c r="C299" s="8">
        <f>SUM(C297:C297)</f>
        <v>1039780</v>
      </c>
      <c r="D299" s="11">
        <v>1491</v>
      </c>
      <c r="E299" s="4"/>
      <c r="F299" s="4"/>
      <c r="G299" s="4"/>
      <c r="H299" s="8">
        <f>SUM(H297:H297)</f>
        <v>805830</v>
      </c>
      <c r="I299" s="4"/>
      <c r="J299" s="8">
        <f>SUM(J297:J297)</f>
        <v>51989</v>
      </c>
      <c r="K299" s="4"/>
      <c r="L299" s="8">
        <f>SUM(L297:L297)</f>
        <v>857819</v>
      </c>
      <c r="N299" s="8">
        <f>SUM(N297:N297)</f>
        <v>181961</v>
      </c>
      <c r="O299" s="9"/>
      <c r="P299" s="9"/>
    </row>
    <row r="300" spans="1:16" ht="13.5" thickTop="1">
      <c r="A300" s="10"/>
      <c r="B300" s="6"/>
      <c r="C300" s="38" t="s">
        <v>59</v>
      </c>
      <c r="D300" s="11"/>
      <c r="E300" s="4"/>
      <c r="F300" s="4"/>
      <c r="G300" s="4"/>
      <c r="H300" s="9"/>
      <c r="I300" s="4"/>
      <c r="J300" s="9"/>
      <c r="K300" s="4"/>
      <c r="L300" s="38" t="s">
        <v>51</v>
      </c>
      <c r="N300" s="9"/>
      <c r="O300" s="9"/>
      <c r="P300" s="9"/>
    </row>
    <row r="301" spans="1:16" ht="12.75">
      <c r="A301" s="10"/>
      <c r="B301" s="6"/>
      <c r="C301" s="9"/>
      <c r="D301" s="11"/>
      <c r="E301" s="4"/>
      <c r="F301" s="4"/>
      <c r="G301" s="4"/>
      <c r="H301" s="9"/>
      <c r="I301" s="4"/>
      <c r="J301" s="9"/>
      <c r="K301" s="4"/>
      <c r="L301" s="9"/>
      <c r="N301" s="9"/>
      <c r="O301" s="9"/>
      <c r="P301" s="9"/>
    </row>
    <row r="302" spans="1:16" ht="12.75">
      <c r="A302" s="10">
        <v>1956</v>
      </c>
      <c r="B302" s="6">
        <v>20455</v>
      </c>
      <c r="C302" s="9">
        <v>371000</v>
      </c>
      <c r="D302" s="11"/>
      <c r="E302" s="4" t="s">
        <v>16</v>
      </c>
      <c r="F302" s="4">
        <v>40</v>
      </c>
      <c r="G302" s="4"/>
      <c r="H302" s="9">
        <v>371000</v>
      </c>
      <c r="I302" s="4"/>
      <c r="J302" s="9">
        <v>0</v>
      </c>
      <c r="K302" s="4"/>
      <c r="L302" s="9">
        <f>H302+J302</f>
        <v>371000</v>
      </c>
      <c r="N302" s="9">
        <f>C302-L302</f>
        <v>0</v>
      </c>
      <c r="O302" s="9"/>
      <c r="P302" s="9"/>
    </row>
    <row r="303" spans="1:16" ht="12.75">
      <c r="A303" s="10">
        <v>1961</v>
      </c>
      <c r="B303" s="6">
        <v>22282</v>
      </c>
      <c r="C303" s="7">
        <v>15000</v>
      </c>
      <c r="D303" s="11"/>
      <c r="E303" s="4" t="s">
        <v>16</v>
      </c>
      <c r="F303" s="4">
        <v>35</v>
      </c>
      <c r="G303" s="4"/>
      <c r="H303" s="7">
        <v>15000</v>
      </c>
      <c r="I303" s="4"/>
      <c r="J303" s="7">
        <v>0</v>
      </c>
      <c r="K303" s="4"/>
      <c r="L303" s="7">
        <f>H303+J303</f>
        <v>15000</v>
      </c>
      <c r="N303" s="7">
        <f>C303-L303</f>
        <v>0</v>
      </c>
      <c r="O303" s="9"/>
      <c r="P303" s="9"/>
    </row>
    <row r="304" spans="1:16" ht="12.75">
      <c r="A304" s="10"/>
      <c r="B304" s="6"/>
      <c r="C304" s="9"/>
      <c r="D304" s="11"/>
      <c r="E304" s="4"/>
      <c r="F304" s="4"/>
      <c r="G304" s="4"/>
      <c r="H304" s="9"/>
      <c r="I304" s="4"/>
      <c r="J304" s="9"/>
      <c r="K304" s="4"/>
      <c r="L304" s="9"/>
      <c r="N304" s="9"/>
      <c r="O304" s="9"/>
      <c r="P304" s="9"/>
    </row>
    <row r="305" spans="1:16" ht="13.5" thickBot="1">
      <c r="A305" s="10" t="s">
        <v>21</v>
      </c>
      <c r="B305" s="6"/>
      <c r="C305" s="8">
        <f>SUM(C302:C303)</f>
        <v>386000</v>
      </c>
      <c r="D305" s="11">
        <v>1491</v>
      </c>
      <c r="E305" s="4"/>
      <c r="F305" s="4"/>
      <c r="G305" s="4"/>
      <c r="H305" s="8">
        <f>SUM(H302:H303)</f>
        <v>386000</v>
      </c>
      <c r="I305" s="4"/>
      <c r="J305" s="8">
        <f>SUM(J302:J303)</f>
        <v>0</v>
      </c>
      <c r="K305" s="4"/>
      <c r="L305" s="8">
        <f>SUM(L302:L303)</f>
        <v>386000</v>
      </c>
      <c r="N305" s="8">
        <f>SUM(N302:N303)</f>
        <v>0</v>
      </c>
      <c r="O305" s="9"/>
      <c r="P305" s="9"/>
    </row>
    <row r="306" spans="1:16" ht="13.5" thickTop="1">
      <c r="A306" s="10"/>
      <c r="B306" s="6"/>
      <c r="C306" s="38" t="s">
        <v>59</v>
      </c>
      <c r="D306" s="11"/>
      <c r="E306" s="4"/>
      <c r="F306" s="4"/>
      <c r="G306" s="4"/>
      <c r="H306" s="9"/>
      <c r="I306" s="4"/>
      <c r="J306" s="9"/>
      <c r="K306" s="4"/>
      <c r="L306" s="38" t="s">
        <v>51</v>
      </c>
      <c r="N306" s="9"/>
      <c r="O306" s="9"/>
      <c r="P306" s="9"/>
    </row>
    <row r="307" spans="1:16" ht="12.75">
      <c r="A307" s="10"/>
      <c r="B307" s="6"/>
      <c r="C307" s="9"/>
      <c r="D307" s="11"/>
      <c r="E307" s="4"/>
      <c r="F307" s="4"/>
      <c r="G307" s="4"/>
      <c r="H307" s="9"/>
      <c r="I307" s="4"/>
      <c r="J307" s="9"/>
      <c r="K307" s="4"/>
      <c r="L307" s="9"/>
      <c r="N307" s="9"/>
      <c r="O307" s="9"/>
      <c r="P307" s="9"/>
    </row>
    <row r="308" spans="1:16" ht="13.5" thickBot="1">
      <c r="A308" s="10">
        <v>1955</v>
      </c>
      <c r="B308" s="6">
        <v>20090</v>
      </c>
      <c r="C308" s="8">
        <v>180000</v>
      </c>
      <c r="D308" s="11">
        <v>1491</v>
      </c>
      <c r="E308" s="4" t="s">
        <v>16</v>
      </c>
      <c r="F308" s="4">
        <v>20</v>
      </c>
      <c r="G308" s="4"/>
      <c r="H308" s="7">
        <v>180000</v>
      </c>
      <c r="I308" s="4"/>
      <c r="J308" s="9">
        <v>0</v>
      </c>
      <c r="K308" s="4"/>
      <c r="L308" s="7">
        <f>H308+J308</f>
        <v>180000</v>
      </c>
      <c r="N308" s="9">
        <f>C308-L308</f>
        <v>0</v>
      </c>
      <c r="O308" s="9"/>
      <c r="P308" s="9"/>
    </row>
    <row r="309" spans="1:16" ht="13.5" thickTop="1">
      <c r="A309" s="10" t="s">
        <v>21</v>
      </c>
      <c r="B309" s="6"/>
      <c r="C309" s="38" t="s">
        <v>59</v>
      </c>
      <c r="D309" s="11"/>
      <c r="E309" s="4"/>
      <c r="F309" s="4"/>
      <c r="G309" s="4"/>
      <c r="H309" s="9"/>
      <c r="I309" s="4"/>
      <c r="J309" s="9"/>
      <c r="K309" s="4"/>
      <c r="L309" s="38" t="s">
        <v>51</v>
      </c>
      <c r="N309" s="9"/>
      <c r="O309" s="9"/>
      <c r="P309" s="9"/>
    </row>
    <row r="310" spans="1:16" ht="12.75">
      <c r="A310" s="10"/>
      <c r="B310" s="6"/>
      <c r="C310" s="38"/>
      <c r="D310" s="11"/>
      <c r="E310" s="4"/>
      <c r="F310" s="4"/>
      <c r="G310" s="4"/>
      <c r="H310" s="9"/>
      <c r="I310" s="4"/>
      <c r="J310" s="9"/>
      <c r="K310" s="4"/>
      <c r="L310" s="38"/>
      <c r="N310" s="9"/>
      <c r="O310" s="9"/>
      <c r="P310" s="9"/>
    </row>
    <row r="311" spans="1:16" ht="12.75">
      <c r="A311" s="10"/>
      <c r="B311" s="6"/>
      <c r="C311" s="38"/>
      <c r="D311" s="11"/>
      <c r="E311" s="4"/>
      <c r="F311" s="4"/>
      <c r="G311" s="4"/>
      <c r="H311" s="9"/>
      <c r="I311" s="4"/>
      <c r="J311" s="9"/>
      <c r="K311" s="4"/>
      <c r="L311" s="38"/>
      <c r="N311" s="9"/>
      <c r="O311" s="9"/>
      <c r="P311" s="9"/>
    </row>
    <row r="312" spans="1:16" ht="13.5" thickBot="1">
      <c r="A312" s="10" t="s">
        <v>95</v>
      </c>
      <c r="B312" s="6">
        <v>42185</v>
      </c>
      <c r="C312" s="8">
        <v>500787</v>
      </c>
      <c r="D312" s="11">
        <v>1491</v>
      </c>
      <c r="E312" s="4" t="s">
        <v>16</v>
      </c>
      <c r="F312" s="4">
        <v>20</v>
      </c>
      <c r="G312" s="4"/>
      <c r="H312" s="7">
        <v>0</v>
      </c>
      <c r="I312" s="4"/>
      <c r="J312" s="7"/>
      <c r="K312" s="4"/>
      <c r="L312" s="7">
        <f>H312+J312</f>
        <v>0</v>
      </c>
      <c r="N312" s="9">
        <f>C312-L312</f>
        <v>500787</v>
      </c>
      <c r="O312" s="9"/>
      <c r="P312" s="9"/>
    </row>
    <row r="313" spans="1:16" ht="13.5" thickTop="1">
      <c r="A313" s="10" t="s">
        <v>21</v>
      </c>
      <c r="B313" s="6"/>
      <c r="C313" s="38" t="s">
        <v>59</v>
      </c>
      <c r="D313" s="11"/>
      <c r="E313" s="4"/>
      <c r="F313" s="4"/>
      <c r="G313" s="4"/>
      <c r="H313" s="9"/>
      <c r="I313" s="4"/>
      <c r="J313" s="9"/>
      <c r="K313" s="4"/>
      <c r="L313" s="38" t="s">
        <v>51</v>
      </c>
      <c r="N313" s="9"/>
      <c r="O313" s="9"/>
      <c r="P313" s="9"/>
    </row>
    <row r="314" spans="1:16" ht="12.75">
      <c r="A314" s="10"/>
      <c r="B314" s="6"/>
      <c r="C314" s="38"/>
      <c r="D314" s="11"/>
      <c r="E314" s="4"/>
      <c r="F314" s="4"/>
      <c r="G314" s="4"/>
      <c r="H314" s="9"/>
      <c r="I314" s="4"/>
      <c r="J314" s="9"/>
      <c r="K314" s="4"/>
      <c r="L314" s="38"/>
      <c r="N314" s="9"/>
      <c r="O314" s="9"/>
      <c r="P314" s="9"/>
    </row>
    <row r="315" spans="1:16" ht="12.75">
      <c r="A315" s="10"/>
      <c r="B315" s="6"/>
      <c r="C315" s="38"/>
      <c r="D315" s="11"/>
      <c r="E315" s="4"/>
      <c r="F315" s="4"/>
      <c r="G315" s="4"/>
      <c r="H315" s="9"/>
      <c r="I315" s="4"/>
      <c r="J315" s="9"/>
      <c r="K315" s="4"/>
      <c r="L315" s="38"/>
      <c r="N315" s="9"/>
      <c r="O315" s="9"/>
      <c r="P315" s="9"/>
    </row>
    <row r="316" spans="1:16" ht="13.5" thickBot="1">
      <c r="A316" s="10" t="s">
        <v>96</v>
      </c>
      <c r="B316" s="6">
        <v>42185</v>
      </c>
      <c r="C316" s="8">
        <v>2674435</v>
      </c>
      <c r="D316" s="11">
        <v>1491</v>
      </c>
      <c r="E316" s="4" t="s">
        <v>16</v>
      </c>
      <c r="F316" s="4">
        <v>20</v>
      </c>
      <c r="G316" s="4"/>
      <c r="H316" s="7"/>
      <c r="I316" s="4"/>
      <c r="J316" s="9">
        <v>0</v>
      </c>
      <c r="K316" s="4"/>
      <c r="L316" s="7">
        <f>H316+J316</f>
        <v>0</v>
      </c>
      <c r="N316" s="9">
        <f>C316-L316</f>
        <v>2674435</v>
      </c>
      <c r="O316" s="9"/>
      <c r="P316" s="9"/>
    </row>
    <row r="317" spans="1:16" ht="13.5" thickTop="1">
      <c r="A317" s="10" t="s">
        <v>21</v>
      </c>
      <c r="B317" s="6"/>
      <c r="C317" s="38" t="s">
        <v>59</v>
      </c>
      <c r="D317" s="11"/>
      <c r="E317" s="4"/>
      <c r="F317" s="4"/>
      <c r="G317" s="4"/>
      <c r="H317" s="9"/>
      <c r="I317" s="4"/>
      <c r="J317" s="9"/>
      <c r="K317" s="4"/>
      <c r="L317" s="38" t="s">
        <v>51</v>
      </c>
      <c r="N317" s="9"/>
      <c r="O317" s="9"/>
      <c r="P317" s="9"/>
    </row>
    <row r="318" spans="1:16" ht="12.75">
      <c r="A318" s="10"/>
      <c r="B318" s="6"/>
      <c r="C318" s="38"/>
      <c r="D318" s="11"/>
      <c r="E318" s="4"/>
      <c r="F318" s="4"/>
      <c r="G318" s="4"/>
      <c r="H318" s="9"/>
      <c r="I318" s="4"/>
      <c r="J318" s="9"/>
      <c r="K318" s="4"/>
      <c r="L318" s="38"/>
      <c r="N318" s="9"/>
      <c r="O318" s="9"/>
      <c r="P318" s="9"/>
    </row>
    <row r="319" spans="1:16" ht="12.75">
      <c r="A319" s="10"/>
      <c r="B319" s="6"/>
      <c r="C319" s="38"/>
      <c r="D319" s="11"/>
      <c r="E319" s="4"/>
      <c r="F319" s="4"/>
      <c r="G319" s="4"/>
      <c r="H319" s="9"/>
      <c r="I319" s="4"/>
      <c r="J319" s="9"/>
      <c r="K319" s="4"/>
      <c r="L319" s="38"/>
      <c r="N319" s="9"/>
      <c r="O319" s="9"/>
      <c r="P319" s="9"/>
    </row>
    <row r="320" spans="1:16" ht="12.75">
      <c r="A320" s="10"/>
      <c r="B320" s="6"/>
      <c r="C320" s="38"/>
      <c r="D320" s="11"/>
      <c r="E320" s="4"/>
      <c r="F320" s="4"/>
      <c r="G320" s="4"/>
      <c r="H320" s="9"/>
      <c r="I320" s="4"/>
      <c r="J320" s="9"/>
      <c r="K320" s="4"/>
      <c r="L320" s="38"/>
      <c r="N320" s="9"/>
      <c r="O320" s="9"/>
      <c r="P320" s="9"/>
    </row>
    <row r="321" spans="1:16" ht="12.75">
      <c r="A321" s="10"/>
      <c r="B321" s="6"/>
      <c r="C321" s="9"/>
      <c r="D321" s="11"/>
      <c r="E321" s="4"/>
      <c r="F321" s="4"/>
      <c r="G321" s="4"/>
      <c r="H321" s="9"/>
      <c r="I321" s="4"/>
      <c r="J321" s="9"/>
      <c r="K321" s="4"/>
      <c r="L321" s="9"/>
      <c r="N321" s="9"/>
      <c r="O321" s="9"/>
      <c r="P321" s="9"/>
    </row>
    <row r="322" spans="1:16" ht="12.75">
      <c r="A322" s="35" t="s">
        <v>47</v>
      </c>
      <c r="B322" s="6"/>
      <c r="C322" s="9"/>
      <c r="D322" s="11"/>
      <c r="E322" s="4"/>
      <c r="F322" s="4"/>
      <c r="G322" s="4"/>
      <c r="H322" s="9"/>
      <c r="I322" s="4"/>
      <c r="J322" s="9"/>
      <c r="K322" s="4"/>
      <c r="L322" s="9"/>
      <c r="N322" s="9"/>
      <c r="O322" s="9"/>
      <c r="P322" s="9"/>
    </row>
    <row r="323" spans="1:16" ht="12.75">
      <c r="A323" s="10"/>
      <c r="B323" s="6"/>
      <c r="C323" s="9"/>
      <c r="D323" s="11"/>
      <c r="E323" s="4"/>
      <c r="F323" s="4"/>
      <c r="G323" s="4"/>
      <c r="H323" s="9"/>
      <c r="I323" s="4"/>
      <c r="J323" s="9"/>
      <c r="K323" s="4"/>
      <c r="L323" s="9"/>
      <c r="N323" s="9">
        <f>C323-L323</f>
        <v>0</v>
      </c>
      <c r="O323" s="9"/>
      <c r="P323" s="9"/>
    </row>
    <row r="324" spans="1:16" ht="12.75">
      <c r="A324" s="10"/>
      <c r="B324" s="6"/>
      <c r="C324" s="9"/>
      <c r="D324" s="11"/>
      <c r="E324" s="4"/>
      <c r="F324" s="4"/>
      <c r="G324" s="4"/>
      <c r="H324" s="9"/>
      <c r="I324" s="4"/>
      <c r="J324" s="9"/>
      <c r="K324" s="4"/>
      <c r="L324" s="9"/>
      <c r="N324" s="9"/>
      <c r="O324" s="9"/>
      <c r="P324" s="9"/>
    </row>
    <row r="325" spans="1:16" ht="12.75">
      <c r="A325" s="10">
        <v>2015</v>
      </c>
      <c r="B325" s="6"/>
      <c r="C325" s="9">
        <v>750548.93</v>
      </c>
      <c r="D325" s="11"/>
      <c r="E325" s="4"/>
      <c r="F325" s="4"/>
      <c r="G325" s="4"/>
      <c r="H325" s="9"/>
      <c r="I325" s="4"/>
      <c r="J325" s="9"/>
      <c r="K325" s="4"/>
      <c r="L325" s="9"/>
      <c r="N325" s="9"/>
      <c r="O325" s="9"/>
      <c r="P325" s="9"/>
    </row>
    <row r="326" spans="1:16" ht="12.75">
      <c r="A326" s="10"/>
      <c r="B326" s="6"/>
      <c r="C326" s="9">
        <v>126290</v>
      </c>
      <c r="D326" s="11"/>
      <c r="E326" s="4"/>
      <c r="F326" s="4"/>
      <c r="G326" s="4"/>
      <c r="H326" s="9"/>
      <c r="I326" s="4"/>
      <c r="J326" s="9"/>
      <c r="K326" s="4"/>
      <c r="L326" s="9"/>
      <c r="N326" s="9"/>
      <c r="O326" s="9"/>
      <c r="P326" s="9"/>
    </row>
    <row r="327" spans="1:16" ht="12.75">
      <c r="A327" s="10"/>
      <c r="B327" s="6"/>
      <c r="C327" s="9">
        <v>28735</v>
      </c>
      <c r="D327" s="11"/>
      <c r="E327" s="4"/>
      <c r="F327" s="4"/>
      <c r="G327" s="4"/>
      <c r="H327" s="9"/>
      <c r="I327" s="4"/>
      <c r="J327" s="9"/>
      <c r="K327" s="4"/>
      <c r="L327" s="9"/>
      <c r="N327" s="9">
        <f aca="true" t="shared" si="24" ref="N327:N337">C327-L327</f>
        <v>28735</v>
      </c>
      <c r="O327" s="9"/>
      <c r="P327" s="9"/>
    </row>
    <row r="328" spans="1:16" ht="12.75">
      <c r="A328" s="10"/>
      <c r="B328" s="6"/>
      <c r="C328" s="9">
        <v>1500</v>
      </c>
      <c r="D328" s="11"/>
      <c r="E328" s="4"/>
      <c r="F328" s="4"/>
      <c r="G328" s="4"/>
      <c r="H328" s="9"/>
      <c r="I328" s="4"/>
      <c r="J328" s="9"/>
      <c r="K328" s="4"/>
      <c r="L328" s="9"/>
      <c r="N328" s="9">
        <f t="shared" si="24"/>
        <v>1500</v>
      </c>
      <c r="O328" s="9"/>
      <c r="P328" s="9"/>
    </row>
    <row r="329" spans="1:16" ht="12.75">
      <c r="A329" s="10"/>
      <c r="B329" s="6"/>
      <c r="C329" s="9"/>
      <c r="D329" s="11"/>
      <c r="E329" s="4"/>
      <c r="F329" s="4"/>
      <c r="G329" s="4"/>
      <c r="H329" s="9"/>
      <c r="I329" s="4"/>
      <c r="J329" s="9"/>
      <c r="K329" s="4"/>
      <c r="L329" s="9"/>
      <c r="N329" s="9">
        <f t="shared" si="24"/>
        <v>0</v>
      </c>
      <c r="O329" s="9"/>
      <c r="P329" s="9"/>
    </row>
    <row r="330" spans="1:16" ht="12.75">
      <c r="A330" s="10"/>
      <c r="B330" s="6"/>
      <c r="C330" s="9"/>
      <c r="D330" s="11"/>
      <c r="E330" s="4"/>
      <c r="F330" s="4"/>
      <c r="G330" s="4"/>
      <c r="H330" s="9"/>
      <c r="I330" s="4"/>
      <c r="J330" s="9"/>
      <c r="K330" s="4"/>
      <c r="L330" s="9"/>
      <c r="N330" s="9">
        <f t="shared" si="24"/>
        <v>0</v>
      </c>
      <c r="O330" s="9"/>
      <c r="P330" s="9"/>
    </row>
    <row r="331" spans="1:16" ht="12.75">
      <c r="A331" s="10"/>
      <c r="B331" s="6"/>
      <c r="C331" s="9"/>
      <c r="D331" s="11"/>
      <c r="E331" s="4"/>
      <c r="F331" s="4"/>
      <c r="G331" s="4"/>
      <c r="H331" s="9"/>
      <c r="I331" s="4"/>
      <c r="J331" s="9"/>
      <c r="K331" s="4"/>
      <c r="L331" s="9"/>
      <c r="N331" s="9">
        <f t="shared" si="24"/>
        <v>0</v>
      </c>
      <c r="O331" s="9"/>
      <c r="P331" s="9"/>
    </row>
    <row r="332" spans="1:16" ht="12.75">
      <c r="A332" s="10"/>
      <c r="B332" s="6"/>
      <c r="C332" s="9"/>
      <c r="D332" s="11"/>
      <c r="E332" s="4"/>
      <c r="F332" s="4"/>
      <c r="G332" s="4"/>
      <c r="H332" s="9"/>
      <c r="I332" s="4"/>
      <c r="J332" s="9"/>
      <c r="K332" s="4"/>
      <c r="L332" s="9"/>
      <c r="N332" s="9">
        <f t="shared" si="24"/>
        <v>0</v>
      </c>
      <c r="O332" s="9"/>
      <c r="P332" s="9"/>
    </row>
    <row r="333" spans="1:16" ht="12.75">
      <c r="A333" s="10"/>
      <c r="B333" s="6"/>
      <c r="C333" s="9"/>
      <c r="D333" s="11"/>
      <c r="E333" s="4"/>
      <c r="F333" s="4"/>
      <c r="G333" s="4"/>
      <c r="H333" s="9"/>
      <c r="I333" s="4"/>
      <c r="J333" s="9"/>
      <c r="K333" s="4"/>
      <c r="L333" s="9"/>
      <c r="N333" s="9">
        <f t="shared" si="24"/>
        <v>0</v>
      </c>
      <c r="O333" s="9"/>
      <c r="P333" s="9"/>
    </row>
    <row r="334" spans="1:16" ht="12.75">
      <c r="A334" s="10"/>
      <c r="B334" s="6"/>
      <c r="C334" s="9"/>
      <c r="D334" s="11"/>
      <c r="E334" s="4"/>
      <c r="F334" s="4"/>
      <c r="G334" s="4"/>
      <c r="H334" s="9"/>
      <c r="I334" s="4"/>
      <c r="J334" s="9"/>
      <c r="K334" s="4"/>
      <c r="L334" s="9"/>
      <c r="N334" s="9"/>
      <c r="O334" s="9"/>
      <c r="P334" s="9"/>
    </row>
    <row r="335" spans="1:16" ht="12.75">
      <c r="A335" s="10"/>
      <c r="B335" s="6"/>
      <c r="C335" s="9"/>
      <c r="D335" s="11"/>
      <c r="E335" s="4"/>
      <c r="F335" s="4"/>
      <c r="G335" s="4"/>
      <c r="H335" s="9"/>
      <c r="I335" s="4"/>
      <c r="J335" s="9"/>
      <c r="K335" s="4"/>
      <c r="L335" s="9"/>
      <c r="N335" s="9"/>
      <c r="O335" s="9"/>
      <c r="P335" s="9"/>
    </row>
    <row r="336" spans="1:16" ht="12.75">
      <c r="A336" s="10"/>
      <c r="B336" s="6"/>
      <c r="C336" s="9"/>
      <c r="D336" s="11"/>
      <c r="E336" s="4"/>
      <c r="F336" s="4"/>
      <c r="G336" s="4"/>
      <c r="H336" s="9"/>
      <c r="I336" s="4"/>
      <c r="J336" s="9"/>
      <c r="K336" s="4"/>
      <c r="L336" s="9"/>
      <c r="N336" s="9"/>
      <c r="O336" s="9"/>
      <c r="P336" s="9"/>
    </row>
    <row r="337" spans="1:16" ht="12.75">
      <c r="A337" s="10"/>
      <c r="B337" s="6"/>
      <c r="C337" s="7"/>
      <c r="D337" s="11"/>
      <c r="E337" s="4"/>
      <c r="F337" s="4"/>
      <c r="G337" s="4"/>
      <c r="H337" s="7"/>
      <c r="I337" s="4"/>
      <c r="J337" s="7"/>
      <c r="K337" s="4"/>
      <c r="L337" s="7"/>
      <c r="N337" s="7">
        <f t="shared" si="24"/>
        <v>0</v>
      </c>
      <c r="O337" s="9"/>
      <c r="P337" s="9"/>
    </row>
    <row r="338" spans="1:16" ht="12.75">
      <c r="A338" s="10" t="s">
        <v>46</v>
      </c>
      <c r="B338" s="6"/>
      <c r="C338" s="9"/>
      <c r="D338" s="11"/>
      <c r="E338" s="4"/>
      <c r="F338" s="4"/>
      <c r="G338" s="4"/>
      <c r="H338" s="9"/>
      <c r="I338" s="4"/>
      <c r="J338" s="9"/>
      <c r="K338" s="4"/>
      <c r="L338" s="9"/>
      <c r="N338" s="9"/>
      <c r="O338" s="9"/>
      <c r="P338" s="9"/>
    </row>
    <row r="339" spans="1:16" ht="13.5" thickBot="1">
      <c r="A339" s="10"/>
      <c r="B339" s="6"/>
      <c r="C339" s="8">
        <f>SUM(C323:C337)</f>
        <v>907073.93</v>
      </c>
      <c r="D339" s="11"/>
      <c r="E339" s="4"/>
      <c r="F339" s="4"/>
      <c r="G339" s="4"/>
      <c r="H339" s="8">
        <f>SUM(H327:H337)</f>
        <v>0</v>
      </c>
      <c r="I339" s="4"/>
      <c r="J339" s="8">
        <f>SUM(J327:J337)</f>
        <v>0</v>
      </c>
      <c r="K339" s="4"/>
      <c r="L339" s="8">
        <f>SUM(L327:L337)</f>
        <v>0</v>
      </c>
      <c r="N339" s="8">
        <f>SUM(N323:N337)</f>
        <v>30235</v>
      </c>
      <c r="O339" s="9"/>
      <c r="P339" s="9"/>
    </row>
    <row r="340" spans="1:16" ht="13.5" thickTop="1">
      <c r="A340" s="10"/>
      <c r="B340" s="6"/>
      <c r="C340" s="38" t="s">
        <v>62</v>
      </c>
      <c r="D340" s="11"/>
      <c r="E340" s="4"/>
      <c r="F340" s="4"/>
      <c r="G340" s="4"/>
      <c r="H340" s="9"/>
      <c r="I340" s="4"/>
      <c r="J340" s="9"/>
      <c r="K340" s="4"/>
      <c r="L340" s="9"/>
      <c r="N340" s="9"/>
      <c r="O340" s="9"/>
      <c r="P340" s="9"/>
    </row>
    <row r="341" spans="1:16" ht="13.5" thickBot="1">
      <c r="A341" t="s">
        <v>4</v>
      </c>
      <c r="B341" s="6"/>
      <c r="C341" s="21">
        <f>SUM(C11,C20,C38,C92,C180,C188,C195,C242,C258,C294,C299,C305,C308,+C339+C312+C316)</f>
        <v>68286440.63000001</v>
      </c>
      <c r="D341" s="22"/>
      <c r="E341" s="23"/>
      <c r="F341" s="23"/>
      <c r="G341" s="23"/>
      <c r="H341" s="21">
        <f>SUM(H11,H20,H38,H92,H180,H188,H195,H242,H258,H294,H299,H305,H308,+H339)</f>
        <v>27049317</v>
      </c>
      <c r="I341" s="23"/>
      <c r="J341" s="21">
        <f>SUM(J11,J20,J38,J92,J180,J188,J195,J242,J258,J294,J299,J305,J308,+J339)</f>
        <v>1767370.2031115917</v>
      </c>
      <c r="K341" s="23"/>
      <c r="L341" s="21">
        <f>SUM(L11,L20,L38,L92,L180,L188,L195,L242,L258,L294,L299,L305,L308,+L339)</f>
        <v>28816689.20311159</v>
      </c>
      <c r="M341" s="12"/>
      <c r="N341" s="21">
        <f>SUM(N11,N20,N38,N92,N180,N188,N195,N242,N258,N294,N299,N305,N308,+N339)</f>
        <v>18205985.25013841</v>
      </c>
      <c r="O341" s="23"/>
      <c r="P341" s="23"/>
    </row>
    <row r="342" spans="1:16" ht="13.5" thickTop="1">
      <c r="A342" t="s">
        <v>31</v>
      </c>
      <c r="B342" s="6"/>
      <c r="D342" s="5"/>
      <c r="M342" s="23"/>
      <c r="N342" s="23"/>
      <c r="O342" s="23"/>
      <c r="P342" s="23"/>
    </row>
    <row r="343" spans="2:16" ht="12.75">
      <c r="B343" s="6"/>
      <c r="C343" s="4"/>
      <c r="D343" s="5"/>
      <c r="E343" s="4"/>
      <c r="F343" s="4"/>
      <c r="G343" s="4"/>
      <c r="H343" s="4"/>
      <c r="I343" s="4"/>
      <c r="J343" s="9"/>
      <c r="K343" s="4"/>
      <c r="L343" s="9"/>
      <c r="M343" s="12"/>
      <c r="N343" s="9"/>
      <c r="O343" s="9"/>
      <c r="P343" s="9"/>
    </row>
    <row r="344" spans="1:16" ht="12.75">
      <c r="A344" s="24"/>
      <c r="B344" s="6"/>
      <c r="C344" s="4"/>
      <c r="D344" s="5"/>
      <c r="E344" s="4"/>
      <c r="F344" s="4"/>
      <c r="G344" s="4"/>
      <c r="H344" s="4"/>
      <c r="I344" s="4"/>
      <c r="J344" s="9"/>
      <c r="K344" s="4"/>
      <c r="L344" s="9"/>
      <c r="N344" s="9"/>
      <c r="O344" s="9"/>
      <c r="P344" s="9"/>
    </row>
    <row r="345" spans="1:16" ht="12.75">
      <c r="A345" s="24"/>
      <c r="B345" s="6"/>
      <c r="C345" s="4"/>
      <c r="D345" s="5"/>
      <c r="E345" s="4"/>
      <c r="F345" s="4"/>
      <c r="G345" s="4"/>
      <c r="H345" s="4"/>
      <c r="I345" s="4"/>
      <c r="J345" s="9"/>
      <c r="K345" s="4"/>
      <c r="L345" s="9"/>
      <c r="N345" s="9"/>
      <c r="O345" s="9"/>
      <c r="P345" s="9"/>
    </row>
    <row r="346" spans="2:16" ht="12.75">
      <c r="B346" s="6"/>
      <c r="C346" s="4"/>
      <c r="D346" s="5"/>
      <c r="E346" s="4"/>
      <c r="F346" s="4"/>
      <c r="G346" s="4"/>
      <c r="H346" s="4"/>
      <c r="I346" s="4"/>
      <c r="J346" s="9"/>
      <c r="K346" s="4"/>
      <c r="L346" s="9"/>
      <c r="N346" s="9"/>
      <c r="O346" s="9"/>
      <c r="P346" s="9"/>
    </row>
    <row r="347" spans="1:16" ht="12.75">
      <c r="A347" s="12"/>
      <c r="B347" s="25"/>
      <c r="C347" s="9"/>
      <c r="D347" s="11"/>
      <c r="E347" s="9"/>
      <c r="F347" s="9"/>
      <c r="G347" s="9"/>
      <c r="H347" s="9"/>
      <c r="I347" s="9"/>
      <c r="J347" s="9"/>
      <c r="K347" s="9"/>
      <c r="L347" s="9"/>
      <c r="M347" s="12"/>
      <c r="N347" s="4"/>
      <c r="O347" s="4"/>
      <c r="P347" s="4"/>
    </row>
    <row r="348" spans="1:16" ht="12.75">
      <c r="A348" s="12"/>
      <c r="B348" s="25"/>
      <c r="C348" s="9"/>
      <c r="D348" s="11"/>
      <c r="E348" s="9"/>
      <c r="F348" s="9"/>
      <c r="G348" s="9"/>
      <c r="H348" s="9"/>
      <c r="I348" s="9"/>
      <c r="J348" s="9"/>
      <c r="K348" s="9"/>
      <c r="L348" s="9"/>
      <c r="M348" s="12"/>
      <c r="N348" s="4"/>
      <c r="O348" s="4"/>
      <c r="P348" s="4"/>
    </row>
    <row r="349" spans="1:16" ht="12.75">
      <c r="A349" s="12" t="s">
        <v>98</v>
      </c>
      <c r="B349" s="25"/>
      <c r="C349" s="9"/>
      <c r="D349" s="11"/>
      <c r="E349" s="9"/>
      <c r="F349" s="9"/>
      <c r="G349" s="9"/>
      <c r="H349" s="9"/>
      <c r="I349" s="9"/>
      <c r="J349" s="9"/>
      <c r="K349" s="9"/>
      <c r="L349" s="9"/>
      <c r="M349" s="12"/>
      <c r="N349" s="4"/>
      <c r="O349" s="4"/>
      <c r="P349" s="4"/>
    </row>
    <row r="350" spans="1:16" ht="12.75">
      <c r="A350" s="12"/>
      <c r="B350" s="12"/>
      <c r="C350" s="9"/>
      <c r="D350" s="11"/>
      <c r="E350" s="9"/>
      <c r="F350" s="9"/>
      <c r="G350" s="9"/>
      <c r="H350" s="9"/>
      <c r="I350" s="9"/>
      <c r="J350" s="9"/>
      <c r="K350" s="9"/>
      <c r="L350" s="9"/>
      <c r="M350" s="12"/>
      <c r="N350" s="9"/>
      <c r="O350" s="9"/>
      <c r="P350" s="9"/>
    </row>
    <row r="351" spans="1:13" ht="12.75">
      <c r="A351" s="12"/>
      <c r="B351" s="25"/>
      <c r="C351" s="9"/>
      <c r="D351" s="11"/>
      <c r="E351" s="9"/>
      <c r="F351" s="9"/>
      <c r="G351" s="9"/>
      <c r="H351" s="9"/>
      <c r="I351" s="9"/>
      <c r="J351" s="9"/>
      <c r="K351" s="9"/>
      <c r="L351" s="9"/>
      <c r="M351" s="12"/>
    </row>
    <row r="352" spans="3:16" ht="12.75">
      <c r="C352" s="4"/>
      <c r="D352" s="5"/>
      <c r="E352" s="4"/>
      <c r="F352" s="4"/>
      <c r="G352" s="4"/>
      <c r="H352" s="4"/>
      <c r="I352" s="4"/>
      <c r="J352" s="4"/>
      <c r="K352" s="4"/>
      <c r="L352" s="4"/>
      <c r="N352" s="4"/>
      <c r="O352" s="4"/>
      <c r="P352" s="4"/>
    </row>
    <row r="353" spans="3:12" ht="12.75">
      <c r="C353" s="4"/>
      <c r="D353" s="5"/>
      <c r="E353" s="4"/>
      <c r="F353" s="4"/>
      <c r="G353" s="4"/>
      <c r="H353" s="4"/>
      <c r="I353" s="4"/>
      <c r="J353" s="4"/>
      <c r="K353" s="4"/>
      <c r="L353" s="4"/>
    </row>
    <row r="354" spans="3:16" ht="12.75">
      <c r="C354" s="4"/>
      <c r="D354" s="5"/>
      <c r="E354" s="4"/>
      <c r="F354" s="4"/>
      <c r="G354" s="4"/>
      <c r="H354" s="4"/>
      <c r="I354" s="4"/>
      <c r="J354" s="4"/>
      <c r="K354" s="4"/>
      <c r="L354" s="4"/>
      <c r="N354" s="4"/>
      <c r="O354" s="4"/>
      <c r="P354" s="4"/>
    </row>
    <row r="355" spans="3:16" ht="12.75">
      <c r="C355" s="4"/>
      <c r="D355" s="5"/>
      <c r="E355" s="4"/>
      <c r="F355" s="4"/>
      <c r="G355" s="4"/>
      <c r="H355" s="4"/>
      <c r="I355" s="4"/>
      <c r="J355" s="15"/>
      <c r="K355" s="4"/>
      <c r="L355" s="4"/>
      <c r="N355" s="4"/>
      <c r="O355" s="4"/>
      <c r="P355" s="4"/>
    </row>
    <row r="356" spans="3:16" ht="12.75">
      <c r="C356" s="4"/>
      <c r="D356" s="5"/>
      <c r="E356" s="4"/>
      <c r="F356" s="4"/>
      <c r="G356" s="4"/>
      <c r="H356" s="4"/>
      <c r="I356" s="4"/>
      <c r="J356" s="15"/>
      <c r="K356" s="4"/>
      <c r="L356" s="13"/>
      <c r="N356" s="4"/>
      <c r="O356" s="4"/>
      <c r="P356" s="4"/>
    </row>
    <row r="357" spans="3:16" ht="12.75">
      <c r="C357" s="4"/>
      <c r="D357" s="5"/>
      <c r="E357" s="4"/>
      <c r="F357" s="4"/>
      <c r="H357" s="4"/>
      <c r="J357" s="15"/>
      <c r="L357" s="4"/>
      <c r="N357" s="4"/>
      <c r="O357" s="4"/>
      <c r="P357" s="4"/>
    </row>
    <row r="358" spans="3:16" ht="12.75">
      <c r="C358" s="4"/>
      <c r="D358" s="5"/>
      <c r="E358" s="4"/>
      <c r="F358" s="4"/>
      <c r="H358" s="4"/>
      <c r="J358" s="15"/>
      <c r="L358" s="4"/>
      <c r="N358" s="4"/>
      <c r="O358" s="4"/>
      <c r="P358" s="4"/>
    </row>
    <row r="359" spans="3:16" ht="12.75">
      <c r="C359" s="4"/>
      <c r="D359" s="5"/>
      <c r="E359" s="4"/>
      <c r="F359" s="4"/>
      <c r="G359" s="4"/>
      <c r="H359" s="4"/>
      <c r="I359" s="4"/>
      <c r="J359" s="15"/>
      <c r="K359" s="4"/>
      <c r="L359" s="4"/>
      <c r="N359" s="4"/>
      <c r="O359" s="4"/>
      <c r="P359" s="4"/>
    </row>
    <row r="360" spans="3:16" ht="12.75">
      <c r="C360" s="4"/>
      <c r="D360" s="5"/>
      <c r="E360" s="4"/>
      <c r="F360" s="4"/>
      <c r="G360" s="4"/>
      <c r="H360" s="4"/>
      <c r="I360" s="4"/>
      <c r="J360" s="4"/>
      <c r="K360" s="4"/>
      <c r="L360" s="9"/>
      <c r="N360" s="4"/>
      <c r="O360" s="4"/>
      <c r="P360" s="4"/>
    </row>
    <row r="361" spans="3:16" ht="12.75">
      <c r="C361" s="9"/>
      <c r="D361" s="11"/>
      <c r="E361" s="9"/>
      <c r="F361" s="9"/>
      <c r="G361" s="9"/>
      <c r="H361" s="9"/>
      <c r="I361" s="9"/>
      <c r="J361" s="9"/>
      <c r="K361" s="9"/>
      <c r="L361" s="9"/>
      <c r="M361" s="12"/>
      <c r="N361" s="9"/>
      <c r="O361" s="9"/>
      <c r="P361" s="9"/>
    </row>
    <row r="362" spans="3:12" ht="12.75">
      <c r="C362" s="4"/>
      <c r="D362" s="5"/>
      <c r="E362" s="4"/>
      <c r="F362" s="4"/>
      <c r="G362" s="4"/>
      <c r="H362" s="4"/>
      <c r="I362" s="4"/>
      <c r="J362" s="4"/>
      <c r="K362" s="4"/>
      <c r="L362" s="4"/>
    </row>
    <row r="363" spans="3:16" ht="12.75">
      <c r="C363" s="4"/>
      <c r="D363" s="5"/>
      <c r="E363" s="4"/>
      <c r="F363" s="4"/>
      <c r="G363" s="4"/>
      <c r="H363" s="4"/>
      <c r="I363" s="4"/>
      <c r="J363" s="4"/>
      <c r="K363" s="4"/>
      <c r="L363" s="4"/>
      <c r="N363" s="4"/>
      <c r="O363" s="4"/>
      <c r="P363" s="4"/>
    </row>
    <row r="364" spans="3:12" ht="12.75">
      <c r="C364" s="4"/>
      <c r="D364" s="5"/>
      <c r="E364" s="4"/>
      <c r="F364" s="4"/>
      <c r="G364" s="4"/>
      <c r="H364" s="4"/>
      <c r="I364" s="4"/>
      <c r="J364" s="4"/>
      <c r="K364" s="4"/>
      <c r="L364" s="4"/>
    </row>
    <row r="365" spans="3:12" ht="12.75">
      <c r="C365" s="4"/>
      <c r="D365" s="5"/>
      <c r="E365" s="4"/>
      <c r="F365" s="4"/>
      <c r="G365" s="4"/>
      <c r="H365" s="4"/>
      <c r="I365" s="4"/>
      <c r="J365" s="4"/>
      <c r="K365" s="4"/>
      <c r="L365" s="4"/>
    </row>
    <row r="366" spans="3:16" ht="12.75">
      <c r="C366" s="4"/>
      <c r="D366" s="5"/>
      <c r="E366" s="4"/>
      <c r="F366" s="4"/>
      <c r="G366" s="4"/>
      <c r="H366" s="4"/>
      <c r="I366" s="4"/>
      <c r="J366" s="4"/>
      <c r="K366" s="4"/>
      <c r="L366" s="4"/>
      <c r="N366" s="4"/>
      <c r="O366" s="4"/>
      <c r="P366" s="4"/>
    </row>
    <row r="367" spans="3:16" ht="12.75">
      <c r="C367" s="4"/>
      <c r="D367" s="5"/>
      <c r="E367" s="4"/>
      <c r="F367" s="4"/>
      <c r="G367" s="4"/>
      <c r="H367" s="4"/>
      <c r="I367" s="4"/>
      <c r="J367" s="4"/>
      <c r="K367" s="4"/>
      <c r="L367" s="4"/>
      <c r="N367" s="4"/>
      <c r="O367" s="4"/>
      <c r="P367" s="4"/>
    </row>
    <row r="368" spans="3:16" ht="12.75">
      <c r="C368" s="4"/>
      <c r="D368" s="5"/>
      <c r="E368" s="4"/>
      <c r="F368" s="4"/>
      <c r="G368" s="4"/>
      <c r="H368" s="4"/>
      <c r="I368" s="4"/>
      <c r="J368" s="4"/>
      <c r="K368" s="4"/>
      <c r="L368" s="4"/>
      <c r="N368" s="4"/>
      <c r="O368" s="4"/>
      <c r="P368" s="4"/>
    </row>
    <row r="369" spans="3:16" ht="12.75">
      <c r="C369" s="9"/>
      <c r="D369" s="11"/>
      <c r="E369" s="9"/>
      <c r="F369" s="9"/>
      <c r="G369" s="12"/>
      <c r="H369" s="9"/>
      <c r="I369" s="12"/>
      <c r="J369" s="9"/>
      <c r="K369" s="12"/>
      <c r="L369" s="9"/>
      <c r="M369" s="12"/>
      <c r="N369" s="9"/>
      <c r="O369" s="9"/>
      <c r="P369" s="9"/>
    </row>
    <row r="370" spans="3:16" ht="12.75">
      <c r="C370" s="9"/>
      <c r="D370" s="11"/>
      <c r="E370" s="9"/>
      <c r="F370" s="9"/>
      <c r="G370" s="12"/>
      <c r="H370" s="9"/>
      <c r="I370" s="12"/>
      <c r="J370" s="9"/>
      <c r="K370" s="12"/>
      <c r="L370" s="9"/>
      <c r="M370" s="12"/>
      <c r="N370" s="9"/>
      <c r="O370" s="9"/>
      <c r="P370" s="9"/>
    </row>
    <row r="371" spans="3:16" ht="12.75">
      <c r="C371" s="12"/>
      <c r="D371" s="11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</row>
    <row r="372" spans="3:16" ht="12.75">
      <c r="C372" s="4"/>
      <c r="D372" s="5"/>
      <c r="H372" s="4"/>
      <c r="J372" s="4"/>
      <c r="L372" s="4"/>
      <c r="N372" s="4"/>
      <c r="O372" s="4"/>
      <c r="P372" s="4"/>
    </row>
    <row r="373" ht="12.75">
      <c r="D373" s="5"/>
    </row>
    <row r="374" ht="12.75">
      <c r="D374" s="5"/>
    </row>
    <row r="375" spans="3:16" ht="12.75">
      <c r="C375" s="4"/>
      <c r="D375" s="5"/>
      <c r="H375" s="4"/>
      <c r="J375" s="4"/>
      <c r="L375" s="4"/>
      <c r="N375" s="4"/>
      <c r="O375" s="4"/>
      <c r="P375" s="4"/>
    </row>
    <row r="376" ht="12.75">
      <c r="D376" s="5"/>
    </row>
    <row r="377" ht="12.75">
      <c r="D377" s="5"/>
    </row>
    <row r="378" ht="12.75">
      <c r="D378" s="5"/>
    </row>
    <row r="379" ht="12.75">
      <c r="D379" s="5"/>
    </row>
    <row r="380" ht="12.75">
      <c r="D380" s="5"/>
    </row>
    <row r="381" ht="12.75">
      <c r="D381" s="5"/>
    </row>
    <row r="382" ht="12.75">
      <c r="D382" s="5"/>
    </row>
    <row r="383" ht="12.75">
      <c r="D383" s="5"/>
    </row>
    <row r="384" ht="12.75">
      <c r="D384" s="5"/>
    </row>
    <row r="385" ht="12.75">
      <c r="D385" s="5"/>
    </row>
    <row r="386" ht="12.75">
      <c r="D386" s="5"/>
    </row>
    <row r="387" ht="12.75">
      <c r="D387" s="5"/>
    </row>
    <row r="388" ht="12.75">
      <c r="D388" s="5"/>
    </row>
    <row r="389" ht="12.75">
      <c r="D389" s="5"/>
    </row>
    <row r="390" ht="12.75">
      <c r="D390" s="5"/>
    </row>
    <row r="391" ht="12.75">
      <c r="D391" s="5"/>
    </row>
    <row r="392" ht="12.75">
      <c r="D392" s="5"/>
    </row>
    <row r="393" ht="12.75">
      <c r="D393" s="5"/>
    </row>
    <row r="394" ht="12.75">
      <c r="D394" s="5"/>
    </row>
    <row r="395" ht="12.75">
      <c r="D395" s="5"/>
    </row>
    <row r="396" ht="12.75">
      <c r="D396" s="5"/>
    </row>
    <row r="397" ht="12.75">
      <c r="D397" s="5"/>
    </row>
    <row r="398" ht="12.75">
      <c r="D398" s="5"/>
    </row>
    <row r="399" ht="12.75">
      <c r="D399" s="5"/>
    </row>
    <row r="400" ht="12.75">
      <c r="D400" s="5"/>
    </row>
    <row r="401" ht="12.75">
      <c r="D401" s="5"/>
    </row>
    <row r="402" ht="12.75">
      <c r="D402" s="5"/>
    </row>
    <row r="403" ht="12.75">
      <c r="D403" s="5"/>
    </row>
    <row r="404" ht="12.75">
      <c r="D404" s="5"/>
    </row>
    <row r="405" ht="12.75">
      <c r="D405" s="5"/>
    </row>
    <row r="406" ht="12.75">
      <c r="D406" s="5"/>
    </row>
    <row r="407" ht="12.75">
      <c r="D407" s="5"/>
    </row>
    <row r="408" ht="12.75">
      <c r="D408" s="5"/>
    </row>
    <row r="409" ht="12.75">
      <c r="D409" s="5"/>
    </row>
    <row r="410" ht="12.75">
      <c r="D410" s="5"/>
    </row>
    <row r="411" ht="12.75">
      <c r="D411" s="5"/>
    </row>
    <row r="412" ht="12.75">
      <c r="D412" s="5"/>
    </row>
    <row r="413" ht="12.75">
      <c r="D413" s="5"/>
    </row>
    <row r="414" ht="12.75">
      <c r="D414" s="5"/>
    </row>
    <row r="415" ht="12.75">
      <c r="D415" s="5"/>
    </row>
    <row r="416" ht="12.75">
      <c r="D416" s="5"/>
    </row>
    <row r="417" ht="12.75">
      <c r="D417" s="5"/>
    </row>
    <row r="418" ht="12.75">
      <c r="D418" s="5"/>
    </row>
    <row r="419" ht="12.75">
      <c r="D419" s="5"/>
    </row>
    <row r="420" ht="12.75">
      <c r="D420" s="5"/>
    </row>
    <row r="421" ht="12.75">
      <c r="D421" s="5"/>
    </row>
    <row r="422" ht="12.75">
      <c r="D422" s="5"/>
    </row>
    <row r="423" ht="12.75">
      <c r="D423" s="5"/>
    </row>
    <row r="424" ht="12.75">
      <c r="D424" s="5"/>
    </row>
    <row r="425" ht="12.75">
      <c r="D425" s="5"/>
    </row>
    <row r="426" ht="12.75">
      <c r="D426" s="5"/>
    </row>
    <row r="427" ht="12.75">
      <c r="D427" s="5"/>
    </row>
    <row r="428" ht="12.75">
      <c r="D428" s="5"/>
    </row>
    <row r="429" ht="12.75">
      <c r="D429" s="5"/>
    </row>
    <row r="430" ht="12.75">
      <c r="D430" s="5"/>
    </row>
    <row r="431" ht="12.75">
      <c r="D431" s="5"/>
    </row>
    <row r="432" ht="12.75">
      <c r="D432" s="5"/>
    </row>
    <row r="433" ht="12.75">
      <c r="D433" s="5"/>
    </row>
    <row r="434" ht="12.75">
      <c r="D434" s="5"/>
    </row>
    <row r="435" ht="12.75">
      <c r="D435" s="5"/>
    </row>
    <row r="436" ht="12.75">
      <c r="D436" s="5"/>
    </row>
    <row r="437" ht="12.75">
      <c r="D437" s="5"/>
    </row>
    <row r="438" ht="12.75">
      <c r="D438" s="5"/>
    </row>
    <row r="439" ht="12.75">
      <c r="D439" s="5"/>
    </row>
    <row r="440" ht="12.75">
      <c r="D440" s="5"/>
    </row>
    <row r="441" ht="12.75">
      <c r="D441" s="5"/>
    </row>
    <row r="442" ht="12.75">
      <c r="D442" s="5"/>
    </row>
    <row r="443" ht="12.75">
      <c r="D443" s="5"/>
    </row>
    <row r="444" ht="12.75">
      <c r="D444" s="5"/>
    </row>
    <row r="445" ht="12.75">
      <c r="D445" s="5"/>
    </row>
    <row r="446" ht="12.75">
      <c r="D446" s="5"/>
    </row>
    <row r="447" ht="12.75">
      <c r="D447" s="5"/>
    </row>
    <row r="448" ht="12.75">
      <c r="D448" s="5"/>
    </row>
    <row r="449" ht="12.75">
      <c r="D449" s="5"/>
    </row>
    <row r="450" ht="12.75">
      <c r="D450" s="5"/>
    </row>
    <row r="451" ht="12.75">
      <c r="D451" s="5"/>
    </row>
    <row r="452" ht="12.75">
      <c r="D452" s="5"/>
    </row>
    <row r="453" ht="12.75">
      <c r="D453" s="5"/>
    </row>
    <row r="454" ht="12.75">
      <c r="D454" s="5"/>
    </row>
    <row r="455" ht="12.75">
      <c r="D455" s="5"/>
    </row>
    <row r="456" ht="12.75">
      <c r="D456" s="5"/>
    </row>
    <row r="457" ht="12.75">
      <c r="D457" s="5"/>
    </row>
    <row r="458" ht="12.75">
      <c r="D458" s="5"/>
    </row>
    <row r="459" ht="12.75">
      <c r="D459" s="5"/>
    </row>
    <row r="460" ht="12.75">
      <c r="D460" s="5"/>
    </row>
    <row r="461" ht="12.75">
      <c r="D461" s="5"/>
    </row>
    <row r="462" ht="12.75">
      <c r="D462" s="5"/>
    </row>
    <row r="463" ht="12.75">
      <c r="D463" s="5"/>
    </row>
    <row r="464" ht="12.75">
      <c r="D464" s="5"/>
    </row>
    <row r="465" ht="12.75">
      <c r="D465" s="5"/>
    </row>
    <row r="466" ht="12.75">
      <c r="D466" s="5"/>
    </row>
    <row r="467" ht="12.75">
      <c r="D467" s="5"/>
    </row>
    <row r="468" ht="12.75">
      <c r="D468" s="5"/>
    </row>
    <row r="469" ht="12.75">
      <c r="D469" s="5"/>
    </row>
    <row r="470" ht="12.75">
      <c r="D470" s="5"/>
    </row>
    <row r="471" ht="12.75">
      <c r="D471" s="5"/>
    </row>
    <row r="472" ht="12.75">
      <c r="D472" s="5"/>
    </row>
    <row r="473" ht="12.75">
      <c r="D473" s="5"/>
    </row>
    <row r="474" ht="12.75">
      <c r="D474" s="5"/>
    </row>
    <row r="475" ht="12.75">
      <c r="D475" s="5"/>
    </row>
    <row r="476" ht="12.75">
      <c r="D476" s="5"/>
    </row>
    <row r="477" ht="12.75">
      <c r="D477" s="5"/>
    </row>
    <row r="478" ht="12.75">
      <c r="D478" s="5"/>
    </row>
    <row r="479" ht="12.75">
      <c r="D479" s="5"/>
    </row>
    <row r="480" ht="12.75">
      <c r="D480" s="5"/>
    </row>
    <row r="481" ht="12.75">
      <c r="D481" s="5"/>
    </row>
    <row r="482" ht="12.75">
      <c r="D482" s="5"/>
    </row>
    <row r="483" ht="12.75">
      <c r="D483" s="5"/>
    </row>
    <row r="484" ht="12.75">
      <c r="D484" s="5"/>
    </row>
    <row r="485" ht="12.75">
      <c r="D485" s="5"/>
    </row>
    <row r="486" ht="12.75">
      <c r="D486" s="5"/>
    </row>
    <row r="487" ht="12.75">
      <c r="D487" s="5"/>
    </row>
    <row r="488" ht="12.75">
      <c r="D488" s="5"/>
    </row>
    <row r="489" ht="12.75">
      <c r="D489" s="5"/>
    </row>
    <row r="490" ht="12.75">
      <c r="D490" s="5"/>
    </row>
    <row r="491" ht="12.75">
      <c r="D491" s="5"/>
    </row>
    <row r="492" ht="12.75">
      <c r="D492" s="5"/>
    </row>
    <row r="493" ht="12.75">
      <c r="D493" s="5"/>
    </row>
    <row r="494" ht="12.75">
      <c r="D494" s="5"/>
    </row>
    <row r="495" ht="12.75">
      <c r="D495" s="5"/>
    </row>
    <row r="496" ht="12.75">
      <c r="D496" s="5"/>
    </row>
    <row r="497" ht="12.75">
      <c r="D497" s="5"/>
    </row>
    <row r="498" ht="12.75">
      <c r="D498" s="5"/>
    </row>
    <row r="499" ht="12.75">
      <c r="D499" s="5"/>
    </row>
    <row r="500" ht="12.75">
      <c r="D500" s="5"/>
    </row>
    <row r="501" ht="12.75">
      <c r="D501" s="5"/>
    </row>
    <row r="502" ht="12.75">
      <c r="D502" s="5"/>
    </row>
    <row r="503" ht="12.75">
      <c r="D503" s="5"/>
    </row>
    <row r="504" ht="12.75">
      <c r="D504" s="5"/>
    </row>
    <row r="505" ht="12.75">
      <c r="D505" s="5"/>
    </row>
    <row r="506" ht="12.75">
      <c r="D506" s="5"/>
    </row>
    <row r="507" ht="12.75">
      <c r="D507" s="5"/>
    </row>
    <row r="508" ht="12.75">
      <c r="D508" s="5"/>
    </row>
    <row r="509" ht="12.75">
      <c r="D509" s="5"/>
    </row>
    <row r="510" ht="12.75">
      <c r="D510" s="5"/>
    </row>
    <row r="511" ht="12.75">
      <c r="D511" s="5"/>
    </row>
    <row r="512" ht="12.75">
      <c r="D512" s="5"/>
    </row>
    <row r="513" ht="12.75">
      <c r="D513" s="5"/>
    </row>
    <row r="514" ht="12.75">
      <c r="D514" s="5"/>
    </row>
    <row r="515" ht="12.75">
      <c r="D515" s="5"/>
    </row>
    <row r="516" ht="12.75">
      <c r="D516" s="5"/>
    </row>
    <row r="517" ht="12.75">
      <c r="D517" s="5"/>
    </row>
    <row r="518" ht="12.75">
      <c r="D518" s="5"/>
    </row>
    <row r="519" ht="12.75">
      <c r="D519" s="5"/>
    </row>
    <row r="520" ht="12.75">
      <c r="D520" s="5"/>
    </row>
    <row r="521" ht="12.75">
      <c r="D521" s="5"/>
    </row>
    <row r="522" ht="12.75">
      <c r="D522" s="5"/>
    </row>
    <row r="523" ht="12.75">
      <c r="D523" s="5"/>
    </row>
    <row r="524" ht="12.75">
      <c r="D524" s="5"/>
    </row>
    <row r="525" ht="12.75">
      <c r="D525" s="5"/>
    </row>
    <row r="526" ht="12.75">
      <c r="D526" s="5"/>
    </row>
    <row r="527" ht="12.75">
      <c r="D527" s="5"/>
    </row>
    <row r="528" ht="12.75">
      <c r="D528" s="5"/>
    </row>
    <row r="529" ht="12.75">
      <c r="D529" s="5"/>
    </row>
    <row r="530" ht="12.75">
      <c r="D530" s="5"/>
    </row>
    <row r="531" ht="12.75">
      <c r="D531" s="5"/>
    </row>
    <row r="532" ht="12.75">
      <c r="D532" s="5"/>
    </row>
    <row r="533" ht="12.75">
      <c r="D533" s="5"/>
    </row>
    <row r="534" ht="12.75">
      <c r="D534" s="5"/>
    </row>
    <row r="535" ht="12.75">
      <c r="D535" s="5"/>
    </row>
    <row r="536" ht="12.75">
      <c r="D536" s="5"/>
    </row>
    <row r="537" ht="12.75">
      <c r="D537" s="5"/>
    </row>
    <row r="538" ht="12.75">
      <c r="D538" s="5"/>
    </row>
    <row r="539" ht="12.75">
      <c r="D539" s="5"/>
    </row>
    <row r="540" ht="12.75">
      <c r="D540" s="5"/>
    </row>
    <row r="541" ht="12.75">
      <c r="D541" s="5"/>
    </row>
    <row r="542" ht="12.75">
      <c r="D542" s="5"/>
    </row>
    <row r="543" ht="12.75">
      <c r="D543" s="5"/>
    </row>
    <row r="544" ht="12.75">
      <c r="D544" s="5"/>
    </row>
    <row r="545" ht="12.75">
      <c r="D545" s="5"/>
    </row>
    <row r="546" ht="12.75">
      <c r="D546" s="5"/>
    </row>
    <row r="547" ht="12.75">
      <c r="D547" s="5"/>
    </row>
    <row r="548" ht="12.75">
      <c r="D548" s="5"/>
    </row>
    <row r="549" ht="12.75">
      <c r="D549" s="5"/>
    </row>
    <row r="550" ht="12.75">
      <c r="D550" s="5"/>
    </row>
    <row r="551" ht="12.75">
      <c r="D551" s="5"/>
    </row>
    <row r="552" ht="12.75">
      <c r="D552" s="5"/>
    </row>
    <row r="553" ht="12.75">
      <c r="D553" s="5"/>
    </row>
    <row r="554" ht="12.75">
      <c r="D554" s="5"/>
    </row>
    <row r="555" ht="12.75">
      <c r="D555" s="5"/>
    </row>
    <row r="556" ht="12.75">
      <c r="D556" s="5"/>
    </row>
    <row r="557" ht="12.75">
      <c r="D557" s="5"/>
    </row>
    <row r="558" ht="12.75">
      <c r="D558" s="5"/>
    </row>
    <row r="559" ht="12.75">
      <c r="D559" s="5"/>
    </row>
    <row r="560" ht="12.75">
      <c r="D560" s="5"/>
    </row>
    <row r="561" ht="12.75">
      <c r="D561" s="5"/>
    </row>
    <row r="562" ht="12.75">
      <c r="D562" s="5"/>
    </row>
    <row r="563" ht="12.75">
      <c r="D563" s="5"/>
    </row>
    <row r="564" ht="12.75">
      <c r="D564" s="5"/>
    </row>
    <row r="565" ht="12.75">
      <c r="D565" s="5"/>
    </row>
    <row r="566" ht="12.75">
      <c r="D566" s="5"/>
    </row>
    <row r="567" ht="12.75">
      <c r="D567" s="5"/>
    </row>
    <row r="568" ht="12.75">
      <c r="D568" s="5"/>
    </row>
    <row r="569" ht="12.75">
      <c r="D569" s="5"/>
    </row>
    <row r="570" ht="12.75">
      <c r="D570" s="5"/>
    </row>
    <row r="571" ht="12.75">
      <c r="D571" s="5"/>
    </row>
    <row r="572" ht="12.75">
      <c r="D572" s="5"/>
    </row>
    <row r="573" ht="12.75">
      <c r="D573" s="5"/>
    </row>
    <row r="574" ht="12.75">
      <c r="D574" s="5"/>
    </row>
    <row r="575" ht="12.75">
      <c r="D575" s="5"/>
    </row>
    <row r="576" ht="12.75">
      <c r="D576" s="5"/>
    </row>
    <row r="577" ht="12.75">
      <c r="D577" s="5"/>
    </row>
    <row r="578" ht="12.75">
      <c r="D578" s="5"/>
    </row>
    <row r="579" ht="12.75">
      <c r="D579" s="5"/>
    </row>
    <row r="580" ht="12.75">
      <c r="D580" s="5"/>
    </row>
    <row r="581" ht="12.75">
      <c r="D581" s="5"/>
    </row>
    <row r="582" ht="12.75">
      <c r="D582" s="5"/>
    </row>
    <row r="583" ht="12.75">
      <c r="D583" s="5"/>
    </row>
    <row r="584" ht="12.75">
      <c r="D584" s="5"/>
    </row>
    <row r="585" ht="12.75">
      <c r="D585" s="5"/>
    </row>
    <row r="586" ht="12.75">
      <c r="D586" s="5"/>
    </row>
    <row r="587" ht="12.75">
      <c r="D587" s="5"/>
    </row>
    <row r="588" ht="12.75">
      <c r="D588" s="5"/>
    </row>
    <row r="589" ht="12.75">
      <c r="D589" s="5"/>
    </row>
    <row r="590" ht="12.75">
      <c r="D590" s="5"/>
    </row>
    <row r="591" ht="12.75">
      <c r="D591" s="5"/>
    </row>
    <row r="592" ht="12.75">
      <c r="D592" s="5"/>
    </row>
    <row r="593" ht="12.75">
      <c r="D593" s="5"/>
    </row>
    <row r="594" ht="12.75">
      <c r="D594" s="5"/>
    </row>
    <row r="595" ht="12.75">
      <c r="D595" s="5"/>
    </row>
    <row r="596" ht="12.75">
      <c r="D596" s="5"/>
    </row>
    <row r="597" ht="12.75">
      <c r="D597" s="5"/>
    </row>
    <row r="598" ht="12.75">
      <c r="D598" s="5"/>
    </row>
    <row r="599" ht="12.75">
      <c r="D599" s="5"/>
    </row>
    <row r="600" ht="12.75">
      <c r="D600" s="5"/>
    </row>
    <row r="601" ht="12.75">
      <c r="D601" s="5"/>
    </row>
    <row r="602" ht="12.75">
      <c r="D602" s="5"/>
    </row>
    <row r="603" ht="12.75">
      <c r="D603" s="5"/>
    </row>
    <row r="604" ht="12.75">
      <c r="D604" s="5"/>
    </row>
    <row r="605" ht="12.75">
      <c r="D605" s="5"/>
    </row>
    <row r="606" ht="12.75">
      <c r="D606" s="5"/>
    </row>
    <row r="607" ht="12.75">
      <c r="D607" s="5"/>
    </row>
    <row r="608" ht="12.75">
      <c r="D608" s="5"/>
    </row>
    <row r="609" ht="12.75">
      <c r="D609" s="5"/>
    </row>
    <row r="610" ht="12.75">
      <c r="D610" s="5"/>
    </row>
    <row r="611" ht="12.75">
      <c r="D611" s="5"/>
    </row>
    <row r="612" ht="12.75">
      <c r="D612" s="5"/>
    </row>
    <row r="613" ht="12.75">
      <c r="D613" s="5"/>
    </row>
    <row r="614" ht="12.75">
      <c r="D614" s="5"/>
    </row>
    <row r="615" ht="12.75">
      <c r="D615" s="5"/>
    </row>
    <row r="616" ht="12.75">
      <c r="D616" s="5"/>
    </row>
    <row r="617" ht="12.75">
      <c r="D617" s="5"/>
    </row>
    <row r="618" ht="12.75">
      <c r="D618" s="5"/>
    </row>
    <row r="619" ht="12.75">
      <c r="D619" s="5"/>
    </row>
    <row r="620" ht="12.75">
      <c r="D620" s="5"/>
    </row>
    <row r="621" ht="12.75">
      <c r="D621" s="5"/>
    </row>
    <row r="622" ht="12.75">
      <c r="D622" s="5"/>
    </row>
    <row r="623" ht="12.75">
      <c r="D623" s="5"/>
    </row>
    <row r="624" ht="12.75">
      <c r="D624" s="5"/>
    </row>
    <row r="625" ht="12.75">
      <c r="D625" s="5"/>
    </row>
    <row r="626" ht="12.75">
      <c r="D626" s="5"/>
    </row>
    <row r="627" ht="12.75">
      <c r="D627" s="5"/>
    </row>
    <row r="628" ht="12.75">
      <c r="D628" s="5"/>
    </row>
    <row r="629" ht="12.75">
      <c r="D629" s="5"/>
    </row>
    <row r="630" ht="12.75">
      <c r="D630" s="5"/>
    </row>
    <row r="631" ht="12.75">
      <c r="D631" s="5"/>
    </row>
    <row r="632" ht="12.75">
      <c r="D632" s="5"/>
    </row>
    <row r="633" ht="12.75">
      <c r="D633" s="5"/>
    </row>
    <row r="634" ht="12.75">
      <c r="D634" s="5"/>
    </row>
    <row r="635" ht="12.75">
      <c r="D635" s="5"/>
    </row>
    <row r="636" ht="12.75">
      <c r="D636" s="5"/>
    </row>
    <row r="637" ht="12.75">
      <c r="D637" s="5"/>
    </row>
    <row r="638" ht="12.75">
      <c r="D638" s="5"/>
    </row>
    <row r="639" ht="12.75">
      <c r="D639" s="5"/>
    </row>
    <row r="640" ht="12.75">
      <c r="D640" s="5"/>
    </row>
    <row r="641" ht="12.75">
      <c r="D641" s="5"/>
    </row>
    <row r="642" ht="12.75">
      <c r="D642" s="5"/>
    </row>
    <row r="643" ht="12.75">
      <c r="D643" s="5"/>
    </row>
    <row r="644" ht="12.75">
      <c r="D644" s="5"/>
    </row>
    <row r="645" ht="12.75">
      <c r="D645" s="5"/>
    </row>
    <row r="646" ht="12.75">
      <c r="D646" s="5"/>
    </row>
    <row r="647" ht="12.75">
      <c r="D647" s="5"/>
    </row>
    <row r="648" ht="12.75">
      <c r="D648" s="5"/>
    </row>
    <row r="649" ht="12.75">
      <c r="D649" s="5"/>
    </row>
    <row r="650" ht="12.75">
      <c r="D650" s="5"/>
    </row>
    <row r="651" ht="12.75">
      <c r="D651" s="5"/>
    </row>
    <row r="652" ht="12.75">
      <c r="D652" s="5"/>
    </row>
    <row r="653" ht="12.75">
      <c r="D653" s="5"/>
    </row>
    <row r="654" ht="12.75">
      <c r="D654" s="5"/>
    </row>
    <row r="655" ht="12.75">
      <c r="D655" s="5"/>
    </row>
    <row r="656" ht="12.75">
      <c r="D656" s="5"/>
    </row>
    <row r="657" ht="12.75">
      <c r="D657" s="5"/>
    </row>
    <row r="658" ht="12.75">
      <c r="D658" s="5"/>
    </row>
    <row r="659" ht="12.75">
      <c r="D659" s="5"/>
    </row>
    <row r="660" ht="12.75">
      <c r="D660" s="5"/>
    </row>
    <row r="661" ht="12.75">
      <c r="D661" s="5"/>
    </row>
    <row r="662" ht="12.75">
      <c r="D662" s="5"/>
    </row>
    <row r="663" ht="12.75">
      <c r="D663" s="5"/>
    </row>
    <row r="664" ht="12.75">
      <c r="D664" s="5"/>
    </row>
    <row r="665" ht="12.75">
      <c r="D665" s="5"/>
    </row>
    <row r="666" ht="12.75">
      <c r="D666" s="5"/>
    </row>
    <row r="667" ht="12.75">
      <c r="D667" s="5"/>
    </row>
    <row r="668" ht="12.75">
      <c r="D668" s="5"/>
    </row>
    <row r="669" ht="12.75">
      <c r="D669" s="5"/>
    </row>
    <row r="670" ht="12.75">
      <c r="D670" s="5"/>
    </row>
    <row r="671" ht="12.75">
      <c r="D671" s="5"/>
    </row>
    <row r="672" ht="12.75">
      <c r="D672" s="5"/>
    </row>
    <row r="673" ht="12.75">
      <c r="D673" s="5"/>
    </row>
    <row r="674" ht="12.75">
      <c r="D674" s="5"/>
    </row>
    <row r="675" ht="12.75">
      <c r="D675" s="5"/>
    </row>
    <row r="676" ht="12.75">
      <c r="D676" s="5"/>
    </row>
    <row r="677" ht="12.75">
      <c r="D677" s="5"/>
    </row>
    <row r="678" ht="12.75">
      <c r="D678" s="5"/>
    </row>
    <row r="679" ht="12.75">
      <c r="D679" s="5"/>
    </row>
    <row r="680" ht="12.75">
      <c r="D680" s="5"/>
    </row>
    <row r="681" ht="12.75">
      <c r="D681" s="5"/>
    </row>
    <row r="682" ht="12.75">
      <c r="D682" s="5"/>
    </row>
    <row r="683" ht="12.75">
      <c r="D683" s="5"/>
    </row>
    <row r="684" ht="12.75">
      <c r="D684" s="5"/>
    </row>
    <row r="685" ht="12.75">
      <c r="D685" s="5"/>
    </row>
    <row r="686" ht="12.75">
      <c r="D686" s="5"/>
    </row>
    <row r="687" ht="12.75">
      <c r="D687" s="5"/>
    </row>
    <row r="688" ht="12.75">
      <c r="D688" s="5"/>
    </row>
    <row r="689" ht="12.75">
      <c r="D689" s="5"/>
    </row>
    <row r="690" ht="12.75">
      <c r="D690" s="5"/>
    </row>
    <row r="691" ht="12.75">
      <c r="D691" s="5"/>
    </row>
    <row r="692" ht="12.75">
      <c r="D692" s="5"/>
    </row>
    <row r="693" ht="12.75">
      <c r="D693" s="5"/>
    </row>
    <row r="694" ht="12.75">
      <c r="D694" s="5"/>
    </row>
    <row r="695" ht="12.75">
      <c r="D695" s="5"/>
    </row>
    <row r="696" ht="12.75">
      <c r="D696" s="5"/>
    </row>
    <row r="697" ht="12.75">
      <c r="D697" s="5"/>
    </row>
    <row r="698" ht="12.75">
      <c r="D698" s="5"/>
    </row>
    <row r="699" ht="12.75">
      <c r="D699" s="5"/>
    </row>
    <row r="700" ht="12.75">
      <c r="D700" s="5"/>
    </row>
    <row r="701" ht="12.75">
      <c r="D701" s="5"/>
    </row>
    <row r="702" ht="12.75">
      <c r="D702" s="5"/>
    </row>
    <row r="703" ht="12.75">
      <c r="D703" s="5"/>
    </row>
    <row r="704" ht="12.75">
      <c r="D704" s="5"/>
    </row>
    <row r="705" ht="12.75">
      <c r="D705" s="5"/>
    </row>
    <row r="706" ht="12.75">
      <c r="D706" s="5"/>
    </row>
    <row r="707" ht="12.75">
      <c r="D707" s="5"/>
    </row>
    <row r="708" ht="12.75">
      <c r="D708" s="5"/>
    </row>
    <row r="709" ht="12.75">
      <c r="D709" s="5"/>
    </row>
    <row r="710" ht="12.75">
      <c r="D710" s="5"/>
    </row>
    <row r="711" ht="12.75">
      <c r="D711" s="5"/>
    </row>
    <row r="712" ht="12.75">
      <c r="D712" s="5"/>
    </row>
    <row r="713" ht="12.75">
      <c r="D713" s="5"/>
    </row>
    <row r="714" ht="12.75">
      <c r="D714" s="5"/>
    </row>
    <row r="715" ht="12.75">
      <c r="D715" s="5"/>
    </row>
    <row r="716" ht="12.75">
      <c r="D716" s="5"/>
    </row>
    <row r="717" ht="12.75">
      <c r="D717" s="5"/>
    </row>
    <row r="718" ht="12.75">
      <c r="D718" s="5"/>
    </row>
    <row r="719" ht="12.75">
      <c r="D719" s="5"/>
    </row>
    <row r="720" ht="12.75">
      <c r="D720" s="5"/>
    </row>
    <row r="721" ht="12.75">
      <c r="D721" s="5"/>
    </row>
    <row r="722" ht="12.75">
      <c r="D722" s="5"/>
    </row>
    <row r="723" ht="12.75">
      <c r="D723" s="5"/>
    </row>
    <row r="724" ht="12.75">
      <c r="D724" s="5"/>
    </row>
    <row r="725" ht="12.75">
      <c r="D725" s="5"/>
    </row>
    <row r="726" ht="12.75">
      <c r="D726" s="5"/>
    </row>
    <row r="727" ht="12.75">
      <c r="D727" s="5"/>
    </row>
    <row r="728" ht="12.75">
      <c r="D728" s="5"/>
    </row>
    <row r="729" ht="12.75">
      <c r="D729" s="5"/>
    </row>
    <row r="730" ht="12.75">
      <c r="D730" s="5"/>
    </row>
    <row r="731" ht="12.75">
      <c r="D731" s="5"/>
    </row>
    <row r="732" ht="12.75">
      <c r="D732" s="5"/>
    </row>
    <row r="733" ht="12.75">
      <c r="D733" s="5"/>
    </row>
    <row r="734" ht="12.75">
      <c r="D734" s="5"/>
    </row>
    <row r="735" ht="12.75">
      <c r="D735" s="5"/>
    </row>
    <row r="736" ht="12.75">
      <c r="D736" s="5"/>
    </row>
    <row r="737" ht="12.75">
      <c r="D737" s="5"/>
    </row>
    <row r="738" ht="12.75">
      <c r="D738" s="5"/>
    </row>
    <row r="739" ht="12.75">
      <c r="D739" s="5"/>
    </row>
    <row r="740" ht="12.75">
      <c r="D740" s="5"/>
    </row>
    <row r="741" ht="12.75">
      <c r="D741" s="5"/>
    </row>
    <row r="742" ht="12.75">
      <c r="D742" s="5"/>
    </row>
    <row r="743" ht="12.75">
      <c r="D743" s="5"/>
    </row>
    <row r="744" ht="12.75">
      <c r="D744" s="5"/>
    </row>
    <row r="745" ht="12.75">
      <c r="D745" s="5"/>
    </row>
    <row r="746" ht="12.75">
      <c r="D746" s="5"/>
    </row>
    <row r="747" ht="12.75">
      <c r="D747" s="5"/>
    </row>
    <row r="748" ht="12.75">
      <c r="D748" s="5"/>
    </row>
    <row r="749" ht="12.75">
      <c r="D749" s="5"/>
    </row>
    <row r="750" ht="12.75">
      <c r="D750" s="5"/>
    </row>
    <row r="751" ht="12.75">
      <c r="D751" s="5"/>
    </row>
    <row r="752" ht="12.75">
      <c r="D752" s="5"/>
    </row>
    <row r="753" ht="12.75">
      <c r="D753" s="5"/>
    </row>
    <row r="754" ht="12.75">
      <c r="D754" s="5"/>
    </row>
    <row r="755" ht="12.75">
      <c r="D755" s="5"/>
    </row>
    <row r="756" ht="12.75">
      <c r="D756" s="5"/>
    </row>
    <row r="757" ht="12.75">
      <c r="D757" s="5"/>
    </row>
    <row r="758" ht="12.75">
      <c r="D758" s="5"/>
    </row>
    <row r="759" ht="12.75">
      <c r="D759" s="5"/>
    </row>
    <row r="760" ht="12.75">
      <c r="D760" s="5"/>
    </row>
    <row r="761" ht="12.75">
      <c r="D761" s="5"/>
    </row>
    <row r="762" ht="12.75">
      <c r="D762" s="5"/>
    </row>
    <row r="763" ht="12.75">
      <c r="D763" s="5"/>
    </row>
    <row r="764" ht="12.75">
      <c r="D764" s="5"/>
    </row>
    <row r="765" ht="12.75">
      <c r="D765" s="5"/>
    </row>
    <row r="766" ht="12.75">
      <c r="D766" s="5"/>
    </row>
    <row r="767" ht="12.75">
      <c r="D767" s="5"/>
    </row>
    <row r="768" ht="12.75">
      <c r="D768" s="5"/>
    </row>
    <row r="769" ht="12.75">
      <c r="D769" s="5"/>
    </row>
    <row r="770" ht="12.75">
      <c r="D770" s="5"/>
    </row>
    <row r="771" ht="12.75">
      <c r="D771" s="5"/>
    </row>
    <row r="772" ht="12.75">
      <c r="D772" s="5"/>
    </row>
    <row r="773" ht="12.75">
      <c r="D773" s="5"/>
    </row>
    <row r="774" ht="12.75">
      <c r="D774" s="5"/>
    </row>
    <row r="775" ht="12.75">
      <c r="D775" s="5"/>
    </row>
    <row r="776" ht="12.75">
      <c r="D776" s="5"/>
    </row>
    <row r="777" ht="12.75">
      <c r="D777" s="5"/>
    </row>
    <row r="778" ht="12.75">
      <c r="D778" s="5"/>
    </row>
    <row r="779" ht="12.75">
      <c r="D779" s="5"/>
    </row>
    <row r="780" ht="12.75">
      <c r="D780" s="5"/>
    </row>
    <row r="781" ht="12.75">
      <c r="D781" s="5"/>
    </row>
    <row r="782" ht="12.75">
      <c r="D782" s="5"/>
    </row>
    <row r="783" ht="12.75">
      <c r="D783" s="5"/>
    </row>
    <row r="784" ht="12.75">
      <c r="D784" s="5"/>
    </row>
    <row r="785" ht="12.75">
      <c r="D785" s="5"/>
    </row>
    <row r="786" ht="12.75">
      <c r="D786" s="5"/>
    </row>
    <row r="787" ht="12.75">
      <c r="D787" s="5"/>
    </row>
    <row r="788" ht="12.75">
      <c r="D788" s="5"/>
    </row>
    <row r="789" ht="12.75">
      <c r="D789" s="5"/>
    </row>
    <row r="790" ht="12.75">
      <c r="D790" s="5"/>
    </row>
    <row r="791" ht="12.75">
      <c r="D791" s="5"/>
    </row>
    <row r="792" ht="12.75">
      <c r="D792" s="5"/>
    </row>
    <row r="793" ht="12.75">
      <c r="D793" s="5"/>
    </row>
    <row r="794" ht="12.75">
      <c r="D794" s="5"/>
    </row>
    <row r="795" ht="12.75">
      <c r="D795" s="5"/>
    </row>
    <row r="796" ht="12.75">
      <c r="D796" s="5"/>
    </row>
    <row r="797" ht="12.75">
      <c r="D797" s="5"/>
    </row>
    <row r="798" ht="12.75">
      <c r="D798" s="5"/>
    </row>
  </sheetData>
  <sheetProtection/>
  <mergeCells count="4">
    <mergeCell ref="A1:C1"/>
    <mergeCell ref="E5:F5"/>
    <mergeCell ref="Q13:Y13"/>
    <mergeCell ref="Q29:AA29"/>
  </mergeCells>
  <printOptions/>
  <pageMargins left="0.7" right="0.7" top="0.75" bottom="0.75" header="0.3" footer="0.3"/>
  <pageSetup fitToHeight="8" fitToWidth="1"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01"/>
  <sheetViews>
    <sheetView zoomScalePageLayoutView="0" workbookViewId="0" topLeftCell="A307">
      <selection activeCell="A352" sqref="A352"/>
    </sheetView>
  </sheetViews>
  <sheetFormatPr defaultColWidth="9.140625" defaultRowHeight="12.75"/>
  <cols>
    <col min="1" max="1" width="31.00390625" style="0" bestFit="1" customWidth="1"/>
    <col min="2" max="2" width="11.28125" style="0" bestFit="1" customWidth="1"/>
    <col min="3" max="3" width="11.421875" style="0" bestFit="1" customWidth="1"/>
    <col min="4" max="4" width="6.28125" style="0" bestFit="1" customWidth="1"/>
    <col min="5" max="5" width="4.7109375" style="0" customWidth="1"/>
    <col min="6" max="6" width="5.421875" style="0" bestFit="1" customWidth="1"/>
    <col min="7" max="7" width="2.28125" style="0" customWidth="1"/>
    <col min="8" max="8" width="11.421875" style="0" bestFit="1" customWidth="1"/>
    <col min="9" max="9" width="2.57421875" style="0" customWidth="1"/>
    <col min="10" max="10" width="11.28125" style="0" bestFit="1" customWidth="1"/>
    <col min="11" max="11" width="1.7109375" style="0" customWidth="1"/>
    <col min="12" max="12" width="11.421875" style="0" bestFit="1" customWidth="1"/>
    <col min="13" max="13" width="2.7109375" style="0" customWidth="1"/>
    <col min="14" max="14" width="11.421875" style="0" customWidth="1"/>
    <col min="15" max="15" width="0.85546875" style="0" customWidth="1"/>
    <col min="16" max="16" width="11.00390625" style="0" bestFit="1" customWidth="1"/>
    <col min="17" max="17" width="8.7109375" style="0" bestFit="1" customWidth="1"/>
    <col min="18" max="18" width="0.85546875" style="12" customWidth="1"/>
    <col min="19" max="19" width="11.28125" style="3" customWidth="1"/>
    <col min="20" max="20" width="0.85546875" style="42" customWidth="1"/>
    <col min="21" max="21" width="12.00390625" style="0" customWidth="1"/>
    <col min="22" max="22" width="0.85546875" style="12" customWidth="1"/>
    <col min="23" max="23" width="11.28125" style="0" bestFit="1" customWidth="1"/>
    <col min="24" max="24" width="0.85546875" style="12" customWidth="1"/>
    <col min="25" max="25" width="11.28125" style="0" bestFit="1" customWidth="1"/>
    <col min="26" max="26" width="0.85546875" style="0" customWidth="1"/>
    <col min="27" max="27" width="11.28125" style="0" bestFit="1" customWidth="1"/>
    <col min="28" max="28" width="13.00390625" style="0" customWidth="1"/>
    <col min="29" max="29" width="11.00390625" style="0" customWidth="1"/>
    <col min="33" max="33" width="11.140625" style="0" customWidth="1"/>
  </cols>
  <sheetData>
    <row r="1" spans="1:3" ht="12.75">
      <c r="A1" s="132" t="s">
        <v>0</v>
      </c>
      <c r="B1" s="132"/>
      <c r="C1" s="132"/>
    </row>
    <row r="2" ht="12.75">
      <c r="A2" t="s">
        <v>1</v>
      </c>
    </row>
    <row r="3" ht="12.75">
      <c r="A3" s="1">
        <v>42551</v>
      </c>
    </row>
    <row r="4" spans="1:16" ht="12.75">
      <c r="A4" s="2"/>
      <c r="B4" s="2"/>
      <c r="C4" s="2"/>
      <c r="D4" s="2"/>
      <c r="E4" s="2"/>
      <c r="F4" s="2"/>
      <c r="G4" s="2"/>
      <c r="H4" s="2" t="s">
        <v>2</v>
      </c>
      <c r="I4" s="2"/>
      <c r="J4" s="2" t="s">
        <v>3</v>
      </c>
      <c r="K4" s="2"/>
      <c r="L4" s="2" t="s">
        <v>4</v>
      </c>
      <c r="N4" s="3" t="s">
        <v>5</v>
      </c>
      <c r="O4" s="3"/>
      <c r="P4" s="3"/>
    </row>
    <row r="5" spans="1:16" ht="12.75">
      <c r="A5" s="2" t="s">
        <v>6</v>
      </c>
      <c r="B5" s="2"/>
      <c r="C5" s="2" t="s">
        <v>7</v>
      </c>
      <c r="D5" s="2" t="s">
        <v>8</v>
      </c>
      <c r="E5" s="133" t="s">
        <v>9</v>
      </c>
      <c r="F5" s="133"/>
      <c r="G5" s="2"/>
      <c r="H5" s="2" t="s">
        <v>10</v>
      </c>
      <c r="I5" s="2"/>
      <c r="J5" s="2" t="s">
        <v>11</v>
      </c>
      <c r="K5" s="2"/>
      <c r="L5" s="2" t="s">
        <v>10</v>
      </c>
      <c r="N5" s="3" t="s">
        <v>12</v>
      </c>
      <c r="O5" s="3"/>
      <c r="P5" s="3"/>
    </row>
    <row r="6" spans="1:12" ht="12.75">
      <c r="A6" s="2"/>
      <c r="B6" s="2"/>
      <c r="C6" s="2"/>
      <c r="D6" s="2"/>
      <c r="E6" s="2"/>
      <c r="F6" s="2"/>
      <c r="G6" s="2"/>
      <c r="H6" s="2" t="s">
        <v>11</v>
      </c>
      <c r="I6" s="2"/>
      <c r="J6" s="2"/>
      <c r="K6" s="2"/>
      <c r="L6" s="2" t="s">
        <v>11</v>
      </c>
    </row>
    <row r="7" spans="3:12" ht="12.75">
      <c r="C7" s="4"/>
      <c r="D7" s="5"/>
      <c r="E7" s="4"/>
      <c r="F7" s="4"/>
      <c r="G7" s="4"/>
      <c r="H7" s="4"/>
      <c r="I7" s="4"/>
      <c r="J7" s="4"/>
      <c r="K7" s="4"/>
      <c r="L7" s="4"/>
    </row>
    <row r="8" spans="1:14" ht="12.75">
      <c r="A8" t="s">
        <v>14</v>
      </c>
      <c r="B8" s="6">
        <v>37622</v>
      </c>
      <c r="C8" s="4">
        <v>29602</v>
      </c>
      <c r="D8" s="5"/>
      <c r="E8" s="4" t="s">
        <v>13</v>
      </c>
      <c r="F8" s="4"/>
      <c r="G8" s="4"/>
      <c r="H8" s="4">
        <v>0</v>
      </c>
      <c r="I8" s="4"/>
      <c r="J8" s="4">
        <v>0</v>
      </c>
      <c r="K8" s="4"/>
      <c r="L8" s="4">
        <v>0</v>
      </c>
      <c r="N8" s="9">
        <f>C8</f>
        <v>29602</v>
      </c>
    </row>
    <row r="9" spans="1:16" ht="12.75">
      <c r="A9" s="10">
        <v>2011</v>
      </c>
      <c r="B9" s="6">
        <v>40724</v>
      </c>
      <c r="C9" s="7">
        <v>632562.42</v>
      </c>
      <c r="D9" s="5"/>
      <c r="E9" s="4" t="s">
        <v>13</v>
      </c>
      <c r="F9" s="4"/>
      <c r="G9" s="4"/>
      <c r="H9" s="4"/>
      <c r="I9" s="4"/>
      <c r="J9" s="9"/>
      <c r="K9" s="9"/>
      <c r="L9" s="9">
        <f>H9+J9</f>
        <v>0</v>
      </c>
      <c r="N9" s="7">
        <f>C9-L9</f>
        <v>632562.42</v>
      </c>
      <c r="O9" s="9"/>
      <c r="P9" s="9"/>
    </row>
    <row r="10" spans="3:12" ht="12.75">
      <c r="C10" s="4"/>
      <c r="D10" s="5"/>
      <c r="E10" s="4"/>
      <c r="F10" s="4"/>
      <c r="G10" s="4"/>
      <c r="H10" s="4"/>
      <c r="I10" s="4"/>
      <c r="J10" s="4"/>
      <c r="K10" s="4"/>
      <c r="L10" s="4"/>
    </row>
    <row r="11" spans="1:28" ht="13.5" thickBot="1">
      <c r="A11" s="24" t="s">
        <v>15</v>
      </c>
      <c r="B11" s="6"/>
      <c r="C11" s="8">
        <f>SUM(C8:C9)</f>
        <v>662164.42</v>
      </c>
      <c r="D11" s="5">
        <v>1491</v>
      </c>
      <c r="F11" s="4"/>
      <c r="G11" s="4"/>
      <c r="H11" s="9"/>
      <c r="I11" s="9"/>
      <c r="J11" s="9"/>
      <c r="K11" s="9"/>
      <c r="L11" s="9"/>
      <c r="N11" s="8">
        <f>SUM(N8:N9)</f>
        <v>662164.42</v>
      </c>
      <c r="O11" s="9"/>
      <c r="P11" s="9"/>
      <c r="AB11" s="30"/>
    </row>
    <row r="12" spans="2:16" ht="14.25" thickBot="1" thickTop="1">
      <c r="B12" s="6"/>
      <c r="C12" s="38"/>
      <c r="D12" s="5"/>
      <c r="E12" s="4"/>
      <c r="F12" s="4"/>
      <c r="G12" s="4"/>
      <c r="H12" s="4"/>
      <c r="I12" s="4"/>
      <c r="J12" s="4"/>
      <c r="K12" s="4"/>
      <c r="L12" s="4"/>
      <c r="N12" s="26"/>
      <c r="O12" s="26"/>
      <c r="P12" s="26"/>
    </row>
    <row r="13" spans="2:33" ht="13.5" thickBot="1">
      <c r="B13" s="6"/>
      <c r="C13" s="4"/>
      <c r="D13" s="5"/>
      <c r="E13" s="4"/>
      <c r="F13" s="4"/>
      <c r="G13" s="4"/>
      <c r="H13" s="4"/>
      <c r="I13" s="4"/>
      <c r="J13" s="4"/>
      <c r="K13" s="4"/>
      <c r="L13" s="4"/>
      <c r="N13" s="26"/>
      <c r="O13" s="26"/>
      <c r="P13" s="26"/>
      <c r="Q13" s="134" t="s">
        <v>65</v>
      </c>
      <c r="R13" s="135"/>
      <c r="S13" s="135"/>
      <c r="T13" s="135"/>
      <c r="U13" s="135"/>
      <c r="V13" s="135"/>
      <c r="W13" s="135"/>
      <c r="X13" s="135"/>
      <c r="Y13" s="136"/>
      <c r="AE13" s="30"/>
      <c r="AG13" s="30"/>
    </row>
    <row r="14" spans="15:34" ht="12.75">
      <c r="O14" s="9"/>
      <c r="P14" s="9"/>
      <c r="AB14" s="4"/>
      <c r="AC14" s="36"/>
      <c r="AG14" s="4"/>
      <c r="AH14" s="36"/>
    </row>
    <row r="15" spans="1:34" ht="12.75">
      <c r="A15" t="s">
        <v>75</v>
      </c>
      <c r="B15" s="6">
        <v>41455</v>
      </c>
      <c r="C15" s="9">
        <v>54575</v>
      </c>
      <c r="E15" t="s">
        <v>16</v>
      </c>
      <c r="F15">
        <v>40</v>
      </c>
      <c r="J15" s="4">
        <f>C15/F15</f>
        <v>1364.375</v>
      </c>
      <c r="L15" s="4">
        <f>H15+J15</f>
        <v>1364.375</v>
      </c>
      <c r="N15" s="9">
        <f>C15-L15</f>
        <v>53210.625</v>
      </c>
      <c r="O15" s="9"/>
      <c r="P15" s="9"/>
      <c r="AB15" s="4"/>
      <c r="AC15" s="36"/>
      <c r="AG15" s="4"/>
      <c r="AH15" s="36"/>
    </row>
    <row r="16" spans="1:34" ht="12.75">
      <c r="A16" t="s">
        <v>17</v>
      </c>
      <c r="B16" s="6">
        <v>37622</v>
      </c>
      <c r="C16" s="7">
        <v>118409</v>
      </c>
      <c r="D16" s="5"/>
      <c r="E16" s="9" t="s">
        <v>16</v>
      </c>
      <c r="F16" s="4">
        <v>40</v>
      </c>
      <c r="G16" s="4"/>
      <c r="H16" s="7">
        <v>37001</v>
      </c>
      <c r="I16" s="4"/>
      <c r="J16" s="7">
        <f>C16/F16</f>
        <v>2960.225</v>
      </c>
      <c r="K16" s="4"/>
      <c r="L16" s="7">
        <f>H16+J16</f>
        <v>39961.225</v>
      </c>
      <c r="N16" s="7">
        <f>C16-L16</f>
        <v>78447.775</v>
      </c>
      <c r="O16" s="9"/>
      <c r="P16" s="44" t="s">
        <v>67</v>
      </c>
      <c r="Q16" s="39">
        <v>1490</v>
      </c>
      <c r="R16" s="40"/>
      <c r="S16" s="39">
        <v>1491</v>
      </c>
      <c r="T16" s="40"/>
      <c r="U16" s="39">
        <v>1492</v>
      </c>
      <c r="V16" s="40"/>
      <c r="W16" s="39">
        <v>1493</v>
      </c>
      <c r="X16" s="40"/>
      <c r="Y16" s="39">
        <v>1494</v>
      </c>
      <c r="AB16" s="4"/>
      <c r="AC16" s="36"/>
      <c r="AG16" s="4"/>
      <c r="AH16" s="36"/>
    </row>
    <row r="17" spans="2:34" ht="12.75">
      <c r="B17" s="6"/>
      <c r="C17" s="9"/>
      <c r="D17" s="5"/>
      <c r="E17" s="9"/>
      <c r="F17" s="4"/>
      <c r="G17" s="4"/>
      <c r="H17" s="9"/>
      <c r="I17" s="4"/>
      <c r="J17" s="9"/>
      <c r="K17" s="4"/>
      <c r="L17" s="9"/>
      <c r="N17" s="9"/>
      <c r="O17" s="9"/>
      <c r="P17" s="44"/>
      <c r="Q17" s="59"/>
      <c r="R17" s="40"/>
      <c r="S17" s="68">
        <f>+L314</f>
        <v>25039.35</v>
      </c>
      <c r="T17" s="40"/>
      <c r="U17" s="59"/>
      <c r="V17" s="40"/>
      <c r="W17" s="59"/>
      <c r="X17" s="40"/>
      <c r="Y17" s="59"/>
      <c r="AB17" s="4"/>
      <c r="AC17" s="36"/>
      <c r="AG17" s="4"/>
      <c r="AH17" s="36"/>
    </row>
    <row r="18" spans="2:34" ht="13.5" thickBot="1">
      <c r="B18" s="6"/>
      <c r="C18" s="8">
        <f>SUM(C15:C17)</f>
        <v>172984</v>
      </c>
      <c r="D18" s="5"/>
      <c r="E18" s="9"/>
      <c r="F18" s="4"/>
      <c r="G18" s="4"/>
      <c r="H18" s="8">
        <f>SUM(H15:H17)</f>
        <v>37001</v>
      </c>
      <c r="I18" s="4"/>
      <c r="J18" s="8">
        <f>SUM(J15:J17)</f>
        <v>4324.6</v>
      </c>
      <c r="K18" s="4"/>
      <c r="L18" s="8">
        <f>SUM(L15:L17)</f>
        <v>41325.6</v>
      </c>
      <c r="N18" s="8">
        <f>SUM(N15:N17)</f>
        <v>131658.4</v>
      </c>
      <c r="O18" s="9"/>
      <c r="P18" s="44"/>
      <c r="Q18" s="59"/>
      <c r="R18" s="40"/>
      <c r="S18" s="68">
        <f>+L321</f>
        <v>133721.75</v>
      </c>
      <c r="T18" s="40"/>
      <c r="U18" s="59"/>
      <c r="V18" s="40"/>
      <c r="W18" s="59"/>
      <c r="X18" s="40"/>
      <c r="Y18" s="59"/>
      <c r="AB18" s="4"/>
      <c r="AC18" s="36"/>
      <c r="AG18" s="4"/>
      <c r="AH18" s="36"/>
    </row>
    <row r="19" spans="2:34" ht="13.5" thickTop="1">
      <c r="B19" s="6"/>
      <c r="C19" s="38" t="s">
        <v>57</v>
      </c>
      <c r="D19" s="5"/>
      <c r="E19" s="4"/>
      <c r="F19" s="4"/>
      <c r="G19" s="4"/>
      <c r="H19" s="4"/>
      <c r="I19" s="4"/>
      <c r="J19" s="4"/>
      <c r="K19" s="4"/>
      <c r="L19" s="4"/>
      <c r="N19" s="26"/>
      <c r="O19" s="26"/>
      <c r="P19" s="26"/>
      <c r="Q19" s="49">
        <f>+L20</f>
        <v>41325.6</v>
      </c>
      <c r="R19" s="50"/>
      <c r="S19" s="69">
        <f>+L92</f>
        <v>4254947.538103005</v>
      </c>
      <c r="T19" s="55"/>
      <c r="U19" s="49">
        <f>+L38</f>
        <v>432122.8744</v>
      </c>
      <c r="V19" s="50"/>
      <c r="W19" s="49">
        <f>+L244</f>
        <v>15899871.296749998</v>
      </c>
      <c r="X19" s="50"/>
      <c r="Y19" s="49">
        <f>+L181</f>
        <v>1900986.014285714</v>
      </c>
      <c r="AB19" s="4"/>
      <c r="AC19" s="36"/>
      <c r="AG19" s="4"/>
      <c r="AH19" s="36"/>
    </row>
    <row r="20" spans="1:34" ht="13.5" thickBot="1">
      <c r="A20" s="24" t="s">
        <v>15</v>
      </c>
      <c r="B20" s="6"/>
      <c r="C20" s="8">
        <f>+C11+C18</f>
        <v>835148.42</v>
      </c>
      <c r="D20" s="5">
        <v>1490</v>
      </c>
      <c r="E20" s="4"/>
      <c r="F20" s="4"/>
      <c r="G20" s="4"/>
      <c r="H20" s="8">
        <f>+H11+H18</f>
        <v>37001</v>
      </c>
      <c r="I20" s="4"/>
      <c r="J20" s="8">
        <f>+J11+J18</f>
        <v>4324.6</v>
      </c>
      <c r="K20" s="4"/>
      <c r="L20" s="8">
        <f>+L11+L18</f>
        <v>41325.6</v>
      </c>
      <c r="N20" s="8">
        <f>+N11+N18</f>
        <v>793822.8200000001</v>
      </c>
      <c r="O20" s="9"/>
      <c r="P20" s="9"/>
      <c r="Q20" s="49"/>
      <c r="R20" s="50"/>
      <c r="S20" s="69">
        <f>+L189</f>
        <v>78640</v>
      </c>
      <c r="T20" s="55"/>
      <c r="U20" s="49">
        <f>+L260</f>
        <v>190769.5</v>
      </c>
      <c r="V20" s="50"/>
      <c r="W20" s="70"/>
      <c r="X20" s="71"/>
      <c r="Y20" s="49"/>
      <c r="AB20" s="4"/>
      <c r="AC20" s="36"/>
      <c r="AG20" s="4"/>
      <c r="AH20" s="36"/>
    </row>
    <row r="21" spans="2:34" ht="13.5" thickTop="1">
      <c r="B21" s="6"/>
      <c r="D21" s="5"/>
      <c r="E21" s="4"/>
      <c r="F21" s="4"/>
      <c r="G21" s="4"/>
      <c r="H21" s="4"/>
      <c r="I21" s="4"/>
      <c r="J21" s="4"/>
      <c r="K21" s="4"/>
      <c r="L21" s="38" t="s">
        <v>50</v>
      </c>
      <c r="N21" s="26"/>
      <c r="O21" s="26"/>
      <c r="P21" s="26"/>
      <c r="Q21" s="49"/>
      <c r="R21" s="50"/>
      <c r="S21" s="69">
        <f>+L196</f>
        <v>115356.58585858585</v>
      </c>
      <c r="T21" s="55"/>
      <c r="U21" s="49">
        <f>+L296</f>
        <v>6261602.825</v>
      </c>
      <c r="V21" s="50"/>
      <c r="W21" s="49"/>
      <c r="X21" s="50"/>
      <c r="Y21" s="49"/>
      <c r="AB21" s="4"/>
      <c r="AC21" s="36"/>
      <c r="AG21" s="4"/>
      <c r="AH21" s="36"/>
    </row>
    <row r="22" spans="3:34" ht="12.75">
      <c r="C22" s="9"/>
      <c r="D22" s="5"/>
      <c r="E22" s="4"/>
      <c r="F22" s="4"/>
      <c r="G22" s="4"/>
      <c r="H22" s="4"/>
      <c r="I22" s="4"/>
      <c r="J22" s="4"/>
      <c r="K22" s="4"/>
      <c r="L22" s="4"/>
      <c r="N22" s="9"/>
      <c r="O22" s="9"/>
      <c r="P22" s="9"/>
      <c r="Q22" s="49"/>
      <c r="R22" s="50"/>
      <c r="S22" s="69">
        <f>+L301</f>
        <v>909808</v>
      </c>
      <c r="T22" s="55"/>
      <c r="U22" s="49"/>
      <c r="V22" s="50"/>
      <c r="W22" s="49"/>
      <c r="X22" s="50"/>
      <c r="Y22" s="49"/>
      <c r="AF22" s="31"/>
      <c r="AG22" s="4"/>
      <c r="AH22" s="36"/>
    </row>
    <row r="23" spans="1:25" ht="12.75">
      <c r="A23" s="10">
        <v>1967</v>
      </c>
      <c r="B23" s="6">
        <v>24473</v>
      </c>
      <c r="C23" s="9">
        <v>43000</v>
      </c>
      <c r="D23" s="5"/>
      <c r="E23" s="13" t="s">
        <v>16</v>
      </c>
      <c r="F23" s="4">
        <v>50</v>
      </c>
      <c r="G23" s="4"/>
      <c r="H23" s="4">
        <v>41712</v>
      </c>
      <c r="I23" s="4"/>
      <c r="J23" s="4">
        <f aca="true" t="shared" si="0" ref="J23:J36">C23/F23</f>
        <v>860</v>
      </c>
      <c r="K23" s="4"/>
      <c r="L23" s="4">
        <f aca="true" t="shared" si="1" ref="L23:L36">H23+J23</f>
        <v>42572</v>
      </c>
      <c r="N23" s="9">
        <f aca="true" t="shared" si="2" ref="N23:N35">C23-L23</f>
        <v>428</v>
      </c>
      <c r="O23" s="9"/>
      <c r="P23" s="9"/>
      <c r="Q23" s="49"/>
      <c r="R23" s="50"/>
      <c r="S23" s="69">
        <f>+L307</f>
        <v>386000</v>
      </c>
      <c r="T23" s="55"/>
      <c r="U23" s="49"/>
      <c r="V23" s="50"/>
      <c r="W23" s="49"/>
      <c r="X23" s="50"/>
      <c r="Y23" s="49"/>
    </row>
    <row r="24" spans="1:25" ht="12.75">
      <c r="A24" s="10">
        <v>1969</v>
      </c>
      <c r="B24" s="6">
        <v>25204</v>
      </c>
      <c r="C24" s="9">
        <v>13864</v>
      </c>
      <c r="D24" s="5"/>
      <c r="E24" s="13" t="s">
        <v>16</v>
      </c>
      <c r="F24" s="4">
        <v>50</v>
      </c>
      <c r="G24" s="4"/>
      <c r="H24" s="4">
        <v>12892</v>
      </c>
      <c r="I24" s="4"/>
      <c r="J24" s="4">
        <f t="shared" si="0"/>
        <v>277.28</v>
      </c>
      <c r="K24" s="4"/>
      <c r="L24" s="4">
        <f t="shared" si="1"/>
        <v>13169.28</v>
      </c>
      <c r="N24" s="9">
        <f t="shared" si="2"/>
        <v>694.7199999999993</v>
      </c>
      <c r="O24" s="9"/>
      <c r="P24" s="9"/>
      <c r="Q24" s="53"/>
      <c r="R24" s="50"/>
      <c r="S24" s="54">
        <f>+L310</f>
        <v>180000</v>
      </c>
      <c r="T24" s="55"/>
      <c r="U24" s="53"/>
      <c r="V24" s="50"/>
      <c r="W24" s="53"/>
      <c r="X24" s="50"/>
      <c r="Y24" s="53"/>
    </row>
    <row r="25" spans="1:25" ht="13.5" thickBot="1">
      <c r="A25" s="10">
        <v>1970</v>
      </c>
      <c r="B25" s="6">
        <v>25569</v>
      </c>
      <c r="C25" s="9">
        <v>149278</v>
      </c>
      <c r="D25" s="5"/>
      <c r="E25" s="13" t="s">
        <v>16</v>
      </c>
      <c r="F25" s="4">
        <v>50</v>
      </c>
      <c r="G25" s="4"/>
      <c r="H25" s="4">
        <v>117497</v>
      </c>
      <c r="I25" s="4"/>
      <c r="J25" s="4">
        <f t="shared" si="0"/>
        <v>2985.56</v>
      </c>
      <c r="K25" s="4"/>
      <c r="L25" s="4">
        <f t="shared" si="1"/>
        <v>120482.56</v>
      </c>
      <c r="N25" s="9">
        <f t="shared" si="2"/>
        <v>28795.440000000002</v>
      </c>
      <c r="O25" s="9"/>
      <c r="P25" s="44" t="s">
        <v>66</v>
      </c>
      <c r="Q25" s="56">
        <f>SUM(Q19:Q24)</f>
        <v>41325.6</v>
      </c>
      <c r="R25" s="45"/>
      <c r="S25" s="57">
        <f>SUM(S17:S24)</f>
        <v>6083513.223961591</v>
      </c>
      <c r="T25" s="45"/>
      <c r="U25" s="56">
        <f>SUM(U19:U24)</f>
        <v>6884495.1994</v>
      </c>
      <c r="V25" s="45"/>
      <c r="W25" s="57">
        <f>SUM(W19:W24)</f>
        <v>15899871.296749998</v>
      </c>
      <c r="X25" s="45"/>
      <c r="Y25" s="57">
        <f>SUM(Y19:Y24)</f>
        <v>1900986.014285714</v>
      </c>
    </row>
    <row r="26" spans="1:25" ht="13.5" thickTop="1">
      <c r="A26" s="10">
        <v>1971</v>
      </c>
      <c r="B26" s="6">
        <v>25934</v>
      </c>
      <c r="C26" s="9">
        <v>22518</v>
      </c>
      <c r="D26" s="5"/>
      <c r="E26" s="13" t="s">
        <v>16</v>
      </c>
      <c r="F26" s="4">
        <v>50</v>
      </c>
      <c r="G26" s="4"/>
      <c r="H26" s="4">
        <v>19589</v>
      </c>
      <c r="I26" s="4"/>
      <c r="J26" s="4">
        <f t="shared" si="0"/>
        <v>450.36</v>
      </c>
      <c r="K26" s="4"/>
      <c r="L26" s="4">
        <f t="shared" si="1"/>
        <v>20039.36</v>
      </c>
      <c r="N26" s="9">
        <f t="shared" si="2"/>
        <v>2478.6399999999994</v>
      </c>
      <c r="O26" s="9"/>
      <c r="P26" s="44" t="s">
        <v>55</v>
      </c>
      <c r="Q26" s="38" t="s">
        <v>50</v>
      </c>
      <c r="R26" s="27"/>
      <c r="S26" s="38" t="s">
        <v>51</v>
      </c>
      <c r="T26" s="43"/>
      <c r="U26" s="38" t="s">
        <v>52</v>
      </c>
      <c r="V26" s="27"/>
      <c r="W26" s="38" t="s">
        <v>53</v>
      </c>
      <c r="X26" s="27"/>
      <c r="Y26" s="38" t="s">
        <v>54</v>
      </c>
    </row>
    <row r="27" spans="1:17" ht="12.75">
      <c r="A27" s="10">
        <v>1972</v>
      </c>
      <c r="B27" s="6">
        <v>26299</v>
      </c>
      <c r="C27" s="9">
        <v>4609</v>
      </c>
      <c r="D27" s="5"/>
      <c r="E27" s="13" t="s">
        <v>16</v>
      </c>
      <c r="F27" s="4">
        <v>50</v>
      </c>
      <c r="G27" s="4"/>
      <c r="H27" s="4">
        <v>4597</v>
      </c>
      <c r="I27" s="4"/>
      <c r="J27" s="4">
        <f>C27/F27-80</f>
        <v>12.180000000000007</v>
      </c>
      <c r="K27" s="4"/>
      <c r="L27" s="4">
        <f t="shared" si="1"/>
        <v>4609.18</v>
      </c>
      <c r="N27" s="9">
        <f t="shared" si="2"/>
        <v>-0.18000000000029104</v>
      </c>
      <c r="O27" s="9"/>
      <c r="Q27" s="2" t="s">
        <v>49</v>
      </c>
    </row>
    <row r="28" spans="1:16" ht="13.5" thickBot="1">
      <c r="A28" s="10">
        <v>1976</v>
      </c>
      <c r="B28" s="6">
        <v>27760</v>
      </c>
      <c r="C28" s="9">
        <v>22369</v>
      </c>
      <c r="D28" s="5"/>
      <c r="E28" s="13" t="s">
        <v>16</v>
      </c>
      <c r="F28" s="4">
        <v>50</v>
      </c>
      <c r="G28" s="4"/>
      <c r="H28" s="4">
        <v>17669</v>
      </c>
      <c r="I28" s="4"/>
      <c r="J28" s="4">
        <f t="shared" si="0"/>
        <v>447.38</v>
      </c>
      <c r="K28" s="4"/>
      <c r="L28" s="4">
        <f t="shared" si="1"/>
        <v>18116.38</v>
      </c>
      <c r="N28" s="9">
        <f t="shared" si="2"/>
        <v>4252.619999999999</v>
      </c>
      <c r="O28" s="9"/>
      <c r="P28" s="9"/>
    </row>
    <row r="29" spans="1:27" ht="13.5" thickBot="1">
      <c r="A29" s="10">
        <v>1980</v>
      </c>
      <c r="B29" s="6">
        <v>29221</v>
      </c>
      <c r="C29" s="9">
        <v>4023</v>
      </c>
      <c r="D29" s="5"/>
      <c r="E29" s="13" t="s">
        <v>16</v>
      </c>
      <c r="F29" s="4">
        <v>50</v>
      </c>
      <c r="G29" s="4"/>
      <c r="H29" s="4">
        <v>2888</v>
      </c>
      <c r="I29" s="4"/>
      <c r="J29" s="4">
        <f t="shared" si="0"/>
        <v>80.46</v>
      </c>
      <c r="K29" s="4"/>
      <c r="L29" s="4">
        <f t="shared" si="1"/>
        <v>2968.46</v>
      </c>
      <c r="N29" s="9">
        <f t="shared" si="2"/>
        <v>1054.54</v>
      </c>
      <c r="O29" s="9"/>
      <c r="P29" s="9"/>
      <c r="Q29" s="134" t="s">
        <v>64</v>
      </c>
      <c r="R29" s="135"/>
      <c r="S29" s="135"/>
      <c r="T29" s="135"/>
      <c r="U29" s="135"/>
      <c r="V29" s="135"/>
      <c r="W29" s="135"/>
      <c r="X29" s="135"/>
      <c r="Y29" s="135"/>
      <c r="Z29" s="135"/>
      <c r="AA29" s="136"/>
    </row>
    <row r="30" spans="1:16" ht="12.75">
      <c r="A30" s="10">
        <v>2008</v>
      </c>
      <c r="B30" s="6">
        <v>39629</v>
      </c>
      <c r="C30" s="9">
        <v>816454.95</v>
      </c>
      <c r="D30" s="5"/>
      <c r="E30" s="13" t="s">
        <v>18</v>
      </c>
      <c r="F30" s="4">
        <v>50</v>
      </c>
      <c r="G30" s="4"/>
      <c r="H30" s="4">
        <v>114303</v>
      </c>
      <c r="I30" s="4"/>
      <c r="J30" s="4">
        <f t="shared" si="0"/>
        <v>16329.098999999998</v>
      </c>
      <c r="K30" s="4"/>
      <c r="L30" s="4">
        <f t="shared" si="1"/>
        <v>130632.099</v>
      </c>
      <c r="N30" s="9">
        <f t="shared" si="2"/>
        <v>685822.8509999999</v>
      </c>
      <c r="O30" s="9"/>
      <c r="P30" s="9"/>
    </row>
    <row r="31" spans="1:27" ht="12.75">
      <c r="A31" s="10" t="s">
        <v>32</v>
      </c>
      <c r="B31" s="6">
        <v>39994</v>
      </c>
      <c r="C31" s="9">
        <v>165753</v>
      </c>
      <c r="D31" s="5"/>
      <c r="E31" s="13" t="s">
        <v>16</v>
      </c>
      <c r="F31" s="4">
        <v>50</v>
      </c>
      <c r="G31" s="4"/>
      <c r="H31" s="4">
        <v>19890</v>
      </c>
      <c r="I31" s="4"/>
      <c r="J31" s="4">
        <f t="shared" si="0"/>
        <v>3315.06</v>
      </c>
      <c r="K31" s="4"/>
      <c r="L31" s="4">
        <f t="shared" si="1"/>
        <v>23205.06</v>
      </c>
      <c r="N31" s="9">
        <f t="shared" si="2"/>
        <v>142547.94</v>
      </c>
      <c r="O31" s="9"/>
      <c r="P31" s="44" t="s">
        <v>67</v>
      </c>
      <c r="Q31" s="39">
        <v>1400</v>
      </c>
      <c r="R31" s="40"/>
      <c r="S31" s="39">
        <v>1430</v>
      </c>
      <c r="T31" s="40"/>
      <c r="U31" s="39">
        <v>1420</v>
      </c>
      <c r="V31" s="40"/>
      <c r="W31" s="39">
        <v>1450</v>
      </c>
      <c r="X31" s="40"/>
      <c r="Y31" s="39">
        <v>1440</v>
      </c>
      <c r="AA31" s="39" t="s">
        <v>56</v>
      </c>
    </row>
    <row r="32" spans="1:28" ht="12.75">
      <c r="A32" s="10" t="s">
        <v>33</v>
      </c>
      <c r="B32" s="6">
        <v>39994</v>
      </c>
      <c r="C32" s="9">
        <v>289174</v>
      </c>
      <c r="D32" s="5"/>
      <c r="E32" s="13" t="s">
        <v>16</v>
      </c>
      <c r="F32" s="4">
        <v>50</v>
      </c>
      <c r="G32" s="4"/>
      <c r="H32" s="4">
        <v>34699</v>
      </c>
      <c r="I32" s="4"/>
      <c r="J32" s="4">
        <f t="shared" si="0"/>
        <v>5783.48</v>
      </c>
      <c r="K32" s="4"/>
      <c r="L32" s="4">
        <f t="shared" si="1"/>
        <v>40482.479999999996</v>
      </c>
      <c r="N32" s="9">
        <f t="shared" si="2"/>
        <v>248691.52000000002</v>
      </c>
      <c r="O32" s="9"/>
      <c r="P32" s="26"/>
      <c r="Q32" s="46">
        <f>+C20</f>
        <v>835148.42</v>
      </c>
      <c r="R32" s="45"/>
      <c r="S32" s="47">
        <f>+C38</f>
        <v>1702793.72</v>
      </c>
      <c r="T32" s="48"/>
      <c r="U32" s="49">
        <f>+C92</f>
        <v>7128353</v>
      </c>
      <c r="V32" s="50"/>
      <c r="W32" s="51">
        <f>+C181</f>
        <v>3228253</v>
      </c>
      <c r="X32" s="45"/>
      <c r="Y32" s="51">
        <f>+C244</f>
        <v>40195914.89</v>
      </c>
      <c r="Z32" s="52"/>
      <c r="AA32" s="51"/>
      <c r="AB32" s="52"/>
    </row>
    <row r="33" spans="1:28" ht="12.75">
      <c r="A33" s="10" t="s">
        <v>36</v>
      </c>
      <c r="B33" s="6">
        <v>40359</v>
      </c>
      <c r="C33" s="9">
        <v>1700</v>
      </c>
      <c r="D33" s="5"/>
      <c r="E33" s="13" t="s">
        <v>16</v>
      </c>
      <c r="F33" s="4">
        <v>50</v>
      </c>
      <c r="G33" s="4"/>
      <c r="H33" s="4">
        <v>170</v>
      </c>
      <c r="I33" s="4"/>
      <c r="J33" s="4">
        <f t="shared" si="0"/>
        <v>34</v>
      </c>
      <c r="K33" s="4"/>
      <c r="L33" s="4">
        <f t="shared" si="1"/>
        <v>204</v>
      </c>
      <c r="N33" s="9">
        <f t="shared" si="2"/>
        <v>1496</v>
      </c>
      <c r="O33" s="9"/>
      <c r="P33" s="9"/>
      <c r="Q33" s="46"/>
      <c r="R33" s="45"/>
      <c r="S33" s="47">
        <f>+C260</f>
        <v>192736</v>
      </c>
      <c r="T33" s="48"/>
      <c r="U33" s="51">
        <f>+C189</f>
        <v>78640</v>
      </c>
      <c r="V33" s="45"/>
      <c r="W33" s="46"/>
      <c r="X33" s="16"/>
      <c r="Y33" s="46"/>
      <c r="Z33" s="52"/>
      <c r="AA33" s="46"/>
      <c r="AB33" s="52"/>
    </row>
    <row r="34" spans="1:28" ht="12.75">
      <c r="A34" s="10" t="s">
        <v>48</v>
      </c>
      <c r="B34" s="6">
        <v>40724</v>
      </c>
      <c r="C34" s="9">
        <v>101795.27</v>
      </c>
      <c r="D34" s="5"/>
      <c r="E34" s="13" t="s">
        <v>16</v>
      </c>
      <c r="F34" s="4">
        <v>50</v>
      </c>
      <c r="G34" s="4"/>
      <c r="H34" s="4">
        <v>8144</v>
      </c>
      <c r="I34" s="4"/>
      <c r="J34" s="4">
        <f t="shared" si="0"/>
        <v>2035.9054</v>
      </c>
      <c r="K34" s="4"/>
      <c r="L34" s="4">
        <f t="shared" si="1"/>
        <v>10179.9054</v>
      </c>
      <c r="N34" s="9">
        <f t="shared" si="2"/>
        <v>91615.3646</v>
      </c>
      <c r="O34" s="9"/>
      <c r="P34" s="26"/>
      <c r="Q34" s="46"/>
      <c r="R34" s="45"/>
      <c r="S34" s="47">
        <f>+C296</f>
        <v>8475768</v>
      </c>
      <c r="T34" s="48"/>
      <c r="U34" s="51">
        <f>+C196</f>
        <v>134213</v>
      </c>
      <c r="V34" s="45"/>
      <c r="W34" s="46"/>
      <c r="X34" s="45"/>
      <c r="Y34" s="46"/>
      <c r="Z34" s="52"/>
      <c r="AA34" s="46"/>
      <c r="AB34" s="52"/>
    </row>
    <row r="35" spans="1:28" ht="12.75">
      <c r="A35" s="10" t="s">
        <v>74</v>
      </c>
      <c r="B35" s="6">
        <v>41090</v>
      </c>
      <c r="C35" s="9">
        <v>25000</v>
      </c>
      <c r="D35" s="5"/>
      <c r="E35" s="13" t="s">
        <v>16</v>
      </c>
      <c r="F35" s="4">
        <v>50</v>
      </c>
      <c r="G35" s="4"/>
      <c r="H35" s="4">
        <v>1500</v>
      </c>
      <c r="I35" s="4"/>
      <c r="J35" s="4">
        <f t="shared" si="0"/>
        <v>500</v>
      </c>
      <c r="K35" s="4"/>
      <c r="L35" s="4">
        <f t="shared" si="1"/>
        <v>2000</v>
      </c>
      <c r="N35" s="9">
        <f t="shared" si="2"/>
        <v>23000</v>
      </c>
      <c r="O35" s="9"/>
      <c r="P35" s="9"/>
      <c r="Q35" s="46"/>
      <c r="R35" s="45"/>
      <c r="S35" s="58"/>
      <c r="T35" s="48"/>
      <c r="U35" s="51">
        <f>+C301</f>
        <v>1039780</v>
      </c>
      <c r="V35" s="45"/>
      <c r="W35" s="46"/>
      <c r="X35" s="45"/>
      <c r="Y35" s="46"/>
      <c r="Z35" s="52"/>
      <c r="AA35" s="46"/>
      <c r="AB35" s="52"/>
    </row>
    <row r="36" spans="1:28" ht="12.75">
      <c r="A36" s="10" t="s">
        <v>73</v>
      </c>
      <c r="B36" s="6">
        <v>41090</v>
      </c>
      <c r="C36" s="7">
        <v>43255.5</v>
      </c>
      <c r="D36" s="5"/>
      <c r="E36" s="13" t="s">
        <v>16</v>
      </c>
      <c r="F36" s="4">
        <v>50</v>
      </c>
      <c r="G36" s="4"/>
      <c r="H36" s="7">
        <v>2597</v>
      </c>
      <c r="I36" s="4"/>
      <c r="J36" s="7">
        <f t="shared" si="0"/>
        <v>865.11</v>
      </c>
      <c r="K36" s="4"/>
      <c r="L36" s="7">
        <f t="shared" si="1"/>
        <v>3462.11</v>
      </c>
      <c r="N36" s="7">
        <f>C36-L36</f>
        <v>39793.39</v>
      </c>
      <c r="O36" s="9"/>
      <c r="P36" s="9"/>
      <c r="Q36" s="46"/>
      <c r="R36" s="45"/>
      <c r="S36" s="58"/>
      <c r="T36" s="48"/>
      <c r="U36" s="51">
        <f>+C307</f>
        <v>386000</v>
      </c>
      <c r="V36" s="45"/>
      <c r="W36" s="46"/>
      <c r="X36" s="45"/>
      <c r="Y36" s="46"/>
      <c r="Z36" s="52"/>
      <c r="AA36" s="46"/>
      <c r="AB36" s="52"/>
    </row>
    <row r="37" spans="3:28" ht="12.75">
      <c r="C37" s="9"/>
      <c r="D37" s="5"/>
      <c r="E37" s="13"/>
      <c r="F37" s="4"/>
      <c r="G37" s="4"/>
      <c r="H37" s="4"/>
      <c r="I37" s="4"/>
      <c r="J37" s="4"/>
      <c r="K37" s="4"/>
      <c r="L37" s="4"/>
      <c r="N37" s="9"/>
      <c r="O37" s="9"/>
      <c r="P37" s="9"/>
      <c r="Q37" s="50"/>
      <c r="R37" s="50"/>
      <c r="S37" s="55"/>
      <c r="T37" s="55"/>
      <c r="U37" s="50">
        <f>+C310</f>
        <v>180000</v>
      </c>
      <c r="V37" s="50"/>
      <c r="W37" s="50"/>
      <c r="X37" s="50"/>
      <c r="Y37" s="50"/>
      <c r="Z37" s="16"/>
      <c r="AA37" s="50"/>
      <c r="AB37" s="52"/>
    </row>
    <row r="38" spans="1:28" ht="13.5" thickBot="1">
      <c r="A38" s="24" t="s">
        <v>19</v>
      </c>
      <c r="B38" s="6"/>
      <c r="C38" s="14">
        <f>SUM(C23:C36)</f>
        <v>1702793.72</v>
      </c>
      <c r="D38" s="11">
        <v>1492</v>
      </c>
      <c r="E38" s="13"/>
      <c r="F38" s="13"/>
      <c r="G38" s="13"/>
      <c r="H38" s="14">
        <f>SUM(H23:H36)</f>
        <v>398147</v>
      </c>
      <c r="I38" s="15"/>
      <c r="J38" s="14">
        <f>SUM(J23:J36)</f>
        <v>33975.8744</v>
      </c>
      <c r="K38" s="15"/>
      <c r="L38" s="14">
        <f>SUM(L23:L36)</f>
        <v>432122.8744</v>
      </c>
      <c r="M38" s="16"/>
      <c r="N38" s="14">
        <f>SUM(N23:N36)</f>
        <v>1270670.8456</v>
      </c>
      <c r="O38" s="15"/>
      <c r="U38" s="60">
        <f>+C314</f>
        <v>500787</v>
      </c>
      <c r="AB38" s="52"/>
    </row>
    <row r="39" spans="2:28" ht="13.5" thickTop="1">
      <c r="B39" s="6"/>
      <c r="C39" s="38" t="s">
        <v>58</v>
      </c>
      <c r="D39" s="11"/>
      <c r="E39" s="4"/>
      <c r="F39" s="4"/>
      <c r="G39" s="4"/>
      <c r="H39" s="9"/>
      <c r="I39" s="4"/>
      <c r="J39" s="9"/>
      <c r="K39" s="4"/>
      <c r="L39" s="38" t="s">
        <v>52</v>
      </c>
      <c r="N39" s="9"/>
      <c r="O39" s="9"/>
      <c r="U39" s="60">
        <f>+C321</f>
        <v>2704589</v>
      </c>
      <c r="AB39" s="52"/>
    </row>
    <row r="40" spans="2:27" ht="13.5" thickBot="1">
      <c r="B40" s="6"/>
      <c r="C40" s="9"/>
      <c r="D40" s="11"/>
      <c r="E40" s="4"/>
      <c r="F40" s="4"/>
      <c r="G40" s="4"/>
      <c r="H40" s="9"/>
      <c r="I40" s="4"/>
      <c r="J40" s="9"/>
      <c r="K40" s="9"/>
      <c r="L40" s="9"/>
      <c r="N40" s="9"/>
      <c r="O40" s="9"/>
      <c r="P40" s="44" t="s">
        <v>66</v>
      </c>
      <c r="Q40" s="56">
        <f>SUM(Q32:Q39)</f>
        <v>835148.42</v>
      </c>
      <c r="R40" s="56">
        <f>SUM(R32:R39)</f>
        <v>0</v>
      </c>
      <c r="S40" s="56">
        <f>SUM(S32:S39)</f>
        <v>10371297.72</v>
      </c>
      <c r="T40" s="56">
        <f>SUM(T32:T39)</f>
        <v>0</v>
      </c>
      <c r="U40" s="56">
        <f>SUM(U32:U39)</f>
        <v>12152362</v>
      </c>
      <c r="V40" s="56">
        <f aca="true" t="shared" si="3" ref="V40:AA40">SUM(V32:V39)</f>
        <v>0</v>
      </c>
      <c r="W40" s="56">
        <f t="shared" si="3"/>
        <v>3228253</v>
      </c>
      <c r="X40" s="56">
        <f t="shared" si="3"/>
        <v>0</v>
      </c>
      <c r="Y40" s="56">
        <f t="shared" si="3"/>
        <v>40195914.89</v>
      </c>
      <c r="Z40" s="56">
        <f t="shared" si="3"/>
        <v>0</v>
      </c>
      <c r="AA40" s="56">
        <f t="shared" si="3"/>
        <v>0</v>
      </c>
    </row>
    <row r="41" spans="1:27" ht="13.5" thickTop="1">
      <c r="A41" s="10">
        <v>1952</v>
      </c>
      <c r="B41" s="6">
        <v>18994</v>
      </c>
      <c r="C41" s="9">
        <v>457000</v>
      </c>
      <c r="D41" s="11"/>
      <c r="E41" s="4" t="s">
        <v>16</v>
      </c>
      <c r="F41" s="4">
        <v>99</v>
      </c>
      <c r="G41" s="4"/>
      <c r="H41" s="9">
        <v>290439</v>
      </c>
      <c r="I41" s="4"/>
      <c r="J41" s="9">
        <f>C41/F41-42</f>
        <v>4574.161616161616</v>
      </c>
      <c r="K41" s="9"/>
      <c r="L41" s="9">
        <f aca="true" t="shared" si="4" ref="L41:L86">H41+J41</f>
        <v>295013.16161616164</v>
      </c>
      <c r="N41" s="9">
        <f aca="true" t="shared" si="5" ref="N41:N90">C41-L41</f>
        <v>161986.83838383836</v>
      </c>
      <c r="O41" s="9"/>
      <c r="P41" s="44" t="s">
        <v>55</v>
      </c>
      <c r="Q41" s="38" t="s">
        <v>57</v>
      </c>
      <c r="S41" s="38" t="s">
        <v>58</v>
      </c>
      <c r="U41" s="38" t="s">
        <v>59</v>
      </c>
      <c r="W41" s="38" t="s">
        <v>60</v>
      </c>
      <c r="Y41" s="38" t="s">
        <v>61</v>
      </c>
      <c r="AA41" s="38" t="s">
        <v>62</v>
      </c>
    </row>
    <row r="42" spans="1:17" ht="12.75">
      <c r="A42" s="10">
        <v>1955</v>
      </c>
      <c r="B42" s="6">
        <v>20090</v>
      </c>
      <c r="C42" s="9">
        <v>18000</v>
      </c>
      <c r="D42" s="11"/>
      <c r="E42" s="4" t="s">
        <v>16</v>
      </c>
      <c r="F42" s="4">
        <v>99.11</v>
      </c>
      <c r="G42" s="4"/>
      <c r="H42" s="9">
        <v>10897</v>
      </c>
      <c r="I42" s="4"/>
      <c r="J42" s="9">
        <f aca="true" t="shared" si="6" ref="J42:J47">C42/F42-2</f>
        <v>179.6163858339219</v>
      </c>
      <c r="K42" s="9"/>
      <c r="L42" s="9">
        <f t="shared" si="4"/>
        <v>11076.616385833922</v>
      </c>
      <c r="N42" s="9">
        <f t="shared" si="5"/>
        <v>6923.383614166078</v>
      </c>
      <c r="O42" s="9"/>
      <c r="P42" s="9"/>
      <c r="Q42" s="2" t="s">
        <v>63</v>
      </c>
    </row>
    <row r="43" spans="1:22" ht="12.75">
      <c r="A43" s="10">
        <v>1967</v>
      </c>
      <c r="B43" s="6">
        <v>24473</v>
      </c>
      <c r="C43" s="9">
        <v>37000</v>
      </c>
      <c r="D43" s="11"/>
      <c r="E43" s="4" t="s">
        <v>16</v>
      </c>
      <c r="F43" s="4">
        <v>99</v>
      </c>
      <c r="G43" s="4"/>
      <c r="H43" s="9">
        <v>19029</v>
      </c>
      <c r="I43" s="4"/>
      <c r="J43" s="9">
        <f t="shared" si="6"/>
        <v>371.73737373737373</v>
      </c>
      <c r="K43" s="9"/>
      <c r="L43" s="9">
        <f t="shared" si="4"/>
        <v>19400.737373737375</v>
      </c>
      <c r="N43" s="9">
        <f t="shared" si="5"/>
        <v>17599.262626262625</v>
      </c>
      <c r="O43" s="9"/>
      <c r="P43" s="9"/>
      <c r="U43" s="34"/>
      <c r="V43" s="41"/>
    </row>
    <row r="44" spans="1:22" ht="12.75">
      <c r="A44" s="10">
        <v>1969</v>
      </c>
      <c r="B44" s="6">
        <v>25204</v>
      </c>
      <c r="C44" s="9">
        <v>13864</v>
      </c>
      <c r="D44" s="11"/>
      <c r="E44" s="4" t="s">
        <v>16</v>
      </c>
      <c r="F44" s="4">
        <v>99</v>
      </c>
      <c r="G44" s="4"/>
      <c r="H44" s="9">
        <v>6445</v>
      </c>
      <c r="I44" s="4"/>
      <c r="J44" s="9">
        <f t="shared" si="6"/>
        <v>138.04040404040404</v>
      </c>
      <c r="K44" s="9"/>
      <c r="L44" s="9">
        <f t="shared" si="4"/>
        <v>6583.040404040404</v>
      </c>
      <c r="N44" s="9">
        <f t="shared" si="5"/>
        <v>7280.959595959596</v>
      </c>
      <c r="O44" s="9"/>
      <c r="P44" s="9"/>
      <c r="U44" s="34"/>
      <c r="V44" s="41"/>
    </row>
    <row r="45" spans="1:22" ht="12.75">
      <c r="A45" s="10">
        <v>1970</v>
      </c>
      <c r="B45" s="6">
        <v>25569</v>
      </c>
      <c r="C45" s="9">
        <v>713805</v>
      </c>
      <c r="D45" s="11"/>
      <c r="E45" s="4" t="s">
        <v>16</v>
      </c>
      <c r="F45" s="4">
        <v>99</v>
      </c>
      <c r="G45" s="4"/>
      <c r="H45" s="9">
        <v>325628</v>
      </c>
      <c r="I45" s="4"/>
      <c r="J45" s="9">
        <f t="shared" si="6"/>
        <v>7208.151515151515</v>
      </c>
      <c r="K45" s="9"/>
      <c r="L45" s="9">
        <f t="shared" si="4"/>
        <v>332836.1515151515</v>
      </c>
      <c r="N45" s="9">
        <f t="shared" si="5"/>
        <v>380968.8484848485</v>
      </c>
      <c r="O45" s="9"/>
      <c r="P45" s="9"/>
      <c r="U45" s="34"/>
      <c r="V45" s="41"/>
    </row>
    <row r="46" spans="1:16" ht="12.75">
      <c r="A46" s="10">
        <v>1971</v>
      </c>
      <c r="B46" s="6">
        <v>25934</v>
      </c>
      <c r="C46" s="9">
        <v>22518</v>
      </c>
      <c r="D46" s="11"/>
      <c r="E46" s="4" t="s">
        <v>16</v>
      </c>
      <c r="F46" s="4">
        <v>99</v>
      </c>
      <c r="G46" s="4"/>
      <c r="H46" s="9">
        <v>10027</v>
      </c>
      <c r="I46" s="4"/>
      <c r="J46" s="9">
        <f t="shared" si="6"/>
        <v>225.45454545454547</v>
      </c>
      <c r="K46" s="9"/>
      <c r="L46" s="9">
        <f t="shared" si="4"/>
        <v>10252.454545454546</v>
      </c>
      <c r="N46" s="9">
        <f t="shared" si="5"/>
        <v>12265.545454545454</v>
      </c>
      <c r="O46" s="9"/>
      <c r="P46" s="9"/>
    </row>
    <row r="47" spans="1:16" ht="12.75">
      <c r="A47" s="10">
        <v>1972</v>
      </c>
      <c r="B47" s="6">
        <v>26299</v>
      </c>
      <c r="C47" s="9">
        <v>22304</v>
      </c>
      <c r="D47" s="11"/>
      <c r="E47" s="4" t="s">
        <v>16</v>
      </c>
      <c r="F47" s="4">
        <v>99</v>
      </c>
      <c r="G47" s="4"/>
      <c r="H47" s="9">
        <v>12074</v>
      </c>
      <c r="I47" s="4"/>
      <c r="J47" s="9">
        <f t="shared" si="6"/>
        <v>223.2929292929293</v>
      </c>
      <c r="K47" s="9"/>
      <c r="L47" s="9">
        <f t="shared" si="4"/>
        <v>12297.29292929293</v>
      </c>
      <c r="N47" s="9">
        <f t="shared" si="5"/>
        <v>10006.70707070707</v>
      </c>
      <c r="O47" s="9"/>
      <c r="P47" s="9"/>
    </row>
    <row r="48" spans="1:16" ht="12.75">
      <c r="A48" s="10">
        <v>1972</v>
      </c>
      <c r="B48" s="6">
        <v>26299</v>
      </c>
      <c r="C48" s="9">
        <v>2670</v>
      </c>
      <c r="D48" s="11"/>
      <c r="E48" s="4" t="s">
        <v>16</v>
      </c>
      <c r="F48" s="4">
        <v>20</v>
      </c>
      <c r="G48" s="4"/>
      <c r="H48" s="9">
        <v>2670</v>
      </c>
      <c r="I48" s="4"/>
      <c r="J48" s="9">
        <v>0</v>
      </c>
      <c r="K48" s="9"/>
      <c r="L48" s="9">
        <f t="shared" si="4"/>
        <v>2670</v>
      </c>
      <c r="N48" s="9">
        <f t="shared" si="5"/>
        <v>0</v>
      </c>
      <c r="O48" s="9"/>
      <c r="P48" s="9"/>
    </row>
    <row r="49" spans="1:16" ht="12.75">
      <c r="A49" s="10">
        <v>1974</v>
      </c>
      <c r="B49" s="6">
        <v>27030</v>
      </c>
      <c r="C49" s="9">
        <v>24847</v>
      </c>
      <c r="D49" s="11"/>
      <c r="E49" s="4" t="s">
        <v>16</v>
      </c>
      <c r="F49" s="4">
        <v>99</v>
      </c>
      <c r="G49" s="4"/>
      <c r="H49" s="9">
        <v>10323</v>
      </c>
      <c r="I49" s="4"/>
      <c r="J49" s="9">
        <f aca="true" t="shared" si="7" ref="J49:J56">C49/F49-2</f>
        <v>248.97979797979798</v>
      </c>
      <c r="K49" s="9"/>
      <c r="L49" s="9">
        <f t="shared" si="4"/>
        <v>10571.979797979799</v>
      </c>
      <c r="N49" s="9">
        <f t="shared" si="5"/>
        <v>14275.020202020201</v>
      </c>
      <c r="O49" s="9"/>
      <c r="P49" s="9"/>
    </row>
    <row r="50" spans="1:16" ht="12.75">
      <c r="A50" s="10">
        <v>1975</v>
      </c>
      <c r="B50" s="6">
        <v>27395</v>
      </c>
      <c r="C50" s="9">
        <v>25077</v>
      </c>
      <c r="D50" s="11"/>
      <c r="E50" s="4" t="s">
        <v>16</v>
      </c>
      <c r="F50" s="4">
        <v>99</v>
      </c>
      <c r="G50" s="4"/>
      <c r="H50" s="9">
        <v>10166</v>
      </c>
      <c r="I50" s="4"/>
      <c r="J50" s="9">
        <f t="shared" si="7"/>
        <v>251.3030303030303</v>
      </c>
      <c r="K50" s="9"/>
      <c r="L50" s="9">
        <f t="shared" si="4"/>
        <v>10417.30303030303</v>
      </c>
      <c r="N50" s="9">
        <f t="shared" si="5"/>
        <v>14659.69696969697</v>
      </c>
      <c r="O50" s="9"/>
      <c r="P50" s="9"/>
    </row>
    <row r="51" spans="1:16" ht="12.75">
      <c r="A51" s="10">
        <v>1977</v>
      </c>
      <c r="B51" s="6">
        <v>28126</v>
      </c>
      <c r="C51" s="9">
        <v>13672</v>
      </c>
      <c r="D51" s="11"/>
      <c r="E51" s="4" t="s">
        <v>16</v>
      </c>
      <c r="F51" s="4">
        <v>99</v>
      </c>
      <c r="G51" s="4"/>
      <c r="H51" s="9">
        <v>5264</v>
      </c>
      <c r="I51" s="4"/>
      <c r="J51" s="9">
        <f t="shared" si="7"/>
        <v>136.1010101010101</v>
      </c>
      <c r="K51" s="9"/>
      <c r="L51" s="9">
        <f t="shared" si="4"/>
        <v>5400.10101010101</v>
      </c>
      <c r="N51" s="9">
        <f t="shared" si="5"/>
        <v>8271.89898989899</v>
      </c>
      <c r="O51" s="9"/>
      <c r="P51" s="9"/>
    </row>
    <row r="52" spans="1:16" ht="12.75">
      <c r="A52" s="10">
        <v>1978</v>
      </c>
      <c r="B52" s="6">
        <v>28491</v>
      </c>
      <c r="C52" s="9">
        <v>16223</v>
      </c>
      <c r="D52" s="11"/>
      <c r="E52" s="4" t="s">
        <v>16</v>
      </c>
      <c r="F52" s="4">
        <v>99</v>
      </c>
      <c r="G52" s="4"/>
      <c r="H52" s="9">
        <v>6085</v>
      </c>
      <c r="I52" s="4"/>
      <c r="J52" s="9">
        <f t="shared" si="7"/>
        <v>161.86868686868686</v>
      </c>
      <c r="K52" s="9"/>
      <c r="L52" s="9">
        <f t="shared" si="4"/>
        <v>6246.868686868687</v>
      </c>
      <c r="N52" s="9">
        <f t="shared" si="5"/>
        <v>9976.131313131313</v>
      </c>
      <c r="O52" s="9"/>
      <c r="P52" s="9"/>
    </row>
    <row r="53" spans="1:16" ht="12.75">
      <c r="A53" s="10">
        <v>1978</v>
      </c>
      <c r="B53" s="6">
        <v>28491</v>
      </c>
      <c r="C53" s="9">
        <v>8780</v>
      </c>
      <c r="D53" s="11"/>
      <c r="E53" s="4" t="s">
        <v>16</v>
      </c>
      <c r="F53" s="4">
        <v>99</v>
      </c>
      <c r="G53" s="4"/>
      <c r="H53" s="9">
        <v>3288</v>
      </c>
      <c r="I53" s="4"/>
      <c r="J53" s="9">
        <f t="shared" si="7"/>
        <v>86.68686868686869</v>
      </c>
      <c r="K53" s="9"/>
      <c r="L53" s="9">
        <f t="shared" si="4"/>
        <v>3374.686868686869</v>
      </c>
      <c r="N53" s="9">
        <f t="shared" si="5"/>
        <v>5405.313131313131</v>
      </c>
      <c r="O53" s="9"/>
      <c r="P53" s="9"/>
    </row>
    <row r="54" spans="1:16" ht="12.75">
      <c r="A54" s="10">
        <v>1979</v>
      </c>
      <c r="B54" s="6">
        <v>28856</v>
      </c>
      <c r="C54" s="9">
        <v>3384</v>
      </c>
      <c r="D54" s="11"/>
      <c r="E54" s="4" t="s">
        <v>16</v>
      </c>
      <c r="F54" s="4">
        <v>99</v>
      </c>
      <c r="G54" s="4"/>
      <c r="H54" s="9">
        <v>1224</v>
      </c>
      <c r="I54" s="4"/>
      <c r="J54" s="9">
        <f t="shared" si="7"/>
        <v>32.18181818181818</v>
      </c>
      <c r="K54" s="9"/>
      <c r="L54" s="9">
        <f t="shared" si="4"/>
        <v>1256.1818181818182</v>
      </c>
      <c r="N54" s="9">
        <f t="shared" si="5"/>
        <v>2127.818181818182</v>
      </c>
      <c r="O54" s="9"/>
      <c r="P54" s="9"/>
    </row>
    <row r="55" spans="1:16" ht="12.75">
      <c r="A55" s="10">
        <v>1980</v>
      </c>
      <c r="B55" s="6">
        <v>29221</v>
      </c>
      <c r="C55" s="9">
        <v>16524</v>
      </c>
      <c r="D55" s="11"/>
      <c r="E55" s="4" t="s">
        <v>16</v>
      </c>
      <c r="F55" s="4">
        <v>99</v>
      </c>
      <c r="G55" s="4"/>
      <c r="H55" s="9">
        <v>5868</v>
      </c>
      <c r="I55" s="4"/>
      <c r="J55" s="9">
        <f t="shared" si="7"/>
        <v>164.9090909090909</v>
      </c>
      <c r="K55" s="9"/>
      <c r="L55" s="9">
        <f t="shared" si="4"/>
        <v>6032.909090909091</v>
      </c>
      <c r="N55" s="9">
        <f t="shared" si="5"/>
        <v>10491.090909090908</v>
      </c>
      <c r="O55" s="9"/>
      <c r="P55" s="9"/>
    </row>
    <row r="56" spans="1:16" ht="12.75">
      <c r="A56" s="10">
        <v>1980</v>
      </c>
      <c r="B56" s="6">
        <v>29221</v>
      </c>
      <c r="C56" s="9">
        <v>135363</v>
      </c>
      <c r="D56" s="11"/>
      <c r="E56" s="4" t="s">
        <v>16</v>
      </c>
      <c r="F56" s="4">
        <v>99</v>
      </c>
      <c r="G56" s="4"/>
      <c r="H56" s="9">
        <v>48187</v>
      </c>
      <c r="I56" s="4"/>
      <c r="J56" s="9">
        <f t="shared" si="7"/>
        <v>1365.3030303030303</v>
      </c>
      <c r="K56" s="9"/>
      <c r="L56" s="9">
        <f t="shared" si="4"/>
        <v>49552.30303030303</v>
      </c>
      <c r="N56" s="9">
        <f t="shared" si="5"/>
        <v>85810.69696969696</v>
      </c>
      <c r="O56" s="9"/>
      <c r="P56" s="9"/>
    </row>
    <row r="57" spans="1:16" ht="12.75">
      <c r="A57" s="10">
        <v>1985</v>
      </c>
      <c r="B57" s="6">
        <v>31048</v>
      </c>
      <c r="C57" s="9">
        <v>7550</v>
      </c>
      <c r="D57" s="11"/>
      <c r="E57" s="4" t="s">
        <v>16</v>
      </c>
      <c r="F57" s="4">
        <v>20</v>
      </c>
      <c r="G57" s="4"/>
      <c r="H57" s="9">
        <v>7550</v>
      </c>
      <c r="I57" s="4"/>
      <c r="J57" s="9">
        <v>0</v>
      </c>
      <c r="K57" s="9"/>
      <c r="L57" s="9">
        <f t="shared" si="4"/>
        <v>7550</v>
      </c>
      <c r="N57" s="9">
        <f t="shared" si="5"/>
        <v>0</v>
      </c>
      <c r="O57" s="9"/>
      <c r="P57" s="9"/>
    </row>
    <row r="58" spans="1:16" ht="12.75">
      <c r="A58" s="10">
        <v>1987</v>
      </c>
      <c r="B58" s="6">
        <v>31778</v>
      </c>
      <c r="C58" s="9">
        <v>91593</v>
      </c>
      <c r="D58" s="11"/>
      <c r="E58" s="4" t="s">
        <v>16</v>
      </c>
      <c r="F58" s="4">
        <v>20</v>
      </c>
      <c r="G58" s="4"/>
      <c r="H58" s="9">
        <v>91593</v>
      </c>
      <c r="I58" s="4"/>
      <c r="J58" s="9"/>
      <c r="K58" s="9"/>
      <c r="L58" s="9">
        <f t="shared" si="4"/>
        <v>91593</v>
      </c>
      <c r="N58" s="9">
        <f t="shared" si="5"/>
        <v>0</v>
      </c>
      <c r="O58" s="9"/>
      <c r="P58" s="9"/>
    </row>
    <row r="59" spans="1:16" ht="12.75">
      <c r="A59" s="10">
        <v>1989</v>
      </c>
      <c r="B59" s="6">
        <v>32509</v>
      </c>
      <c r="C59" s="9">
        <v>14650</v>
      </c>
      <c r="D59" s="11"/>
      <c r="E59" s="4" t="s">
        <v>16</v>
      </c>
      <c r="F59" s="4">
        <v>20</v>
      </c>
      <c r="G59" s="4"/>
      <c r="H59" s="9">
        <v>14650</v>
      </c>
      <c r="I59" s="4"/>
      <c r="J59" s="9"/>
      <c r="K59" s="9"/>
      <c r="L59" s="9">
        <f t="shared" si="4"/>
        <v>14650</v>
      </c>
      <c r="N59" s="9">
        <f t="shared" si="5"/>
        <v>0</v>
      </c>
      <c r="O59" s="9"/>
      <c r="P59" s="9"/>
    </row>
    <row r="60" spans="1:16" ht="12.75">
      <c r="A60" s="10">
        <v>1989</v>
      </c>
      <c r="B60" s="6">
        <v>32721</v>
      </c>
      <c r="C60" s="9">
        <v>2344</v>
      </c>
      <c r="D60" s="11"/>
      <c r="E60" s="4" t="s">
        <v>16</v>
      </c>
      <c r="F60" s="4">
        <v>20</v>
      </c>
      <c r="G60" s="4"/>
      <c r="H60" s="9">
        <v>2344</v>
      </c>
      <c r="I60" s="4"/>
      <c r="J60" s="9">
        <v>0</v>
      </c>
      <c r="K60" s="9"/>
      <c r="L60" s="9">
        <f t="shared" si="4"/>
        <v>2344</v>
      </c>
      <c r="N60" s="9">
        <f t="shared" si="5"/>
        <v>0</v>
      </c>
      <c r="O60" s="9"/>
      <c r="P60" s="9"/>
    </row>
    <row r="61" spans="1:16" ht="12.75">
      <c r="A61" s="10">
        <v>1989</v>
      </c>
      <c r="B61" s="6">
        <v>32843</v>
      </c>
      <c r="C61" s="9">
        <v>2898</v>
      </c>
      <c r="D61" s="11"/>
      <c r="E61" s="4" t="s">
        <v>16</v>
      </c>
      <c r="F61" s="4">
        <v>20</v>
      </c>
      <c r="G61" s="4"/>
      <c r="H61" s="9">
        <v>2898</v>
      </c>
      <c r="I61" s="4"/>
      <c r="J61" s="9">
        <v>0</v>
      </c>
      <c r="K61" s="9"/>
      <c r="L61" s="9">
        <f t="shared" si="4"/>
        <v>2898</v>
      </c>
      <c r="N61" s="9">
        <f t="shared" si="5"/>
        <v>0</v>
      </c>
      <c r="O61" s="9"/>
      <c r="P61" s="9"/>
    </row>
    <row r="62" spans="1:16" ht="12.75">
      <c r="A62" s="10">
        <v>1990</v>
      </c>
      <c r="B62" s="6">
        <v>32905</v>
      </c>
      <c r="C62" s="9">
        <v>6290</v>
      </c>
      <c r="D62" s="11"/>
      <c r="E62" s="4" t="s">
        <v>16</v>
      </c>
      <c r="F62" s="4">
        <v>20</v>
      </c>
      <c r="G62" s="4"/>
      <c r="H62" s="9">
        <v>6290</v>
      </c>
      <c r="I62" s="4"/>
      <c r="J62" s="9">
        <v>0</v>
      </c>
      <c r="K62" s="9"/>
      <c r="L62" s="9">
        <f t="shared" si="4"/>
        <v>6290</v>
      </c>
      <c r="N62" s="9">
        <f t="shared" si="5"/>
        <v>0</v>
      </c>
      <c r="O62" s="9"/>
      <c r="P62" s="9"/>
    </row>
    <row r="63" spans="1:16" ht="12.75">
      <c r="A63" s="10">
        <v>1990</v>
      </c>
      <c r="B63" s="6">
        <v>32994</v>
      </c>
      <c r="C63" s="9">
        <v>15107</v>
      </c>
      <c r="D63" s="11"/>
      <c r="E63" s="4" t="s">
        <v>16</v>
      </c>
      <c r="F63" s="4">
        <v>20</v>
      </c>
      <c r="G63" s="4"/>
      <c r="H63" s="9">
        <v>15107</v>
      </c>
      <c r="I63" s="4"/>
      <c r="J63" s="9">
        <v>0</v>
      </c>
      <c r="K63" s="9"/>
      <c r="L63" s="9">
        <f t="shared" si="4"/>
        <v>15107</v>
      </c>
      <c r="N63" s="9">
        <f t="shared" si="5"/>
        <v>0</v>
      </c>
      <c r="O63" s="9"/>
      <c r="P63" s="9"/>
    </row>
    <row r="64" spans="1:16" ht="12.75">
      <c r="A64" s="10">
        <v>1990</v>
      </c>
      <c r="B64" s="6">
        <v>33025</v>
      </c>
      <c r="C64" s="9">
        <v>8478</v>
      </c>
      <c r="D64" s="11"/>
      <c r="E64" s="4" t="s">
        <v>16</v>
      </c>
      <c r="F64" s="4">
        <v>20</v>
      </c>
      <c r="G64" s="4"/>
      <c r="H64" s="9">
        <v>8478</v>
      </c>
      <c r="I64" s="4"/>
      <c r="J64" s="9">
        <v>0</v>
      </c>
      <c r="K64" s="9"/>
      <c r="L64" s="9">
        <f t="shared" si="4"/>
        <v>8478</v>
      </c>
      <c r="N64" s="9">
        <f t="shared" si="5"/>
        <v>0</v>
      </c>
      <c r="O64" s="9"/>
      <c r="P64" s="9"/>
    </row>
    <row r="65" spans="1:16" ht="12.75">
      <c r="A65" s="10">
        <v>1991</v>
      </c>
      <c r="B65" s="6">
        <v>33086</v>
      </c>
      <c r="C65" s="9">
        <v>5000</v>
      </c>
      <c r="D65" s="11"/>
      <c r="E65" s="4" t="s">
        <v>16</v>
      </c>
      <c r="F65" s="4">
        <v>10</v>
      </c>
      <c r="G65" s="4"/>
      <c r="H65" s="9">
        <v>5000</v>
      </c>
      <c r="I65" s="4"/>
      <c r="J65" s="9">
        <v>0</v>
      </c>
      <c r="K65" s="9"/>
      <c r="L65" s="9">
        <f t="shared" si="4"/>
        <v>5000</v>
      </c>
      <c r="N65" s="9">
        <f t="shared" si="5"/>
        <v>0</v>
      </c>
      <c r="O65" s="9"/>
      <c r="P65" s="9"/>
    </row>
    <row r="66" spans="1:16" ht="12.75">
      <c r="A66" s="10">
        <v>1991</v>
      </c>
      <c r="B66" s="6">
        <v>33147</v>
      </c>
      <c r="C66" s="9">
        <v>1017</v>
      </c>
      <c r="D66" s="11"/>
      <c r="E66" s="4" t="s">
        <v>16</v>
      </c>
      <c r="F66" s="4">
        <v>10</v>
      </c>
      <c r="G66" s="4"/>
      <c r="H66" s="9">
        <v>1017</v>
      </c>
      <c r="I66" s="4"/>
      <c r="J66" s="9">
        <v>0</v>
      </c>
      <c r="K66" s="9"/>
      <c r="L66" s="9">
        <f t="shared" si="4"/>
        <v>1017</v>
      </c>
      <c r="N66" s="9">
        <f t="shared" si="5"/>
        <v>0</v>
      </c>
      <c r="O66" s="9"/>
      <c r="P66" s="9"/>
    </row>
    <row r="67" spans="1:16" ht="12.75">
      <c r="A67" s="10">
        <v>1991</v>
      </c>
      <c r="B67" s="6">
        <v>33178</v>
      </c>
      <c r="C67" s="15">
        <v>6999</v>
      </c>
      <c r="E67" s="4" t="s">
        <v>16</v>
      </c>
      <c r="F67" s="4">
        <v>10</v>
      </c>
      <c r="H67" s="15">
        <v>6999</v>
      </c>
      <c r="I67" s="4"/>
      <c r="J67" s="9">
        <v>0</v>
      </c>
      <c r="L67" s="9">
        <f t="shared" si="4"/>
        <v>6999</v>
      </c>
      <c r="N67" s="9">
        <f t="shared" si="5"/>
        <v>0</v>
      </c>
      <c r="O67" s="9"/>
      <c r="P67" s="9"/>
    </row>
    <row r="68" spans="1:16" ht="12.75">
      <c r="A68" s="10">
        <v>1991</v>
      </c>
      <c r="B68" s="6">
        <v>33270</v>
      </c>
      <c r="C68" s="15">
        <v>7411</v>
      </c>
      <c r="E68" s="4" t="s">
        <v>16</v>
      </c>
      <c r="F68" s="4">
        <v>10</v>
      </c>
      <c r="H68" s="15">
        <v>7411</v>
      </c>
      <c r="I68" s="4"/>
      <c r="J68" s="9">
        <v>0</v>
      </c>
      <c r="L68" s="9">
        <f t="shared" si="4"/>
        <v>7411</v>
      </c>
      <c r="N68" s="9">
        <f t="shared" si="5"/>
        <v>0</v>
      </c>
      <c r="O68" s="9"/>
      <c r="P68" s="9"/>
    </row>
    <row r="69" spans="1:16" ht="12.75">
      <c r="A69" s="10">
        <v>1991</v>
      </c>
      <c r="B69" s="6">
        <v>33359</v>
      </c>
      <c r="C69" s="9">
        <v>3975</v>
      </c>
      <c r="D69" s="11"/>
      <c r="E69" s="4" t="s">
        <v>16</v>
      </c>
      <c r="F69" s="4">
        <v>10</v>
      </c>
      <c r="G69" s="4"/>
      <c r="H69" s="9">
        <v>3975</v>
      </c>
      <c r="I69" s="4"/>
      <c r="J69" s="9">
        <v>0</v>
      </c>
      <c r="K69" s="9"/>
      <c r="L69" s="9">
        <f t="shared" si="4"/>
        <v>3975</v>
      </c>
      <c r="N69" s="9">
        <f t="shared" si="5"/>
        <v>0</v>
      </c>
      <c r="O69" s="9"/>
      <c r="P69" s="9"/>
    </row>
    <row r="70" spans="1:16" ht="12.75">
      <c r="A70" s="10">
        <v>1991</v>
      </c>
      <c r="B70" s="6">
        <v>33025</v>
      </c>
      <c r="C70" s="9">
        <v>2150</v>
      </c>
      <c r="D70" s="11"/>
      <c r="E70" s="4" t="s">
        <v>16</v>
      </c>
      <c r="F70" s="4">
        <v>10</v>
      </c>
      <c r="G70" s="4"/>
      <c r="H70" s="9">
        <v>2150</v>
      </c>
      <c r="I70" s="4"/>
      <c r="J70" s="9">
        <v>0</v>
      </c>
      <c r="K70" s="9"/>
      <c r="L70" s="9">
        <f t="shared" si="4"/>
        <v>2150</v>
      </c>
      <c r="N70" s="9">
        <f t="shared" si="5"/>
        <v>0</v>
      </c>
      <c r="O70" s="9"/>
      <c r="P70" s="9"/>
    </row>
    <row r="71" spans="1:16" ht="12.75">
      <c r="A71" s="10">
        <v>1992</v>
      </c>
      <c r="B71" s="6">
        <v>33635</v>
      </c>
      <c r="C71" s="9">
        <v>24843</v>
      </c>
      <c r="D71" s="11"/>
      <c r="E71" s="4" t="s">
        <v>16</v>
      </c>
      <c r="F71" s="4">
        <v>10</v>
      </c>
      <c r="G71" s="4"/>
      <c r="H71" s="9">
        <v>24843</v>
      </c>
      <c r="I71" s="4"/>
      <c r="J71" s="9">
        <v>0</v>
      </c>
      <c r="K71" s="9"/>
      <c r="L71" s="9">
        <f t="shared" si="4"/>
        <v>24843</v>
      </c>
      <c r="N71" s="9">
        <f t="shared" si="5"/>
        <v>0</v>
      </c>
      <c r="O71" s="9"/>
      <c r="P71" s="9"/>
    </row>
    <row r="72" spans="1:16" ht="12.75">
      <c r="A72" s="10">
        <v>1993</v>
      </c>
      <c r="B72" s="6">
        <v>34015</v>
      </c>
      <c r="C72" s="9">
        <v>53113</v>
      </c>
      <c r="D72" s="11"/>
      <c r="E72" s="4" t="s">
        <v>16</v>
      </c>
      <c r="F72" s="4">
        <v>10</v>
      </c>
      <c r="G72" s="4"/>
      <c r="H72" s="9">
        <v>53113</v>
      </c>
      <c r="I72" s="4"/>
      <c r="J72" s="9">
        <v>0</v>
      </c>
      <c r="K72" s="9"/>
      <c r="L72" s="9">
        <f t="shared" si="4"/>
        <v>53113</v>
      </c>
      <c r="N72" s="9">
        <f t="shared" si="5"/>
        <v>0</v>
      </c>
      <c r="O72" s="9"/>
      <c r="P72" s="9"/>
    </row>
    <row r="73" spans="1:16" ht="12.75">
      <c r="A73" s="10">
        <v>1994</v>
      </c>
      <c r="B73" s="6">
        <v>34335</v>
      </c>
      <c r="C73" s="9">
        <v>54178</v>
      </c>
      <c r="D73" s="11"/>
      <c r="E73" s="4" t="s">
        <v>16</v>
      </c>
      <c r="F73" s="4">
        <v>10</v>
      </c>
      <c r="G73" s="4"/>
      <c r="H73" s="9">
        <v>54178</v>
      </c>
      <c r="I73" s="4"/>
      <c r="J73" s="9">
        <v>0</v>
      </c>
      <c r="K73" s="9"/>
      <c r="L73" s="9">
        <f t="shared" si="4"/>
        <v>54178</v>
      </c>
      <c r="N73" s="9">
        <f t="shared" si="5"/>
        <v>0</v>
      </c>
      <c r="O73" s="9"/>
      <c r="P73" s="9"/>
    </row>
    <row r="74" spans="1:16" ht="12.75">
      <c r="A74" s="10">
        <v>1995</v>
      </c>
      <c r="B74" s="6">
        <v>34700</v>
      </c>
      <c r="C74" s="9">
        <v>77693</v>
      </c>
      <c r="D74" s="11"/>
      <c r="E74" s="4" t="s">
        <v>16</v>
      </c>
      <c r="F74" s="4">
        <v>10</v>
      </c>
      <c r="G74" s="4"/>
      <c r="H74" s="9">
        <v>77693</v>
      </c>
      <c r="I74" s="4"/>
      <c r="J74" s="9">
        <v>0</v>
      </c>
      <c r="K74" s="9"/>
      <c r="L74" s="9">
        <f t="shared" si="4"/>
        <v>77693</v>
      </c>
      <c r="N74" s="9">
        <f t="shared" si="5"/>
        <v>0</v>
      </c>
      <c r="O74" s="9"/>
      <c r="P74" s="9"/>
    </row>
    <row r="75" spans="1:16" ht="12.75">
      <c r="A75" s="10">
        <v>1996</v>
      </c>
      <c r="B75" s="6">
        <v>35065</v>
      </c>
      <c r="C75" s="9">
        <v>41665</v>
      </c>
      <c r="D75" s="11"/>
      <c r="E75" s="4" t="s">
        <v>16</v>
      </c>
      <c r="F75" s="4">
        <v>10</v>
      </c>
      <c r="G75" s="4"/>
      <c r="H75" s="9">
        <v>41665</v>
      </c>
      <c r="I75" s="4"/>
      <c r="J75" s="9">
        <v>0</v>
      </c>
      <c r="K75" s="9"/>
      <c r="L75" s="9">
        <f t="shared" si="4"/>
        <v>41665</v>
      </c>
      <c r="N75" s="9">
        <f t="shared" si="5"/>
        <v>0</v>
      </c>
      <c r="O75" s="9"/>
      <c r="P75" s="9"/>
    </row>
    <row r="76" spans="1:16" ht="12.75">
      <c r="A76" s="10">
        <v>1997</v>
      </c>
      <c r="B76" s="6">
        <v>35431</v>
      </c>
      <c r="C76" s="9">
        <v>38895</v>
      </c>
      <c r="D76" s="11"/>
      <c r="E76" s="4" t="s">
        <v>16</v>
      </c>
      <c r="F76" s="4">
        <v>10</v>
      </c>
      <c r="G76" s="4"/>
      <c r="H76" s="9">
        <v>38895</v>
      </c>
      <c r="I76" s="4"/>
      <c r="J76" s="17"/>
      <c r="K76" s="9"/>
      <c r="L76" s="9">
        <f t="shared" si="4"/>
        <v>38895</v>
      </c>
      <c r="N76" s="9">
        <f t="shared" si="5"/>
        <v>0</v>
      </c>
      <c r="O76" s="9"/>
      <c r="P76" s="9"/>
    </row>
    <row r="77" spans="1:16" ht="12.75">
      <c r="A77" s="10">
        <v>1998</v>
      </c>
      <c r="B77" s="6">
        <v>35796</v>
      </c>
      <c r="C77" s="9">
        <v>34346</v>
      </c>
      <c r="D77" s="11"/>
      <c r="E77" s="4" t="s">
        <v>16</v>
      </c>
      <c r="F77" s="4">
        <v>10</v>
      </c>
      <c r="G77" s="4"/>
      <c r="H77" s="9">
        <v>34346</v>
      </c>
      <c r="I77" s="4"/>
      <c r="J77" s="17"/>
      <c r="K77" s="9"/>
      <c r="L77" s="9">
        <f t="shared" si="4"/>
        <v>34346</v>
      </c>
      <c r="N77" s="9">
        <f t="shared" si="5"/>
        <v>0</v>
      </c>
      <c r="O77" s="9"/>
      <c r="P77" s="9"/>
    </row>
    <row r="78" spans="1:16" ht="12.75">
      <c r="A78" s="10">
        <v>1998</v>
      </c>
      <c r="B78" s="6">
        <v>35796</v>
      </c>
      <c r="C78" s="9">
        <v>83500</v>
      </c>
      <c r="D78" s="11"/>
      <c r="E78" s="4" t="s">
        <v>16</v>
      </c>
      <c r="F78" s="4">
        <v>10</v>
      </c>
      <c r="G78" s="4"/>
      <c r="H78" s="9">
        <v>83500</v>
      </c>
      <c r="I78" s="4"/>
      <c r="J78" s="17"/>
      <c r="K78" s="9"/>
      <c r="L78" s="9">
        <f t="shared" si="4"/>
        <v>83500</v>
      </c>
      <c r="N78" s="9">
        <f t="shared" si="5"/>
        <v>0</v>
      </c>
      <c r="O78" s="9"/>
      <c r="P78" s="9"/>
    </row>
    <row r="79" spans="1:16" ht="12.75">
      <c r="A79" s="10">
        <v>1999</v>
      </c>
      <c r="B79" s="6">
        <v>36161</v>
      </c>
      <c r="C79" s="9">
        <v>18664</v>
      </c>
      <c r="D79" s="11"/>
      <c r="E79" s="4" t="s">
        <v>16</v>
      </c>
      <c r="F79" s="4">
        <v>20</v>
      </c>
      <c r="G79" s="4"/>
      <c r="H79" s="9">
        <v>15394</v>
      </c>
      <c r="I79" s="4"/>
      <c r="J79" s="9">
        <f aca="true" t="shared" si="8" ref="J79:J90">C79/F79-2</f>
        <v>931.2</v>
      </c>
      <c r="K79" s="9"/>
      <c r="L79" s="9">
        <f t="shared" si="4"/>
        <v>16325.2</v>
      </c>
      <c r="N79" s="9">
        <f t="shared" si="5"/>
        <v>2338.7999999999993</v>
      </c>
      <c r="O79" s="9"/>
      <c r="P79" s="9"/>
    </row>
    <row r="80" spans="1:16" ht="12.75">
      <c r="A80" s="10">
        <v>2000</v>
      </c>
      <c r="B80" s="6">
        <v>36526</v>
      </c>
      <c r="C80" s="9">
        <v>43837</v>
      </c>
      <c r="D80" s="11"/>
      <c r="E80" s="4" t="s">
        <v>16</v>
      </c>
      <c r="F80" s="4">
        <v>20</v>
      </c>
      <c r="G80" s="4"/>
      <c r="H80" s="9">
        <v>33973</v>
      </c>
      <c r="I80" s="4"/>
      <c r="J80" s="9">
        <f t="shared" si="8"/>
        <v>2189.85</v>
      </c>
      <c r="K80" s="9"/>
      <c r="L80" s="9">
        <f t="shared" si="4"/>
        <v>36162.85</v>
      </c>
      <c r="N80" s="9">
        <f t="shared" si="5"/>
        <v>7674.1500000000015</v>
      </c>
      <c r="O80" s="9"/>
      <c r="P80" s="9"/>
    </row>
    <row r="81" spans="1:16" ht="12.75">
      <c r="A81" s="10">
        <v>2001</v>
      </c>
      <c r="B81" s="6">
        <v>36892</v>
      </c>
      <c r="C81" s="9">
        <v>24878</v>
      </c>
      <c r="D81" s="11"/>
      <c r="E81" s="4" t="s">
        <v>16</v>
      </c>
      <c r="F81" s="4">
        <v>20</v>
      </c>
      <c r="G81" s="4"/>
      <c r="H81" s="9">
        <v>18035</v>
      </c>
      <c r="I81" s="4"/>
      <c r="J81" s="9">
        <f t="shared" si="8"/>
        <v>1241.9</v>
      </c>
      <c r="K81" s="9"/>
      <c r="L81" s="9">
        <f t="shared" si="4"/>
        <v>19276.9</v>
      </c>
      <c r="N81" s="9">
        <f t="shared" si="5"/>
        <v>5601.0999999999985</v>
      </c>
      <c r="O81" s="9"/>
      <c r="P81" s="9"/>
    </row>
    <row r="82" spans="1:16" ht="12.75">
      <c r="A82" s="10">
        <v>2002</v>
      </c>
      <c r="B82" s="6">
        <v>37257</v>
      </c>
      <c r="C82" s="9">
        <v>133497</v>
      </c>
      <c r="D82" s="11"/>
      <c r="E82" s="4" t="s">
        <v>16</v>
      </c>
      <c r="F82" s="4">
        <v>20</v>
      </c>
      <c r="G82" s="4"/>
      <c r="H82" s="9">
        <v>90110</v>
      </c>
      <c r="I82" s="4"/>
      <c r="J82" s="9">
        <f t="shared" si="8"/>
        <v>6672.85</v>
      </c>
      <c r="K82" s="9"/>
      <c r="L82" s="9">
        <f t="shared" si="4"/>
        <v>96782.85</v>
      </c>
      <c r="N82" s="9">
        <f t="shared" si="5"/>
        <v>36714.149999999994</v>
      </c>
      <c r="O82" s="9"/>
      <c r="P82" s="9"/>
    </row>
    <row r="83" spans="1:16" ht="12.75">
      <c r="A83" s="10">
        <v>2003</v>
      </c>
      <c r="B83" s="6">
        <v>37622</v>
      </c>
      <c r="C83" s="9">
        <v>56906</v>
      </c>
      <c r="D83" s="11"/>
      <c r="E83" s="4" t="s">
        <v>16</v>
      </c>
      <c r="F83" s="4">
        <v>20</v>
      </c>
      <c r="G83" s="4"/>
      <c r="H83" s="9">
        <v>35563</v>
      </c>
      <c r="I83" s="4"/>
      <c r="J83" s="9">
        <f t="shared" si="8"/>
        <v>2843.3</v>
      </c>
      <c r="K83" s="4"/>
      <c r="L83" s="9">
        <f t="shared" si="4"/>
        <v>38406.3</v>
      </c>
      <c r="N83" s="9">
        <f t="shared" si="5"/>
        <v>18499.699999999997</v>
      </c>
      <c r="O83" s="9"/>
      <c r="P83" s="9"/>
    </row>
    <row r="84" spans="1:16" ht="12.75">
      <c r="A84" s="10">
        <v>2004</v>
      </c>
      <c r="B84" s="6">
        <v>37987</v>
      </c>
      <c r="C84" s="9">
        <v>100934</v>
      </c>
      <c r="D84" s="11"/>
      <c r="E84" s="4" t="s">
        <v>16</v>
      </c>
      <c r="F84" s="4">
        <v>20</v>
      </c>
      <c r="G84" s="4"/>
      <c r="H84" s="9">
        <v>58037</v>
      </c>
      <c r="I84" s="4"/>
      <c r="J84" s="9">
        <f t="shared" si="8"/>
        <v>5044.7</v>
      </c>
      <c r="K84" s="4"/>
      <c r="L84" s="9">
        <f t="shared" si="4"/>
        <v>63081.7</v>
      </c>
      <c r="N84" s="9">
        <f t="shared" si="5"/>
        <v>37852.3</v>
      </c>
      <c r="O84" s="9"/>
      <c r="P84" s="9"/>
    </row>
    <row r="85" spans="1:16" ht="12.75">
      <c r="A85" s="10">
        <v>2007</v>
      </c>
      <c r="B85" s="6">
        <v>39263</v>
      </c>
      <c r="C85" s="9">
        <v>23988</v>
      </c>
      <c r="D85" s="11"/>
      <c r="E85" s="4" t="s">
        <v>16</v>
      </c>
      <c r="F85" s="4">
        <v>10</v>
      </c>
      <c r="G85" s="4"/>
      <c r="H85" s="9">
        <v>19189</v>
      </c>
      <c r="I85" s="4"/>
      <c r="J85" s="9">
        <f t="shared" si="8"/>
        <v>2396.8</v>
      </c>
      <c r="K85" s="9"/>
      <c r="L85" s="9">
        <f t="shared" si="4"/>
        <v>21585.8</v>
      </c>
      <c r="N85" s="9">
        <f t="shared" si="5"/>
        <v>2402.2000000000007</v>
      </c>
      <c r="O85" s="9"/>
      <c r="P85" s="9"/>
    </row>
    <row r="86" spans="1:16" ht="12.75">
      <c r="A86" s="10" t="s">
        <v>44</v>
      </c>
      <c r="B86" s="6">
        <v>40724</v>
      </c>
      <c r="C86" s="9">
        <v>22750</v>
      </c>
      <c r="D86" s="11"/>
      <c r="E86" s="4" t="s">
        <v>16</v>
      </c>
      <c r="F86" s="4">
        <v>20</v>
      </c>
      <c r="G86" s="4"/>
      <c r="H86" s="9">
        <v>4550</v>
      </c>
      <c r="I86" s="4"/>
      <c r="J86" s="9">
        <f t="shared" si="8"/>
        <v>1135.5</v>
      </c>
      <c r="K86" s="9"/>
      <c r="L86" s="9">
        <f t="shared" si="4"/>
        <v>5685.5</v>
      </c>
      <c r="N86" s="9">
        <f t="shared" si="5"/>
        <v>17064.5</v>
      </c>
      <c r="O86" s="9"/>
      <c r="P86" s="9"/>
    </row>
    <row r="87" spans="1:16" ht="12.75">
      <c r="A87" s="10" t="s">
        <v>20</v>
      </c>
      <c r="B87" s="6">
        <v>38353</v>
      </c>
      <c r="C87" s="9">
        <v>3934875</v>
      </c>
      <c r="D87" s="11"/>
      <c r="E87" s="4" t="s">
        <v>16</v>
      </c>
      <c r="F87" s="4">
        <v>20</v>
      </c>
      <c r="G87" s="4"/>
      <c r="H87" s="9">
        <v>2065810</v>
      </c>
      <c r="I87" s="4"/>
      <c r="J87" s="9">
        <f t="shared" si="8"/>
        <v>196741.75</v>
      </c>
      <c r="K87" s="4"/>
      <c r="L87" s="9">
        <f>H87+J87</f>
        <v>2262551.75</v>
      </c>
      <c r="N87" s="9">
        <f t="shared" si="5"/>
        <v>1672323.25</v>
      </c>
      <c r="O87" s="9"/>
      <c r="P87" s="9"/>
    </row>
    <row r="88" spans="1:16" ht="12.75">
      <c r="A88" s="10" t="s">
        <v>20</v>
      </c>
      <c r="B88" s="6">
        <v>38533</v>
      </c>
      <c r="C88" s="9">
        <v>35468</v>
      </c>
      <c r="D88" s="11"/>
      <c r="E88" s="4" t="s">
        <v>16</v>
      </c>
      <c r="F88" s="4">
        <v>20</v>
      </c>
      <c r="G88" s="4"/>
      <c r="H88" s="9">
        <v>17729</v>
      </c>
      <c r="I88" s="4"/>
      <c r="J88" s="9">
        <f t="shared" si="8"/>
        <v>1771.4</v>
      </c>
      <c r="K88" s="4"/>
      <c r="L88" s="9">
        <f>H88+J88</f>
        <v>19500.4</v>
      </c>
      <c r="N88" s="9">
        <f t="shared" si="5"/>
        <v>15967.599999999999</v>
      </c>
      <c r="O88" s="9"/>
      <c r="P88" s="9"/>
    </row>
    <row r="89" spans="1:16" ht="12.75">
      <c r="A89" s="10" t="s">
        <v>20</v>
      </c>
      <c r="B89" s="6">
        <v>38898</v>
      </c>
      <c r="C89" s="9">
        <v>522135</v>
      </c>
      <c r="D89" s="11"/>
      <c r="E89" s="4" t="s">
        <v>16</v>
      </c>
      <c r="F89" s="4">
        <v>20</v>
      </c>
      <c r="G89" s="4"/>
      <c r="H89" s="9">
        <v>234961</v>
      </c>
      <c r="I89" s="4"/>
      <c r="J89" s="9">
        <f t="shared" si="8"/>
        <v>26104.75</v>
      </c>
      <c r="K89" s="4"/>
      <c r="L89" s="9">
        <f>H89+J89</f>
        <v>261065.75</v>
      </c>
      <c r="N89" s="9">
        <f t="shared" si="5"/>
        <v>261069.25</v>
      </c>
      <c r="O89" s="9"/>
      <c r="P89" s="9"/>
    </row>
    <row r="90" spans="1:16" ht="12.75">
      <c r="A90" s="10" t="s">
        <v>20</v>
      </c>
      <c r="B90" s="6">
        <v>38898</v>
      </c>
      <c r="C90" s="7">
        <v>95695</v>
      </c>
      <c r="D90" s="11"/>
      <c r="E90" s="4" t="s">
        <v>16</v>
      </c>
      <c r="F90" s="4">
        <v>20</v>
      </c>
      <c r="G90" s="4"/>
      <c r="H90" s="7">
        <v>43063</v>
      </c>
      <c r="I90" s="4"/>
      <c r="J90" s="7">
        <f t="shared" si="8"/>
        <v>4782.75</v>
      </c>
      <c r="K90" s="4"/>
      <c r="L90" s="7">
        <f>H90+J90</f>
        <v>47845.75</v>
      </c>
      <c r="N90" s="7">
        <f t="shared" si="5"/>
        <v>47849.25</v>
      </c>
      <c r="O90" s="9"/>
      <c r="P90" s="9"/>
    </row>
    <row r="92" spans="1:16" ht="13.5" thickBot="1">
      <c r="A92" s="24" t="s">
        <v>21</v>
      </c>
      <c r="C92" s="8">
        <f>SUM(C41:C90)</f>
        <v>7128353</v>
      </c>
      <c r="D92" s="10">
        <v>1491</v>
      </c>
      <c r="H92" s="8">
        <f>SUM(H41:H90)</f>
        <v>3987723</v>
      </c>
      <c r="J92" s="8">
        <f>SUM(J41:J90)</f>
        <v>267224.5381030056</v>
      </c>
      <c r="L92" s="8">
        <f>SUM(L41:L90)</f>
        <v>4254947.538103005</v>
      </c>
      <c r="N92" s="8">
        <f>SUM(N41:N90)</f>
        <v>2873405.4618969946</v>
      </c>
      <c r="O92" s="9"/>
      <c r="P92" s="9"/>
    </row>
    <row r="93" spans="3:12" ht="13.5" thickTop="1">
      <c r="C93" s="38" t="s">
        <v>59</v>
      </c>
      <c r="L93" s="38" t="s">
        <v>51</v>
      </c>
    </row>
    <row r="95" spans="1:16" ht="12.75">
      <c r="A95" s="10">
        <v>1961</v>
      </c>
      <c r="B95" s="6">
        <v>22282</v>
      </c>
      <c r="C95" s="17">
        <v>6600</v>
      </c>
      <c r="D95" s="17"/>
      <c r="E95" s="17" t="s">
        <v>16</v>
      </c>
      <c r="F95" s="17">
        <v>15</v>
      </c>
      <c r="G95" s="17"/>
      <c r="H95" s="17">
        <v>6600</v>
      </c>
      <c r="I95" s="17"/>
      <c r="J95" s="17">
        <v>0</v>
      </c>
      <c r="K95" s="17"/>
      <c r="L95" s="17">
        <f aca="true" t="shared" si="9" ref="L95:L158">H95+J95</f>
        <v>6600</v>
      </c>
      <c r="M95" s="17"/>
      <c r="N95" s="17">
        <f aca="true" t="shared" si="10" ref="N95:N158">C95-L95</f>
        <v>0</v>
      </c>
      <c r="O95" s="17"/>
      <c r="P95" s="17"/>
    </row>
    <row r="96" spans="1:16" ht="12.75">
      <c r="A96" s="10">
        <v>1965</v>
      </c>
      <c r="B96" s="6">
        <v>23743</v>
      </c>
      <c r="C96" s="17">
        <v>16500</v>
      </c>
      <c r="D96" s="17"/>
      <c r="E96" s="17" t="s">
        <v>16</v>
      </c>
      <c r="F96" s="17">
        <v>15</v>
      </c>
      <c r="G96" s="17"/>
      <c r="H96" s="17">
        <v>16500</v>
      </c>
      <c r="I96" s="17"/>
      <c r="J96" s="17">
        <v>0</v>
      </c>
      <c r="K96" s="17"/>
      <c r="L96" s="17">
        <f t="shared" si="9"/>
        <v>16500</v>
      </c>
      <c r="M96" s="17"/>
      <c r="N96" s="17">
        <f t="shared" si="10"/>
        <v>0</v>
      </c>
      <c r="O96" s="17"/>
      <c r="P96" s="17"/>
    </row>
    <row r="97" spans="1:16" ht="12.75">
      <c r="A97" s="10">
        <v>1966</v>
      </c>
      <c r="B97" s="6">
        <v>24108</v>
      </c>
      <c r="C97" s="17">
        <v>1100</v>
      </c>
      <c r="D97" s="17"/>
      <c r="E97" s="17" t="s">
        <v>16</v>
      </c>
      <c r="F97" s="17">
        <v>5</v>
      </c>
      <c r="G97" s="17"/>
      <c r="H97" s="17">
        <v>1100</v>
      </c>
      <c r="I97" s="17"/>
      <c r="J97" s="17">
        <v>0</v>
      </c>
      <c r="K97" s="17"/>
      <c r="L97" s="17">
        <f t="shared" si="9"/>
        <v>1100</v>
      </c>
      <c r="M97" s="17"/>
      <c r="N97" s="17">
        <f t="shared" si="10"/>
        <v>0</v>
      </c>
      <c r="O97" s="17"/>
      <c r="P97" s="17"/>
    </row>
    <row r="98" spans="1:16" ht="12.75">
      <c r="A98" s="10">
        <v>1969</v>
      </c>
      <c r="B98" s="6">
        <v>25204</v>
      </c>
      <c r="C98" s="17">
        <v>3242</v>
      </c>
      <c r="D98" s="17"/>
      <c r="E98" s="17" t="s">
        <v>16</v>
      </c>
      <c r="F98" s="17">
        <v>15</v>
      </c>
      <c r="G98" s="17"/>
      <c r="H98" s="17">
        <v>3242</v>
      </c>
      <c r="I98" s="17"/>
      <c r="J98" s="17">
        <v>0</v>
      </c>
      <c r="K98" s="17"/>
      <c r="L98" s="17">
        <f t="shared" si="9"/>
        <v>3242</v>
      </c>
      <c r="M98" s="17"/>
      <c r="N98" s="17">
        <f t="shared" si="10"/>
        <v>0</v>
      </c>
      <c r="O98" s="17"/>
      <c r="P98" s="17"/>
    </row>
    <row r="99" spans="1:18" ht="12.75">
      <c r="A99" s="10">
        <v>1972</v>
      </c>
      <c r="B99" s="6">
        <v>26299</v>
      </c>
      <c r="C99" s="17">
        <v>381</v>
      </c>
      <c r="D99" s="17"/>
      <c r="E99" s="17" t="s">
        <v>16</v>
      </c>
      <c r="F99" s="17">
        <v>5</v>
      </c>
      <c r="G99" s="17"/>
      <c r="H99" s="17">
        <v>381</v>
      </c>
      <c r="I99" s="17"/>
      <c r="J99" s="17">
        <v>0</v>
      </c>
      <c r="K99" s="17"/>
      <c r="L99" s="17">
        <f t="shared" si="9"/>
        <v>381</v>
      </c>
      <c r="M99" s="17"/>
      <c r="N99" s="17">
        <f t="shared" si="10"/>
        <v>0</v>
      </c>
      <c r="O99" s="17"/>
      <c r="P99" s="17"/>
      <c r="Q99" s="17"/>
      <c r="R99" s="27"/>
    </row>
    <row r="100" spans="1:18" ht="12.75">
      <c r="A100" s="10">
        <v>1972</v>
      </c>
      <c r="B100" s="6">
        <v>26299</v>
      </c>
      <c r="C100" s="17">
        <v>3546</v>
      </c>
      <c r="D100" s="17"/>
      <c r="E100" s="17" t="s">
        <v>16</v>
      </c>
      <c r="F100" s="17">
        <v>4</v>
      </c>
      <c r="G100" s="17"/>
      <c r="H100" s="17">
        <v>3546</v>
      </c>
      <c r="I100" s="17"/>
      <c r="J100" s="17">
        <v>0</v>
      </c>
      <c r="K100" s="17"/>
      <c r="L100" s="17">
        <f t="shared" si="9"/>
        <v>3546</v>
      </c>
      <c r="M100" s="17"/>
      <c r="N100" s="17">
        <f t="shared" si="10"/>
        <v>0</v>
      </c>
      <c r="O100" s="17"/>
      <c r="P100" s="17"/>
      <c r="Q100" s="17"/>
      <c r="R100" s="27"/>
    </row>
    <row r="101" spans="1:18" ht="12.75">
      <c r="A101" s="10">
        <v>1976</v>
      </c>
      <c r="B101" s="6">
        <v>27760</v>
      </c>
      <c r="C101" s="17">
        <v>4400</v>
      </c>
      <c r="D101" s="17"/>
      <c r="E101" s="17" t="s">
        <v>16</v>
      </c>
      <c r="F101" s="17">
        <v>10</v>
      </c>
      <c r="G101" s="17"/>
      <c r="H101" s="17">
        <v>4400</v>
      </c>
      <c r="I101" s="17"/>
      <c r="J101" s="17">
        <v>0</v>
      </c>
      <c r="K101" s="17"/>
      <c r="L101" s="17">
        <f t="shared" si="9"/>
        <v>4400</v>
      </c>
      <c r="M101" s="17"/>
      <c r="N101" s="17">
        <f t="shared" si="10"/>
        <v>0</v>
      </c>
      <c r="O101" s="17"/>
      <c r="P101" s="17"/>
      <c r="Q101" s="17"/>
      <c r="R101" s="27"/>
    </row>
    <row r="102" spans="1:18" ht="12.75">
      <c r="A102" s="10">
        <v>1976</v>
      </c>
      <c r="B102" s="6">
        <v>27760</v>
      </c>
      <c r="C102" s="17">
        <v>4691</v>
      </c>
      <c r="D102" s="17"/>
      <c r="E102" s="17" t="s">
        <v>16</v>
      </c>
      <c r="F102" s="17">
        <v>5</v>
      </c>
      <c r="G102" s="17"/>
      <c r="H102" s="17">
        <v>4691</v>
      </c>
      <c r="I102" s="17"/>
      <c r="J102" s="17">
        <v>0</v>
      </c>
      <c r="K102" s="17"/>
      <c r="L102" s="17">
        <f t="shared" si="9"/>
        <v>4691</v>
      </c>
      <c r="M102" s="17"/>
      <c r="N102" s="17">
        <f t="shared" si="10"/>
        <v>0</v>
      </c>
      <c r="O102" s="17"/>
      <c r="P102" s="17"/>
      <c r="Q102" s="17"/>
      <c r="R102" s="27"/>
    </row>
    <row r="103" spans="1:18" ht="12.75">
      <c r="A103" s="10">
        <v>1977</v>
      </c>
      <c r="B103" s="6">
        <v>28126</v>
      </c>
      <c r="C103" s="17">
        <v>449</v>
      </c>
      <c r="D103" s="17"/>
      <c r="E103" s="17" t="s">
        <v>16</v>
      </c>
      <c r="F103" s="17">
        <v>5</v>
      </c>
      <c r="G103" s="17"/>
      <c r="H103" s="17">
        <v>449</v>
      </c>
      <c r="I103" s="17"/>
      <c r="J103" s="17">
        <v>0</v>
      </c>
      <c r="K103" s="17"/>
      <c r="L103" s="17">
        <f t="shared" si="9"/>
        <v>449</v>
      </c>
      <c r="M103" s="17"/>
      <c r="N103" s="17">
        <f t="shared" si="10"/>
        <v>0</v>
      </c>
      <c r="O103" s="17"/>
      <c r="P103" s="17"/>
      <c r="Q103" s="17"/>
      <c r="R103" s="27"/>
    </row>
    <row r="104" spans="1:18" ht="12.75">
      <c r="A104" s="10">
        <v>1977</v>
      </c>
      <c r="B104" s="6">
        <v>28126</v>
      </c>
      <c r="C104" s="17">
        <v>3989</v>
      </c>
      <c r="D104" s="17"/>
      <c r="E104" s="17" t="s">
        <v>16</v>
      </c>
      <c r="F104" s="17">
        <v>5</v>
      </c>
      <c r="G104" s="17"/>
      <c r="H104" s="17">
        <v>3989</v>
      </c>
      <c r="I104" s="17"/>
      <c r="J104" s="17">
        <v>0</v>
      </c>
      <c r="K104" s="17"/>
      <c r="L104" s="17">
        <f t="shared" si="9"/>
        <v>3989</v>
      </c>
      <c r="M104" s="17"/>
      <c r="N104" s="17">
        <f t="shared" si="10"/>
        <v>0</v>
      </c>
      <c r="O104" s="17"/>
      <c r="P104" s="17"/>
      <c r="Q104" s="17"/>
      <c r="R104" s="27"/>
    </row>
    <row r="105" spans="1:18" ht="12.75">
      <c r="A105" s="10">
        <v>1978</v>
      </c>
      <c r="B105" s="6">
        <v>28491</v>
      </c>
      <c r="C105" s="17">
        <v>6091</v>
      </c>
      <c r="D105" s="17"/>
      <c r="E105" s="17" t="s">
        <v>16</v>
      </c>
      <c r="F105" s="17">
        <v>10</v>
      </c>
      <c r="G105" s="17"/>
      <c r="H105" s="17">
        <v>6091</v>
      </c>
      <c r="I105" s="17"/>
      <c r="J105" s="17">
        <v>0</v>
      </c>
      <c r="K105" s="17"/>
      <c r="L105" s="17">
        <f t="shared" si="9"/>
        <v>6091</v>
      </c>
      <c r="M105" s="17"/>
      <c r="N105" s="17">
        <f t="shared" si="10"/>
        <v>0</v>
      </c>
      <c r="O105" s="17"/>
      <c r="P105" s="17"/>
      <c r="Q105" s="17"/>
      <c r="R105" s="27"/>
    </row>
    <row r="106" spans="1:18" ht="12.75">
      <c r="A106" s="10">
        <v>1978</v>
      </c>
      <c r="B106" s="6">
        <v>28491</v>
      </c>
      <c r="C106" s="27">
        <v>9209</v>
      </c>
      <c r="D106" s="28"/>
      <c r="E106" s="17" t="s">
        <v>16</v>
      </c>
      <c r="F106" s="17">
        <v>5</v>
      </c>
      <c r="G106" s="17"/>
      <c r="H106" s="27">
        <v>9209</v>
      </c>
      <c r="I106" s="17"/>
      <c r="J106" s="17">
        <v>0</v>
      </c>
      <c r="K106" s="17"/>
      <c r="L106" s="17">
        <f t="shared" si="9"/>
        <v>9209</v>
      </c>
      <c r="M106" s="17"/>
      <c r="N106" s="17">
        <f t="shared" si="10"/>
        <v>0</v>
      </c>
      <c r="O106" s="17"/>
      <c r="P106" s="17"/>
      <c r="Q106" s="17"/>
      <c r="R106" s="27"/>
    </row>
    <row r="107" spans="1:18" ht="12.75">
      <c r="A107" s="10">
        <v>1979</v>
      </c>
      <c r="B107" s="6">
        <v>26665</v>
      </c>
      <c r="C107" s="17">
        <v>16760</v>
      </c>
      <c r="D107" s="17"/>
      <c r="E107" s="17" t="s">
        <v>16</v>
      </c>
      <c r="F107" s="17">
        <v>10</v>
      </c>
      <c r="G107" s="17"/>
      <c r="H107" s="17">
        <v>16760</v>
      </c>
      <c r="I107" s="17"/>
      <c r="J107" s="17">
        <v>0</v>
      </c>
      <c r="K107" s="17"/>
      <c r="L107" s="17">
        <f t="shared" si="9"/>
        <v>16760</v>
      </c>
      <c r="M107" s="17"/>
      <c r="N107" s="17">
        <f t="shared" si="10"/>
        <v>0</v>
      </c>
      <c r="O107" s="17"/>
      <c r="P107" s="17"/>
      <c r="Q107" s="17"/>
      <c r="R107" s="27"/>
    </row>
    <row r="108" spans="1:18" ht="12.75">
      <c r="A108" s="10">
        <v>1979</v>
      </c>
      <c r="B108" s="6">
        <v>28856</v>
      </c>
      <c r="C108" s="27">
        <v>1750</v>
      </c>
      <c r="D108" s="28"/>
      <c r="E108" s="17" t="s">
        <v>16</v>
      </c>
      <c r="F108" s="17">
        <v>5</v>
      </c>
      <c r="G108" s="17"/>
      <c r="H108" s="27">
        <v>1750</v>
      </c>
      <c r="I108" s="17"/>
      <c r="J108" s="17">
        <v>0</v>
      </c>
      <c r="K108" s="17"/>
      <c r="L108" s="17">
        <f t="shared" si="9"/>
        <v>1750</v>
      </c>
      <c r="M108" s="17"/>
      <c r="N108" s="17">
        <f t="shared" si="10"/>
        <v>0</v>
      </c>
      <c r="O108" s="17"/>
      <c r="P108" s="17"/>
      <c r="Q108" s="17"/>
      <c r="R108" s="27"/>
    </row>
    <row r="109" spans="1:18" ht="12.75">
      <c r="A109" s="10">
        <v>1980</v>
      </c>
      <c r="B109" s="6">
        <v>29221</v>
      </c>
      <c r="C109" s="27">
        <v>605</v>
      </c>
      <c r="D109" s="28"/>
      <c r="E109" s="17" t="s">
        <v>16</v>
      </c>
      <c r="F109" s="17">
        <v>3</v>
      </c>
      <c r="G109" s="17"/>
      <c r="H109" s="27">
        <v>605</v>
      </c>
      <c r="I109" s="17"/>
      <c r="J109" s="17">
        <v>0</v>
      </c>
      <c r="K109" s="17"/>
      <c r="L109" s="17">
        <f t="shared" si="9"/>
        <v>605</v>
      </c>
      <c r="M109" s="17"/>
      <c r="N109" s="17">
        <f t="shared" si="10"/>
        <v>0</v>
      </c>
      <c r="O109" s="17"/>
      <c r="P109" s="17"/>
      <c r="Q109" s="17"/>
      <c r="R109" s="27"/>
    </row>
    <row r="110" spans="1:18" ht="12.75">
      <c r="A110" s="10">
        <v>1980</v>
      </c>
      <c r="B110" s="6">
        <v>29221</v>
      </c>
      <c r="C110" s="27">
        <v>1375</v>
      </c>
      <c r="D110" s="28"/>
      <c r="E110" s="17" t="s">
        <v>16</v>
      </c>
      <c r="F110" s="17">
        <v>3</v>
      </c>
      <c r="G110" s="17"/>
      <c r="H110" s="27">
        <v>1375</v>
      </c>
      <c r="I110" s="17"/>
      <c r="J110" s="17">
        <v>0</v>
      </c>
      <c r="K110" s="17"/>
      <c r="L110" s="17">
        <f t="shared" si="9"/>
        <v>1375</v>
      </c>
      <c r="M110" s="17"/>
      <c r="N110" s="17">
        <f t="shared" si="10"/>
        <v>0</v>
      </c>
      <c r="O110" s="17"/>
      <c r="P110" s="17"/>
      <c r="Q110" s="17"/>
      <c r="R110" s="27"/>
    </row>
    <row r="111" spans="1:18" ht="12.75">
      <c r="A111" s="10">
        <v>1983</v>
      </c>
      <c r="B111" s="6">
        <v>30317</v>
      </c>
      <c r="C111" s="27">
        <v>16904</v>
      </c>
      <c r="D111" s="28"/>
      <c r="E111" s="17" t="s">
        <v>16</v>
      </c>
      <c r="F111" s="17">
        <v>5</v>
      </c>
      <c r="G111" s="17"/>
      <c r="H111" s="27">
        <v>16904</v>
      </c>
      <c r="I111" s="17"/>
      <c r="J111" s="17">
        <v>0</v>
      </c>
      <c r="K111" s="17"/>
      <c r="L111" s="17">
        <f t="shared" si="9"/>
        <v>16904</v>
      </c>
      <c r="M111" s="17"/>
      <c r="N111" s="17">
        <f t="shared" si="10"/>
        <v>0</v>
      </c>
      <c r="O111" s="17"/>
      <c r="P111" s="17"/>
      <c r="Q111" s="17"/>
      <c r="R111" s="27"/>
    </row>
    <row r="112" spans="1:18" ht="12.75">
      <c r="A112" s="10">
        <v>1983</v>
      </c>
      <c r="B112" s="6">
        <v>30317</v>
      </c>
      <c r="C112" s="27">
        <v>32455</v>
      </c>
      <c r="D112" s="28"/>
      <c r="E112" s="17" t="s">
        <v>16</v>
      </c>
      <c r="F112" s="17">
        <v>10</v>
      </c>
      <c r="G112" s="17"/>
      <c r="H112" s="27">
        <v>32455</v>
      </c>
      <c r="I112" s="17"/>
      <c r="J112" s="17">
        <v>0</v>
      </c>
      <c r="K112" s="17"/>
      <c r="L112" s="17">
        <f t="shared" si="9"/>
        <v>32455</v>
      </c>
      <c r="M112" s="17"/>
      <c r="N112" s="17">
        <f t="shared" si="10"/>
        <v>0</v>
      </c>
      <c r="O112" s="17"/>
      <c r="P112" s="17"/>
      <c r="Q112" s="17"/>
      <c r="R112" s="27"/>
    </row>
    <row r="113" spans="1:18" ht="12.75">
      <c r="A113" s="10">
        <v>1985</v>
      </c>
      <c r="B113" s="6">
        <v>31048</v>
      </c>
      <c r="C113" s="17">
        <v>7000</v>
      </c>
      <c r="D113" s="17"/>
      <c r="E113" s="17" t="s">
        <v>16</v>
      </c>
      <c r="F113" s="17">
        <v>10</v>
      </c>
      <c r="G113" s="17"/>
      <c r="H113" s="17">
        <v>7000</v>
      </c>
      <c r="I113" s="17"/>
      <c r="J113" s="17">
        <v>0</v>
      </c>
      <c r="K113" s="17"/>
      <c r="L113" s="17">
        <f t="shared" si="9"/>
        <v>7000</v>
      </c>
      <c r="M113" s="17"/>
      <c r="N113" s="17">
        <f t="shared" si="10"/>
        <v>0</v>
      </c>
      <c r="O113" s="17"/>
      <c r="P113" s="17"/>
      <c r="Q113" s="17"/>
      <c r="R113" s="27"/>
    </row>
    <row r="114" spans="1:18" ht="12.75">
      <c r="A114" s="10">
        <v>1985</v>
      </c>
      <c r="B114" s="6">
        <v>31048</v>
      </c>
      <c r="C114" s="17">
        <v>6395</v>
      </c>
      <c r="D114" s="17"/>
      <c r="E114" s="17" t="s">
        <v>16</v>
      </c>
      <c r="F114" s="17">
        <v>10</v>
      </c>
      <c r="G114" s="17"/>
      <c r="H114" s="17">
        <v>6395</v>
      </c>
      <c r="I114" s="17"/>
      <c r="J114" s="17">
        <v>0</v>
      </c>
      <c r="K114" s="17"/>
      <c r="L114" s="17">
        <f t="shared" si="9"/>
        <v>6395</v>
      </c>
      <c r="M114" s="17"/>
      <c r="N114" s="17">
        <f t="shared" si="10"/>
        <v>0</v>
      </c>
      <c r="O114" s="17"/>
      <c r="P114" s="17"/>
      <c r="Q114" s="17"/>
      <c r="R114" s="27"/>
    </row>
    <row r="115" spans="1:18" ht="12.75">
      <c r="A115" s="10">
        <v>1985</v>
      </c>
      <c r="B115" s="6">
        <v>31048</v>
      </c>
      <c r="C115" s="27">
        <v>2500</v>
      </c>
      <c r="D115" s="28"/>
      <c r="E115" s="17" t="s">
        <v>16</v>
      </c>
      <c r="F115" s="17">
        <v>5</v>
      </c>
      <c r="G115" s="17"/>
      <c r="H115" s="27">
        <v>2500</v>
      </c>
      <c r="I115" s="17"/>
      <c r="J115" s="17">
        <v>0</v>
      </c>
      <c r="K115" s="17"/>
      <c r="L115" s="17">
        <f t="shared" si="9"/>
        <v>2500</v>
      </c>
      <c r="M115" s="17"/>
      <c r="N115" s="17">
        <f t="shared" si="10"/>
        <v>0</v>
      </c>
      <c r="O115" s="17"/>
      <c r="P115" s="17"/>
      <c r="Q115" s="17"/>
      <c r="R115" s="27"/>
    </row>
    <row r="116" spans="1:18" ht="12.75">
      <c r="A116" s="10">
        <v>1985</v>
      </c>
      <c r="B116" s="6">
        <v>31048</v>
      </c>
      <c r="C116" s="27">
        <v>7263</v>
      </c>
      <c r="D116" s="28"/>
      <c r="E116" s="17" t="s">
        <v>16</v>
      </c>
      <c r="F116" s="17">
        <v>10</v>
      </c>
      <c r="G116" s="17"/>
      <c r="H116" s="27">
        <v>7263</v>
      </c>
      <c r="I116" s="17"/>
      <c r="J116" s="17">
        <v>0</v>
      </c>
      <c r="K116" s="17"/>
      <c r="L116" s="17">
        <f t="shared" si="9"/>
        <v>7263</v>
      </c>
      <c r="M116" s="17"/>
      <c r="N116" s="17">
        <f t="shared" si="10"/>
        <v>0</v>
      </c>
      <c r="O116" s="17"/>
      <c r="P116" s="17"/>
      <c r="Q116" s="17"/>
      <c r="R116" s="27"/>
    </row>
    <row r="117" spans="1:18" ht="12.75">
      <c r="A117" s="10">
        <v>1986</v>
      </c>
      <c r="B117" s="6">
        <v>31413</v>
      </c>
      <c r="C117" s="17">
        <v>24212</v>
      </c>
      <c r="D117" s="17"/>
      <c r="E117" s="17" t="s">
        <v>16</v>
      </c>
      <c r="F117" s="17">
        <v>7</v>
      </c>
      <c r="G117" s="17"/>
      <c r="H117" s="17">
        <v>24212</v>
      </c>
      <c r="I117" s="17"/>
      <c r="J117" s="17">
        <v>0</v>
      </c>
      <c r="K117" s="17"/>
      <c r="L117" s="17">
        <f t="shared" si="9"/>
        <v>24212</v>
      </c>
      <c r="M117" s="17"/>
      <c r="N117" s="17">
        <f t="shared" si="10"/>
        <v>0</v>
      </c>
      <c r="O117" s="17"/>
      <c r="P117" s="17"/>
      <c r="Q117" s="17"/>
      <c r="R117" s="27"/>
    </row>
    <row r="118" spans="1:18" ht="12.75">
      <c r="A118" s="10">
        <v>1986</v>
      </c>
      <c r="B118" s="6">
        <v>31413</v>
      </c>
      <c r="C118" s="27">
        <v>15728</v>
      </c>
      <c r="D118" s="28"/>
      <c r="E118" s="17" t="s">
        <v>16</v>
      </c>
      <c r="F118" s="17">
        <v>10</v>
      </c>
      <c r="G118" s="17"/>
      <c r="H118" s="27">
        <v>15728</v>
      </c>
      <c r="I118" s="17"/>
      <c r="J118" s="17">
        <v>0</v>
      </c>
      <c r="K118" s="17"/>
      <c r="L118" s="17">
        <f t="shared" si="9"/>
        <v>15728</v>
      </c>
      <c r="M118" s="17"/>
      <c r="N118" s="17">
        <f t="shared" si="10"/>
        <v>0</v>
      </c>
      <c r="O118" s="17"/>
      <c r="P118" s="17"/>
      <c r="Q118" s="17"/>
      <c r="R118" s="27"/>
    </row>
    <row r="119" spans="1:18" ht="12.75">
      <c r="A119" s="10">
        <v>1986</v>
      </c>
      <c r="B119" s="6">
        <v>31413</v>
      </c>
      <c r="C119" s="27">
        <v>3400</v>
      </c>
      <c r="D119" s="28"/>
      <c r="E119" s="17" t="s">
        <v>16</v>
      </c>
      <c r="F119" s="17">
        <v>5</v>
      </c>
      <c r="G119" s="17"/>
      <c r="H119" s="27">
        <v>3400</v>
      </c>
      <c r="I119" s="17"/>
      <c r="J119" s="17">
        <v>0</v>
      </c>
      <c r="K119" s="17"/>
      <c r="L119" s="17">
        <f t="shared" si="9"/>
        <v>3400</v>
      </c>
      <c r="M119" s="17"/>
      <c r="N119" s="17">
        <f t="shared" si="10"/>
        <v>0</v>
      </c>
      <c r="O119" s="17"/>
      <c r="P119" s="17"/>
      <c r="Q119" s="17"/>
      <c r="R119" s="27"/>
    </row>
    <row r="120" spans="1:18" ht="12.75">
      <c r="A120" s="10">
        <v>1986</v>
      </c>
      <c r="B120" s="6">
        <v>31413</v>
      </c>
      <c r="C120" s="27">
        <v>3250</v>
      </c>
      <c r="D120" s="28"/>
      <c r="E120" s="17" t="s">
        <v>16</v>
      </c>
      <c r="F120" s="17">
        <v>5</v>
      </c>
      <c r="G120" s="17"/>
      <c r="H120" s="27">
        <v>3250</v>
      </c>
      <c r="I120" s="17"/>
      <c r="J120" s="17">
        <v>0</v>
      </c>
      <c r="K120" s="17"/>
      <c r="L120" s="17">
        <f t="shared" si="9"/>
        <v>3250</v>
      </c>
      <c r="M120" s="17"/>
      <c r="N120" s="17">
        <f t="shared" si="10"/>
        <v>0</v>
      </c>
      <c r="O120" s="17"/>
      <c r="P120" s="17"/>
      <c r="Q120" s="17"/>
      <c r="R120" s="27"/>
    </row>
    <row r="121" spans="1:18" ht="12.75">
      <c r="A121" s="10">
        <v>1986</v>
      </c>
      <c r="B121" s="6">
        <v>31413</v>
      </c>
      <c r="C121" s="9">
        <v>1795</v>
      </c>
      <c r="D121" s="11"/>
      <c r="E121" s="17" t="s">
        <v>16</v>
      </c>
      <c r="F121" s="4">
        <v>10</v>
      </c>
      <c r="G121" s="4"/>
      <c r="H121" s="9">
        <v>1795</v>
      </c>
      <c r="I121" s="4"/>
      <c r="J121" s="17">
        <v>0</v>
      </c>
      <c r="K121" s="4"/>
      <c r="L121" s="17">
        <f t="shared" si="9"/>
        <v>1795</v>
      </c>
      <c r="N121" s="17">
        <f t="shared" si="10"/>
        <v>0</v>
      </c>
      <c r="O121" s="17"/>
      <c r="P121" s="17"/>
      <c r="Q121" s="17"/>
      <c r="R121" s="27"/>
    </row>
    <row r="122" spans="1:18" ht="12.75">
      <c r="A122" s="10">
        <v>1986</v>
      </c>
      <c r="B122" s="6">
        <v>31413</v>
      </c>
      <c r="C122" s="9">
        <v>2990</v>
      </c>
      <c r="D122" s="11"/>
      <c r="E122" s="17" t="s">
        <v>16</v>
      </c>
      <c r="F122" s="4">
        <v>10</v>
      </c>
      <c r="G122" s="4"/>
      <c r="H122" s="9">
        <v>2990</v>
      </c>
      <c r="I122" s="4"/>
      <c r="J122" s="17">
        <v>0</v>
      </c>
      <c r="K122" s="4"/>
      <c r="L122" s="17">
        <f t="shared" si="9"/>
        <v>2990</v>
      </c>
      <c r="N122" s="17">
        <f t="shared" si="10"/>
        <v>0</v>
      </c>
      <c r="O122" s="17"/>
      <c r="P122" s="17"/>
      <c r="Q122" s="17"/>
      <c r="R122" s="27"/>
    </row>
    <row r="123" spans="1:18" ht="12.75">
      <c r="A123" s="10">
        <v>1987</v>
      </c>
      <c r="B123" s="6">
        <v>31778</v>
      </c>
      <c r="C123" s="9">
        <v>4165</v>
      </c>
      <c r="D123" s="11"/>
      <c r="E123" s="17" t="s">
        <v>16</v>
      </c>
      <c r="F123" s="4">
        <v>7</v>
      </c>
      <c r="G123" s="4"/>
      <c r="H123" s="9">
        <v>4165</v>
      </c>
      <c r="I123" s="4"/>
      <c r="J123" s="17">
        <v>0</v>
      </c>
      <c r="K123" s="4"/>
      <c r="L123" s="17">
        <f t="shared" si="9"/>
        <v>4165</v>
      </c>
      <c r="N123" s="17">
        <f t="shared" si="10"/>
        <v>0</v>
      </c>
      <c r="O123" s="17"/>
      <c r="P123" s="17"/>
      <c r="Q123" s="17"/>
      <c r="R123" s="27"/>
    </row>
    <row r="124" spans="1:18" ht="12.75">
      <c r="A124" s="10">
        <v>1987</v>
      </c>
      <c r="B124" s="6">
        <v>31778</v>
      </c>
      <c r="C124" s="9">
        <v>2183</v>
      </c>
      <c r="D124" s="11"/>
      <c r="E124" s="17" t="s">
        <v>16</v>
      </c>
      <c r="F124" s="4">
        <v>7</v>
      </c>
      <c r="G124" s="4"/>
      <c r="H124" s="9">
        <v>2183</v>
      </c>
      <c r="I124" s="4"/>
      <c r="J124" s="17">
        <v>0</v>
      </c>
      <c r="K124" s="4"/>
      <c r="L124" s="17">
        <f t="shared" si="9"/>
        <v>2183</v>
      </c>
      <c r="N124" s="17">
        <f t="shared" si="10"/>
        <v>0</v>
      </c>
      <c r="O124" s="17"/>
      <c r="P124" s="17"/>
      <c r="Q124" s="17"/>
      <c r="R124" s="27"/>
    </row>
    <row r="125" spans="1:16" ht="12.75">
      <c r="A125" s="10">
        <v>1987</v>
      </c>
      <c r="B125" s="6">
        <v>31778</v>
      </c>
      <c r="C125" s="9">
        <v>3025</v>
      </c>
      <c r="D125" s="11"/>
      <c r="E125" s="17" t="s">
        <v>16</v>
      </c>
      <c r="F125" s="4">
        <v>7</v>
      </c>
      <c r="G125" s="4"/>
      <c r="H125" s="9">
        <v>3025</v>
      </c>
      <c r="I125" s="4"/>
      <c r="J125" s="17">
        <v>0</v>
      </c>
      <c r="K125" s="4"/>
      <c r="L125" s="17">
        <f t="shared" si="9"/>
        <v>3025</v>
      </c>
      <c r="N125" s="17">
        <f t="shared" si="10"/>
        <v>0</v>
      </c>
      <c r="O125" s="17"/>
      <c r="P125" s="17"/>
    </row>
    <row r="126" spans="1:16" ht="12.75">
      <c r="A126" s="10">
        <v>1987</v>
      </c>
      <c r="B126" s="6">
        <v>31778</v>
      </c>
      <c r="C126" s="9">
        <v>2200</v>
      </c>
      <c r="D126" s="11"/>
      <c r="E126" s="17" t="s">
        <v>16</v>
      </c>
      <c r="F126" s="4">
        <v>7</v>
      </c>
      <c r="G126" s="4"/>
      <c r="H126" s="9">
        <v>2200</v>
      </c>
      <c r="I126" s="4"/>
      <c r="J126" s="17">
        <v>0</v>
      </c>
      <c r="K126" s="4"/>
      <c r="L126" s="17">
        <f t="shared" si="9"/>
        <v>2200</v>
      </c>
      <c r="N126" s="17">
        <f t="shared" si="10"/>
        <v>0</v>
      </c>
      <c r="O126" s="17"/>
      <c r="P126" s="17"/>
    </row>
    <row r="127" spans="1:16" ht="12.75">
      <c r="A127" s="10">
        <v>1987</v>
      </c>
      <c r="B127" s="6">
        <v>31778</v>
      </c>
      <c r="C127" s="9">
        <v>15807</v>
      </c>
      <c r="D127" s="11"/>
      <c r="E127" s="17" t="s">
        <v>16</v>
      </c>
      <c r="F127" s="4">
        <v>10</v>
      </c>
      <c r="G127" s="4"/>
      <c r="H127" s="9">
        <v>15807</v>
      </c>
      <c r="I127" s="4"/>
      <c r="J127" s="17">
        <v>0</v>
      </c>
      <c r="K127" s="4"/>
      <c r="L127" s="17">
        <f t="shared" si="9"/>
        <v>15807</v>
      </c>
      <c r="N127" s="17">
        <f t="shared" si="10"/>
        <v>0</v>
      </c>
      <c r="O127" s="17"/>
      <c r="P127" s="17"/>
    </row>
    <row r="128" spans="1:16" ht="12.75">
      <c r="A128" s="10">
        <v>1987</v>
      </c>
      <c r="B128" s="6">
        <v>31778</v>
      </c>
      <c r="C128" s="9">
        <v>2894</v>
      </c>
      <c r="D128" s="11"/>
      <c r="E128" s="17" t="s">
        <v>16</v>
      </c>
      <c r="F128" s="4">
        <v>7</v>
      </c>
      <c r="G128" s="4"/>
      <c r="H128" s="9">
        <v>2894</v>
      </c>
      <c r="I128" s="4"/>
      <c r="J128" s="17">
        <v>0</v>
      </c>
      <c r="K128" s="4"/>
      <c r="L128" s="17">
        <f t="shared" si="9"/>
        <v>2894</v>
      </c>
      <c r="N128" s="17">
        <f t="shared" si="10"/>
        <v>0</v>
      </c>
      <c r="O128" s="17"/>
      <c r="P128" s="17"/>
    </row>
    <row r="129" spans="1:16" ht="12.75">
      <c r="A129" s="10">
        <v>1987</v>
      </c>
      <c r="B129" s="6">
        <v>31778</v>
      </c>
      <c r="C129" s="9">
        <v>2229</v>
      </c>
      <c r="D129" s="11"/>
      <c r="E129" s="17" t="s">
        <v>16</v>
      </c>
      <c r="F129" s="4">
        <v>7</v>
      </c>
      <c r="G129" s="4"/>
      <c r="H129" s="9">
        <v>2229</v>
      </c>
      <c r="I129" s="4"/>
      <c r="J129" s="17">
        <v>0</v>
      </c>
      <c r="K129" s="4"/>
      <c r="L129" s="17">
        <f t="shared" si="9"/>
        <v>2229</v>
      </c>
      <c r="N129" s="17">
        <f t="shared" si="10"/>
        <v>0</v>
      </c>
      <c r="O129" s="17"/>
      <c r="P129" s="17"/>
    </row>
    <row r="130" spans="1:16" ht="12.75">
      <c r="A130" s="10">
        <v>1987</v>
      </c>
      <c r="B130" s="6">
        <v>31778</v>
      </c>
      <c r="C130" s="9">
        <v>14000</v>
      </c>
      <c r="D130" s="11"/>
      <c r="E130" s="17" t="s">
        <v>16</v>
      </c>
      <c r="F130" s="4">
        <v>10</v>
      </c>
      <c r="G130" s="4"/>
      <c r="H130" s="9">
        <v>14000</v>
      </c>
      <c r="I130" s="4"/>
      <c r="J130" s="17">
        <v>0</v>
      </c>
      <c r="K130" s="4"/>
      <c r="L130" s="17">
        <f t="shared" si="9"/>
        <v>14000</v>
      </c>
      <c r="N130" s="17">
        <f t="shared" si="10"/>
        <v>0</v>
      </c>
      <c r="O130" s="17"/>
      <c r="P130" s="17"/>
    </row>
    <row r="131" spans="1:16" ht="12.75">
      <c r="A131" s="10">
        <v>1987</v>
      </c>
      <c r="B131" s="6">
        <v>31778</v>
      </c>
      <c r="C131" s="9">
        <v>2575</v>
      </c>
      <c r="D131" s="11"/>
      <c r="E131" s="17" t="s">
        <v>16</v>
      </c>
      <c r="F131" s="4">
        <v>7</v>
      </c>
      <c r="G131" s="4"/>
      <c r="H131" s="9">
        <v>2575</v>
      </c>
      <c r="I131" s="4"/>
      <c r="J131" s="17">
        <v>0</v>
      </c>
      <c r="K131" s="4"/>
      <c r="L131" s="17">
        <f t="shared" si="9"/>
        <v>2575</v>
      </c>
      <c r="N131" s="17">
        <f t="shared" si="10"/>
        <v>0</v>
      </c>
      <c r="O131" s="17"/>
      <c r="P131" s="17"/>
    </row>
    <row r="132" spans="1:16" ht="12.75">
      <c r="A132" s="10">
        <v>1987</v>
      </c>
      <c r="B132" s="6">
        <v>31778</v>
      </c>
      <c r="C132" s="9">
        <v>2784</v>
      </c>
      <c r="D132" s="11"/>
      <c r="E132" s="17" t="s">
        <v>16</v>
      </c>
      <c r="F132" s="4">
        <v>7</v>
      </c>
      <c r="G132" s="4"/>
      <c r="H132" s="9">
        <v>2784</v>
      </c>
      <c r="I132" s="4"/>
      <c r="J132" s="17">
        <v>0</v>
      </c>
      <c r="K132" s="4"/>
      <c r="L132" s="17">
        <f t="shared" si="9"/>
        <v>2784</v>
      </c>
      <c r="N132" s="17">
        <f t="shared" si="10"/>
        <v>0</v>
      </c>
      <c r="O132" s="17"/>
      <c r="P132" s="17"/>
    </row>
    <row r="133" spans="1:16" ht="12.75">
      <c r="A133" s="10">
        <v>1987</v>
      </c>
      <c r="B133" s="6">
        <v>31778</v>
      </c>
      <c r="C133" s="9">
        <v>4194</v>
      </c>
      <c r="D133" s="11"/>
      <c r="E133" s="17" t="s">
        <v>16</v>
      </c>
      <c r="F133" s="4">
        <v>7</v>
      </c>
      <c r="G133" s="4"/>
      <c r="H133" s="9">
        <v>4194</v>
      </c>
      <c r="I133" s="4"/>
      <c r="J133" s="17">
        <v>0</v>
      </c>
      <c r="K133" s="4"/>
      <c r="L133" s="17">
        <f t="shared" si="9"/>
        <v>4194</v>
      </c>
      <c r="N133" s="17">
        <f t="shared" si="10"/>
        <v>0</v>
      </c>
      <c r="O133" s="17"/>
      <c r="P133" s="17"/>
    </row>
    <row r="134" spans="1:16" ht="12.75">
      <c r="A134" s="10">
        <v>1987</v>
      </c>
      <c r="B134" s="6">
        <v>31778</v>
      </c>
      <c r="C134" s="9">
        <v>12933</v>
      </c>
      <c r="D134" s="11"/>
      <c r="E134" s="17" t="s">
        <v>16</v>
      </c>
      <c r="F134" s="4">
        <v>10</v>
      </c>
      <c r="G134" s="4"/>
      <c r="H134" s="9">
        <v>12933</v>
      </c>
      <c r="I134" s="4"/>
      <c r="J134" s="17">
        <v>0</v>
      </c>
      <c r="K134" s="4"/>
      <c r="L134" s="17">
        <f t="shared" si="9"/>
        <v>12933</v>
      </c>
      <c r="N134" s="17">
        <f t="shared" si="10"/>
        <v>0</v>
      </c>
      <c r="O134" s="17"/>
      <c r="P134" s="17"/>
    </row>
    <row r="135" spans="1:16" ht="12.75">
      <c r="A135" s="10">
        <v>1987</v>
      </c>
      <c r="B135" s="6">
        <v>31778</v>
      </c>
      <c r="C135" s="9">
        <v>19853</v>
      </c>
      <c r="D135" s="11"/>
      <c r="E135" s="17" t="s">
        <v>16</v>
      </c>
      <c r="F135" s="4">
        <v>7</v>
      </c>
      <c r="G135" s="4"/>
      <c r="H135" s="9">
        <v>19853</v>
      </c>
      <c r="I135" s="4"/>
      <c r="J135" s="17">
        <v>0</v>
      </c>
      <c r="K135" s="4"/>
      <c r="L135" s="17">
        <f t="shared" si="9"/>
        <v>19853</v>
      </c>
      <c r="N135" s="17">
        <f t="shared" si="10"/>
        <v>0</v>
      </c>
      <c r="O135" s="17"/>
      <c r="P135" s="17"/>
    </row>
    <row r="136" spans="1:16" ht="12.75">
      <c r="A136" s="10">
        <v>1988</v>
      </c>
      <c r="B136" s="6">
        <v>32143</v>
      </c>
      <c r="C136" s="9">
        <v>41436</v>
      </c>
      <c r="D136" s="11"/>
      <c r="E136" s="17" t="s">
        <v>16</v>
      </c>
      <c r="F136" s="4">
        <v>7</v>
      </c>
      <c r="G136" s="4"/>
      <c r="H136" s="9">
        <v>41436</v>
      </c>
      <c r="I136" s="4"/>
      <c r="J136" s="17">
        <v>0</v>
      </c>
      <c r="K136" s="4"/>
      <c r="L136" s="17">
        <f t="shared" si="9"/>
        <v>41436</v>
      </c>
      <c r="N136" s="17">
        <f t="shared" si="10"/>
        <v>0</v>
      </c>
      <c r="O136" s="17"/>
      <c r="P136" s="17"/>
    </row>
    <row r="137" spans="1:16" ht="12.75">
      <c r="A137" s="10">
        <v>1989</v>
      </c>
      <c r="B137" s="6">
        <v>32509</v>
      </c>
      <c r="C137" s="9">
        <v>29296</v>
      </c>
      <c r="D137" s="11"/>
      <c r="E137" s="17" t="s">
        <v>16</v>
      </c>
      <c r="F137" s="4">
        <v>7</v>
      </c>
      <c r="G137" s="4"/>
      <c r="H137" s="9">
        <v>29296</v>
      </c>
      <c r="I137" s="4"/>
      <c r="J137" s="17">
        <v>0</v>
      </c>
      <c r="K137" s="4"/>
      <c r="L137" s="17">
        <f t="shared" si="9"/>
        <v>29296</v>
      </c>
      <c r="N137" s="17">
        <f t="shared" si="10"/>
        <v>0</v>
      </c>
      <c r="O137" s="17"/>
      <c r="P137" s="17"/>
    </row>
    <row r="138" spans="1:16" ht="12.75">
      <c r="A138" s="10">
        <v>1994</v>
      </c>
      <c r="B138" s="6">
        <v>34335</v>
      </c>
      <c r="C138" s="9">
        <v>44029</v>
      </c>
      <c r="D138" s="11"/>
      <c r="E138" s="17" t="s">
        <v>16</v>
      </c>
      <c r="F138" s="4">
        <v>7</v>
      </c>
      <c r="G138" s="4"/>
      <c r="H138" s="9">
        <v>44029</v>
      </c>
      <c r="I138" s="4"/>
      <c r="J138" s="17">
        <v>0</v>
      </c>
      <c r="K138" s="4"/>
      <c r="L138" s="17">
        <f t="shared" si="9"/>
        <v>44029</v>
      </c>
      <c r="N138" s="17">
        <f t="shared" si="10"/>
        <v>0</v>
      </c>
      <c r="O138" s="17"/>
      <c r="P138" s="17"/>
    </row>
    <row r="139" spans="1:16" ht="12.75">
      <c r="A139" s="10">
        <v>1995</v>
      </c>
      <c r="B139" s="6">
        <v>34700</v>
      </c>
      <c r="C139" s="9">
        <v>5759</v>
      </c>
      <c r="D139" s="11"/>
      <c r="E139" s="17" t="s">
        <v>16</v>
      </c>
      <c r="F139" s="4">
        <v>7</v>
      </c>
      <c r="G139" s="4"/>
      <c r="H139" s="9">
        <v>5759</v>
      </c>
      <c r="I139" s="4"/>
      <c r="J139" s="17">
        <v>0</v>
      </c>
      <c r="K139" s="4"/>
      <c r="L139" s="17">
        <f t="shared" si="9"/>
        <v>5759</v>
      </c>
      <c r="N139" s="17">
        <f t="shared" si="10"/>
        <v>0</v>
      </c>
      <c r="O139" s="17"/>
      <c r="P139" s="17"/>
    </row>
    <row r="140" spans="1:16" ht="12.75">
      <c r="A140" s="10">
        <v>1999</v>
      </c>
      <c r="B140" s="6">
        <v>36161</v>
      </c>
      <c r="C140" s="9">
        <v>27795</v>
      </c>
      <c r="D140" s="11"/>
      <c r="E140" s="17" t="s">
        <v>16</v>
      </c>
      <c r="F140" s="4">
        <v>7</v>
      </c>
      <c r="G140" s="4"/>
      <c r="H140" s="9">
        <v>27795</v>
      </c>
      <c r="I140" s="4"/>
      <c r="J140" s="17">
        <v>0</v>
      </c>
      <c r="K140" s="4"/>
      <c r="L140" s="9">
        <f t="shared" si="9"/>
        <v>27795</v>
      </c>
      <c r="N140" s="17">
        <f t="shared" si="10"/>
        <v>0</v>
      </c>
      <c r="O140" s="17"/>
      <c r="P140" s="17"/>
    </row>
    <row r="141" spans="1:16" ht="12.75">
      <c r="A141" s="10">
        <v>2000</v>
      </c>
      <c r="B141" s="6">
        <v>36526</v>
      </c>
      <c r="C141" s="9">
        <v>24100</v>
      </c>
      <c r="D141" s="11"/>
      <c r="E141" s="17" t="s">
        <v>16</v>
      </c>
      <c r="F141" s="4">
        <v>5</v>
      </c>
      <c r="G141" s="4"/>
      <c r="H141" s="9">
        <v>24100</v>
      </c>
      <c r="I141" s="4"/>
      <c r="J141" s="17">
        <v>0</v>
      </c>
      <c r="K141" s="4"/>
      <c r="L141" s="9">
        <f t="shared" si="9"/>
        <v>24100</v>
      </c>
      <c r="N141" s="17">
        <f t="shared" si="10"/>
        <v>0</v>
      </c>
      <c r="O141" s="17"/>
      <c r="P141" s="17"/>
    </row>
    <row r="142" spans="1:16" ht="12.75">
      <c r="A142" s="10">
        <v>2001</v>
      </c>
      <c r="B142" s="6">
        <v>36892</v>
      </c>
      <c r="C142" s="9">
        <v>21741</v>
      </c>
      <c r="D142" s="11"/>
      <c r="E142" s="17" t="s">
        <v>16</v>
      </c>
      <c r="F142" s="4">
        <v>5</v>
      </c>
      <c r="G142" s="4"/>
      <c r="H142" s="9">
        <v>21741</v>
      </c>
      <c r="I142" s="4"/>
      <c r="J142" s="17">
        <v>0</v>
      </c>
      <c r="K142" s="4"/>
      <c r="L142" s="9">
        <f t="shared" si="9"/>
        <v>21741</v>
      </c>
      <c r="N142" s="17">
        <f t="shared" si="10"/>
        <v>0</v>
      </c>
      <c r="O142" s="17"/>
      <c r="P142" s="17"/>
    </row>
    <row r="143" spans="1:16" ht="12.75">
      <c r="A143" s="10">
        <v>2002</v>
      </c>
      <c r="B143" s="6">
        <v>37257</v>
      </c>
      <c r="C143" s="9">
        <v>63600</v>
      </c>
      <c r="D143" s="11"/>
      <c r="E143" s="17" t="s">
        <v>16</v>
      </c>
      <c r="F143" s="4">
        <v>5</v>
      </c>
      <c r="G143" s="4"/>
      <c r="H143" s="9">
        <v>63600</v>
      </c>
      <c r="I143" s="4"/>
      <c r="J143" s="9"/>
      <c r="K143" s="4"/>
      <c r="L143" s="9">
        <f t="shared" si="9"/>
        <v>63600</v>
      </c>
      <c r="N143" s="18">
        <f t="shared" si="10"/>
        <v>0</v>
      </c>
      <c r="O143" s="18"/>
      <c r="P143" s="18"/>
    </row>
    <row r="144" spans="1:16" ht="12.75">
      <c r="A144" s="10">
        <v>2003</v>
      </c>
      <c r="B144" s="6">
        <v>36526</v>
      </c>
      <c r="C144" s="9">
        <v>52323</v>
      </c>
      <c r="D144" s="11"/>
      <c r="E144" s="17" t="s">
        <v>16</v>
      </c>
      <c r="F144" s="4">
        <v>5</v>
      </c>
      <c r="G144" s="4"/>
      <c r="H144" s="9">
        <v>52323</v>
      </c>
      <c r="I144" s="4"/>
      <c r="J144" s="9"/>
      <c r="K144" s="4"/>
      <c r="L144" s="9">
        <f t="shared" si="9"/>
        <v>52323</v>
      </c>
      <c r="N144" s="9">
        <f t="shared" si="10"/>
        <v>0</v>
      </c>
      <c r="O144" s="9"/>
      <c r="P144" s="9"/>
    </row>
    <row r="145" spans="1:16" ht="12.75">
      <c r="A145" s="10">
        <v>2003</v>
      </c>
      <c r="B145" s="6">
        <v>37802</v>
      </c>
      <c r="C145" s="9">
        <v>37650</v>
      </c>
      <c r="D145" s="11"/>
      <c r="E145" s="17" t="s">
        <v>16</v>
      </c>
      <c r="F145" s="4">
        <v>5</v>
      </c>
      <c r="G145" s="4"/>
      <c r="H145" s="9">
        <v>37650</v>
      </c>
      <c r="I145" s="4"/>
      <c r="J145" s="9"/>
      <c r="K145" s="4"/>
      <c r="L145" s="9">
        <f t="shared" si="9"/>
        <v>37650</v>
      </c>
      <c r="N145" s="9">
        <f t="shared" si="10"/>
        <v>0</v>
      </c>
      <c r="O145" s="9"/>
      <c r="P145" s="9"/>
    </row>
    <row r="146" spans="1:16" ht="12.75">
      <c r="A146" s="10">
        <v>2004</v>
      </c>
      <c r="B146" s="6">
        <v>37987</v>
      </c>
      <c r="C146" s="9">
        <v>62997</v>
      </c>
      <c r="D146" s="11"/>
      <c r="E146" s="17" t="s">
        <v>16</v>
      </c>
      <c r="F146" s="4">
        <v>5</v>
      </c>
      <c r="G146" s="4"/>
      <c r="H146" s="9">
        <v>62997</v>
      </c>
      <c r="I146" s="4"/>
      <c r="J146" s="9"/>
      <c r="K146" s="4"/>
      <c r="L146" s="9">
        <f t="shared" si="9"/>
        <v>62997</v>
      </c>
      <c r="N146" s="9">
        <f t="shared" si="10"/>
        <v>0</v>
      </c>
      <c r="O146" s="9"/>
      <c r="P146" s="9"/>
    </row>
    <row r="147" spans="1:16" ht="12.75">
      <c r="A147" s="10">
        <v>2006</v>
      </c>
      <c r="B147" s="6">
        <v>38898</v>
      </c>
      <c r="C147" s="9">
        <v>21303</v>
      </c>
      <c r="D147" s="11"/>
      <c r="E147" s="17" t="s">
        <v>16</v>
      </c>
      <c r="F147" s="4">
        <v>5</v>
      </c>
      <c r="G147" s="4"/>
      <c r="H147" s="9">
        <v>21303</v>
      </c>
      <c r="I147" s="4"/>
      <c r="J147" s="17">
        <v>0</v>
      </c>
      <c r="K147" s="4"/>
      <c r="L147" s="9">
        <f t="shared" si="9"/>
        <v>21303</v>
      </c>
      <c r="N147" s="17">
        <f t="shared" si="10"/>
        <v>0</v>
      </c>
      <c r="O147" s="17"/>
      <c r="P147" s="17"/>
    </row>
    <row r="148" spans="1:16" ht="12.75">
      <c r="A148" s="10">
        <v>2007</v>
      </c>
      <c r="B148" s="6">
        <v>39263</v>
      </c>
      <c r="C148" s="9">
        <v>29224</v>
      </c>
      <c r="D148" s="11"/>
      <c r="E148" s="17" t="s">
        <v>16</v>
      </c>
      <c r="F148" s="4">
        <v>5</v>
      </c>
      <c r="G148" s="4"/>
      <c r="H148" s="9">
        <v>29224</v>
      </c>
      <c r="I148" s="4"/>
      <c r="J148" s="17"/>
      <c r="K148" s="4"/>
      <c r="L148" s="9">
        <f t="shared" si="9"/>
        <v>29224</v>
      </c>
      <c r="N148" s="17">
        <f t="shared" si="10"/>
        <v>0</v>
      </c>
      <c r="O148" s="17"/>
      <c r="P148" s="17"/>
    </row>
    <row r="149" spans="1:16" ht="12.75">
      <c r="A149" s="10">
        <v>2008</v>
      </c>
      <c r="B149" s="6">
        <v>39629</v>
      </c>
      <c r="C149" s="9">
        <v>167351</v>
      </c>
      <c r="D149" s="11"/>
      <c r="E149" s="17" t="s">
        <v>18</v>
      </c>
      <c r="F149" s="4">
        <v>7</v>
      </c>
      <c r="G149" s="4"/>
      <c r="H149" s="9">
        <v>167350</v>
      </c>
      <c r="I149" s="4"/>
      <c r="J149" s="17">
        <v>1</v>
      </c>
      <c r="K149" s="4"/>
      <c r="L149" s="9">
        <f t="shared" si="9"/>
        <v>167351</v>
      </c>
      <c r="N149" s="17">
        <f t="shared" si="10"/>
        <v>0</v>
      </c>
      <c r="O149" s="17"/>
      <c r="P149" s="17"/>
    </row>
    <row r="150" spans="1:16" ht="12.75">
      <c r="A150" s="10" t="s">
        <v>22</v>
      </c>
      <c r="B150" s="6">
        <v>39629</v>
      </c>
      <c r="C150" s="9">
        <f>1819122+1686</f>
        <v>1820808</v>
      </c>
      <c r="D150" s="11"/>
      <c r="E150" s="17" t="s">
        <v>18</v>
      </c>
      <c r="F150" s="4">
        <v>20</v>
      </c>
      <c r="G150" s="4"/>
      <c r="H150" s="9">
        <v>637281</v>
      </c>
      <c r="I150" s="4"/>
      <c r="J150" s="17">
        <f aca="true" t="shared" si="11" ref="J150:J176">+C150/F150</f>
        <v>91040.4</v>
      </c>
      <c r="K150" s="4"/>
      <c r="L150" s="9">
        <f t="shared" si="9"/>
        <v>728321.4</v>
      </c>
      <c r="N150" s="17">
        <f t="shared" si="10"/>
        <v>1092486.6</v>
      </c>
      <c r="O150" s="17"/>
      <c r="P150" s="17"/>
    </row>
    <row r="151" spans="1:16" ht="12.75">
      <c r="A151" s="10" t="s">
        <v>34</v>
      </c>
      <c r="B151" s="6">
        <v>39994</v>
      </c>
      <c r="C151" s="9">
        <v>6049</v>
      </c>
      <c r="D151" s="11"/>
      <c r="E151" s="17" t="s">
        <v>16</v>
      </c>
      <c r="F151" s="4">
        <v>7</v>
      </c>
      <c r="G151" s="4"/>
      <c r="H151" s="9">
        <v>5184</v>
      </c>
      <c r="I151" s="4"/>
      <c r="J151" s="17">
        <f>+C151/F151+1</f>
        <v>865.1428571428571</v>
      </c>
      <c r="K151" s="4"/>
      <c r="L151" s="9">
        <f t="shared" si="9"/>
        <v>6049.142857142857</v>
      </c>
      <c r="N151" s="17">
        <f t="shared" si="10"/>
        <v>-0.142857142856883</v>
      </c>
      <c r="O151" s="17"/>
      <c r="P151" s="17"/>
    </row>
    <row r="152" spans="1:16" ht="12.75">
      <c r="A152" s="10" t="s">
        <v>39</v>
      </c>
      <c r="B152" s="6">
        <v>40359</v>
      </c>
      <c r="C152" s="9">
        <v>5375</v>
      </c>
      <c r="D152" s="11"/>
      <c r="E152" s="17" t="s">
        <v>16</v>
      </c>
      <c r="F152" s="4">
        <v>7</v>
      </c>
      <c r="G152" s="4"/>
      <c r="H152" s="9">
        <v>3840</v>
      </c>
      <c r="I152" s="4"/>
      <c r="J152" s="17">
        <f t="shared" si="11"/>
        <v>767.8571428571429</v>
      </c>
      <c r="K152" s="4"/>
      <c r="L152" s="9">
        <f t="shared" si="9"/>
        <v>4607.857142857143</v>
      </c>
      <c r="N152" s="17">
        <f t="shared" si="10"/>
        <v>767.1428571428569</v>
      </c>
      <c r="O152" s="17"/>
      <c r="P152" s="17"/>
    </row>
    <row r="153" spans="1:16" ht="12.75">
      <c r="A153" s="10" t="s">
        <v>38</v>
      </c>
      <c r="B153" s="6">
        <v>40359</v>
      </c>
      <c r="C153" s="9">
        <f>11990+500</f>
        <v>12490</v>
      </c>
      <c r="D153" s="11"/>
      <c r="E153" s="17" t="s">
        <v>16</v>
      </c>
      <c r="F153" s="4">
        <v>7</v>
      </c>
      <c r="G153" s="4"/>
      <c r="H153" s="9">
        <v>8921</v>
      </c>
      <c r="I153" s="4"/>
      <c r="J153" s="17">
        <f t="shared" si="11"/>
        <v>1784.2857142857142</v>
      </c>
      <c r="K153" s="4"/>
      <c r="L153" s="9">
        <f t="shared" si="9"/>
        <v>10705.285714285714</v>
      </c>
      <c r="N153" s="17">
        <f t="shared" si="10"/>
        <v>1784.7142857142862</v>
      </c>
      <c r="O153" s="17"/>
      <c r="P153" s="17"/>
    </row>
    <row r="154" spans="1:16" ht="12.75">
      <c r="A154" s="10" t="s">
        <v>40</v>
      </c>
      <c r="B154" s="6">
        <v>40359</v>
      </c>
      <c r="C154" s="9">
        <v>7493</v>
      </c>
      <c r="D154" s="11"/>
      <c r="E154" s="17" t="s">
        <v>16</v>
      </c>
      <c r="F154" s="4">
        <v>7</v>
      </c>
      <c r="G154" s="4"/>
      <c r="H154" s="9">
        <v>5351</v>
      </c>
      <c r="I154" s="4"/>
      <c r="J154" s="17">
        <f t="shared" si="11"/>
        <v>1070.4285714285713</v>
      </c>
      <c r="K154" s="4"/>
      <c r="L154" s="9">
        <f t="shared" si="9"/>
        <v>6421.428571428572</v>
      </c>
      <c r="N154" s="17">
        <f t="shared" si="10"/>
        <v>1071.5714285714284</v>
      </c>
      <c r="O154" s="17"/>
      <c r="P154" s="17"/>
    </row>
    <row r="155" spans="1:16" ht="12.75">
      <c r="A155" s="10" t="s">
        <v>42</v>
      </c>
      <c r="B155" s="6">
        <v>40724</v>
      </c>
      <c r="C155" s="9">
        <v>5695</v>
      </c>
      <c r="D155" s="11"/>
      <c r="E155" s="17" t="s">
        <v>16</v>
      </c>
      <c r="F155" s="4">
        <v>7</v>
      </c>
      <c r="G155" s="4"/>
      <c r="H155" s="9">
        <v>3256</v>
      </c>
      <c r="I155" s="4"/>
      <c r="J155" s="17">
        <f t="shared" si="11"/>
        <v>813.5714285714286</v>
      </c>
      <c r="K155" s="4"/>
      <c r="L155" s="9">
        <f t="shared" si="9"/>
        <v>4069.5714285714284</v>
      </c>
      <c r="N155" s="17">
        <f t="shared" si="10"/>
        <v>1625.4285714285716</v>
      </c>
      <c r="O155" s="17"/>
      <c r="P155" s="17"/>
    </row>
    <row r="156" spans="1:16" ht="12.75">
      <c r="A156" s="10" t="s">
        <v>45</v>
      </c>
      <c r="B156" s="6">
        <v>40724</v>
      </c>
      <c r="C156" s="9">
        <v>5164</v>
      </c>
      <c r="D156" s="11"/>
      <c r="E156" s="17" t="s">
        <v>16</v>
      </c>
      <c r="F156" s="4">
        <v>7</v>
      </c>
      <c r="G156" s="4"/>
      <c r="H156" s="9">
        <v>2952</v>
      </c>
      <c r="I156" s="4"/>
      <c r="J156" s="17">
        <f t="shared" si="11"/>
        <v>737.7142857142857</v>
      </c>
      <c r="K156" s="4"/>
      <c r="L156" s="9">
        <f t="shared" si="9"/>
        <v>3689.714285714286</v>
      </c>
      <c r="N156" s="17">
        <f t="shared" si="10"/>
        <v>1474.2857142857142</v>
      </c>
      <c r="O156" s="17"/>
      <c r="P156" s="17"/>
    </row>
    <row r="157" spans="1:16" ht="12.75">
      <c r="A157" s="32" t="s">
        <v>41</v>
      </c>
      <c r="B157" s="6">
        <v>40724</v>
      </c>
      <c r="C157" s="9">
        <v>17021</v>
      </c>
      <c r="D157" s="11"/>
      <c r="E157" s="33" t="s">
        <v>16</v>
      </c>
      <c r="F157" s="4">
        <v>5</v>
      </c>
      <c r="G157" s="4"/>
      <c r="H157" s="9">
        <v>13616</v>
      </c>
      <c r="I157" s="4"/>
      <c r="J157" s="17">
        <f>+C157/F157+1</f>
        <v>3405.2</v>
      </c>
      <c r="K157" s="4"/>
      <c r="L157" s="9">
        <f t="shared" si="9"/>
        <v>17021.2</v>
      </c>
      <c r="N157" s="17">
        <f t="shared" si="10"/>
        <v>-0.2000000000007276</v>
      </c>
      <c r="O157" s="17"/>
      <c r="P157" s="17"/>
    </row>
    <row r="158" spans="1:16" ht="12.75">
      <c r="A158" s="10" t="s">
        <v>43</v>
      </c>
      <c r="B158" s="6">
        <v>40724</v>
      </c>
      <c r="C158" s="9">
        <v>5190</v>
      </c>
      <c r="D158" s="11"/>
      <c r="E158" s="17" t="s">
        <v>16</v>
      </c>
      <c r="F158" s="4">
        <v>20</v>
      </c>
      <c r="G158" s="4"/>
      <c r="H158" s="9">
        <v>1040</v>
      </c>
      <c r="I158" s="4"/>
      <c r="J158" s="17">
        <f t="shared" si="11"/>
        <v>259.5</v>
      </c>
      <c r="K158" s="4"/>
      <c r="L158" s="9">
        <f t="shared" si="9"/>
        <v>1299.5</v>
      </c>
      <c r="N158" s="17">
        <f t="shared" si="10"/>
        <v>3890.5</v>
      </c>
      <c r="O158" s="27"/>
      <c r="P158" s="27"/>
    </row>
    <row r="159" spans="1:16" ht="12.75">
      <c r="A159" s="32" t="s">
        <v>71</v>
      </c>
      <c r="B159" s="6">
        <v>41090</v>
      </c>
      <c r="C159" s="9">
        <v>13200</v>
      </c>
      <c r="D159" s="11"/>
      <c r="E159" s="33" t="s">
        <v>16</v>
      </c>
      <c r="F159" s="4">
        <v>7</v>
      </c>
      <c r="G159" s="4"/>
      <c r="H159" s="9">
        <v>5658</v>
      </c>
      <c r="I159" s="4"/>
      <c r="J159" s="17">
        <f t="shared" si="11"/>
        <v>1885.7142857142858</v>
      </c>
      <c r="K159" s="4"/>
      <c r="L159" s="9">
        <f aca="true" t="shared" si="12" ref="L159:L176">H159+J159</f>
        <v>7543.714285714286</v>
      </c>
      <c r="N159" s="17">
        <f aca="true" t="shared" si="13" ref="N159:N176">C159-L159</f>
        <v>5656.285714285714</v>
      </c>
      <c r="O159" s="17"/>
      <c r="P159" s="17"/>
    </row>
    <row r="160" spans="1:16" ht="12.75">
      <c r="A160" s="32" t="s">
        <v>69</v>
      </c>
      <c r="B160" s="6">
        <v>41090</v>
      </c>
      <c r="C160" s="9">
        <v>41034</v>
      </c>
      <c r="D160" s="11"/>
      <c r="E160" s="33" t="s">
        <v>16</v>
      </c>
      <c r="F160" s="4">
        <v>7</v>
      </c>
      <c r="G160" s="4"/>
      <c r="H160" s="9">
        <v>17586</v>
      </c>
      <c r="I160" s="4"/>
      <c r="J160" s="17">
        <f t="shared" si="11"/>
        <v>5862</v>
      </c>
      <c r="K160" s="4"/>
      <c r="L160" s="9">
        <f t="shared" si="12"/>
        <v>23448</v>
      </c>
      <c r="N160" s="17">
        <f t="shared" si="13"/>
        <v>17586</v>
      </c>
      <c r="O160" s="17"/>
      <c r="P160" s="17"/>
    </row>
    <row r="161" spans="1:16" ht="12.75">
      <c r="A161" s="32" t="s">
        <v>70</v>
      </c>
      <c r="B161" s="6">
        <v>41090</v>
      </c>
      <c r="C161" s="9">
        <f>7596+6452</f>
        <v>14048</v>
      </c>
      <c r="D161" s="11"/>
      <c r="E161" s="33" t="s">
        <v>16</v>
      </c>
      <c r="F161" s="4">
        <v>20</v>
      </c>
      <c r="G161" s="4"/>
      <c r="H161" s="9">
        <v>2106</v>
      </c>
      <c r="I161" s="4"/>
      <c r="J161" s="17">
        <f t="shared" si="11"/>
        <v>702.4</v>
      </c>
      <c r="K161" s="4"/>
      <c r="L161" s="9">
        <f t="shared" si="12"/>
        <v>2808.4</v>
      </c>
      <c r="N161" s="17">
        <f t="shared" si="13"/>
        <v>11239.6</v>
      </c>
      <c r="O161" s="17"/>
      <c r="P161" s="17"/>
    </row>
    <row r="162" spans="1:16" ht="12.75">
      <c r="A162" s="32" t="s">
        <v>68</v>
      </c>
      <c r="B162" s="6">
        <v>41090</v>
      </c>
      <c r="C162" s="9">
        <v>36965</v>
      </c>
      <c r="D162" s="11"/>
      <c r="E162" s="33" t="s">
        <v>16</v>
      </c>
      <c r="F162" s="4">
        <v>5</v>
      </c>
      <c r="G162" s="4"/>
      <c r="H162" s="9">
        <v>22180</v>
      </c>
      <c r="I162" s="4"/>
      <c r="J162" s="27">
        <f t="shared" si="11"/>
        <v>7393</v>
      </c>
      <c r="K162" s="4"/>
      <c r="L162" s="9">
        <f t="shared" si="12"/>
        <v>29573</v>
      </c>
      <c r="N162" s="27">
        <f t="shared" si="13"/>
        <v>7392</v>
      </c>
      <c r="O162" s="17"/>
      <c r="P162" s="17"/>
    </row>
    <row r="163" spans="1:16" ht="12.75">
      <c r="A163" s="32" t="s">
        <v>76</v>
      </c>
      <c r="B163" s="6">
        <v>41455</v>
      </c>
      <c r="C163" s="9">
        <v>40240</v>
      </c>
      <c r="D163" s="11"/>
      <c r="E163" s="33" t="s">
        <v>16</v>
      </c>
      <c r="F163" s="4">
        <v>7</v>
      </c>
      <c r="G163" s="4"/>
      <c r="H163" s="9">
        <v>11498</v>
      </c>
      <c r="I163" s="4"/>
      <c r="J163" s="27">
        <f t="shared" si="11"/>
        <v>5748.571428571428</v>
      </c>
      <c r="K163" s="4"/>
      <c r="L163" s="9">
        <f t="shared" si="12"/>
        <v>17246.571428571428</v>
      </c>
      <c r="N163" s="27">
        <f t="shared" si="13"/>
        <v>22993.428571428572</v>
      </c>
      <c r="O163" s="17"/>
      <c r="P163" s="17"/>
    </row>
    <row r="164" spans="1:16" ht="12.75">
      <c r="A164" s="32" t="s">
        <v>77</v>
      </c>
      <c r="B164" s="6">
        <v>41455</v>
      </c>
      <c r="C164" s="9">
        <v>5985</v>
      </c>
      <c r="D164" s="11"/>
      <c r="E164" s="33" t="s">
        <v>16</v>
      </c>
      <c r="F164" s="4">
        <v>7</v>
      </c>
      <c r="G164" s="4"/>
      <c r="H164" s="9">
        <v>1710</v>
      </c>
      <c r="I164" s="4"/>
      <c r="J164" s="27">
        <f t="shared" si="11"/>
        <v>855</v>
      </c>
      <c r="K164" s="4"/>
      <c r="L164" s="9">
        <f t="shared" si="12"/>
        <v>2565</v>
      </c>
      <c r="N164" s="27">
        <f t="shared" si="13"/>
        <v>3420</v>
      </c>
      <c r="O164" s="17"/>
      <c r="P164" s="17"/>
    </row>
    <row r="165" spans="1:16" ht="12.75">
      <c r="A165" s="32" t="s">
        <v>78</v>
      </c>
      <c r="B165" s="6">
        <v>41455</v>
      </c>
      <c r="C165" s="9">
        <v>12727</v>
      </c>
      <c r="D165" s="11"/>
      <c r="E165" s="33" t="s">
        <v>16</v>
      </c>
      <c r="F165" s="4">
        <v>7</v>
      </c>
      <c r="G165" s="4"/>
      <c r="H165" s="9">
        <v>3636</v>
      </c>
      <c r="I165" s="4"/>
      <c r="J165" s="27">
        <f t="shared" si="11"/>
        <v>1818.142857142857</v>
      </c>
      <c r="K165" s="4"/>
      <c r="L165" s="9">
        <f t="shared" si="12"/>
        <v>5454.142857142857</v>
      </c>
      <c r="N165" s="27">
        <f t="shared" si="13"/>
        <v>7272.857142857143</v>
      </c>
      <c r="O165" s="17"/>
      <c r="P165" s="17"/>
    </row>
    <row r="166" spans="1:16" ht="12.75">
      <c r="A166" s="32" t="s">
        <v>79</v>
      </c>
      <c r="B166" s="6">
        <v>41455</v>
      </c>
      <c r="C166" s="9">
        <v>11291</v>
      </c>
      <c r="D166" s="11"/>
      <c r="E166" s="33" t="s">
        <v>16</v>
      </c>
      <c r="F166" s="4">
        <v>7</v>
      </c>
      <c r="G166" s="4"/>
      <c r="H166" s="9">
        <v>3226</v>
      </c>
      <c r="I166" s="4"/>
      <c r="J166" s="27">
        <f t="shared" si="11"/>
        <v>1613</v>
      </c>
      <c r="K166" s="4"/>
      <c r="L166" s="9">
        <f t="shared" si="12"/>
        <v>4839</v>
      </c>
      <c r="N166" s="27">
        <f t="shared" si="13"/>
        <v>6452</v>
      </c>
      <c r="O166" s="17"/>
      <c r="P166" s="17"/>
    </row>
    <row r="167" spans="1:16" ht="12.75">
      <c r="A167" s="32" t="s">
        <v>80</v>
      </c>
      <c r="B167" s="6">
        <v>41455</v>
      </c>
      <c r="C167" s="9">
        <v>11325</v>
      </c>
      <c r="D167" s="11"/>
      <c r="E167" s="33" t="s">
        <v>16</v>
      </c>
      <c r="F167" s="4">
        <v>7</v>
      </c>
      <c r="G167" s="4"/>
      <c r="H167" s="9">
        <v>3236</v>
      </c>
      <c r="I167" s="4"/>
      <c r="J167" s="27">
        <f t="shared" si="11"/>
        <v>1617.857142857143</v>
      </c>
      <c r="K167" s="4"/>
      <c r="L167" s="9">
        <f t="shared" si="12"/>
        <v>4853.857142857143</v>
      </c>
      <c r="N167" s="27">
        <f t="shared" si="13"/>
        <v>6471.142857142857</v>
      </c>
      <c r="O167" s="17"/>
      <c r="P167" s="17"/>
    </row>
    <row r="168" spans="1:16" ht="12.75">
      <c r="A168" s="32" t="s">
        <v>81</v>
      </c>
      <c r="B168" s="6">
        <v>41455</v>
      </c>
      <c r="C168" s="9">
        <v>14636</v>
      </c>
      <c r="D168" s="11"/>
      <c r="E168" s="33" t="s">
        <v>16</v>
      </c>
      <c r="F168" s="4">
        <v>7</v>
      </c>
      <c r="G168" s="4"/>
      <c r="H168" s="9">
        <v>4182</v>
      </c>
      <c r="I168" s="4"/>
      <c r="J168" s="27">
        <f t="shared" si="11"/>
        <v>2090.8571428571427</v>
      </c>
      <c r="K168" s="4"/>
      <c r="L168" s="9">
        <f t="shared" si="12"/>
        <v>6272.857142857143</v>
      </c>
      <c r="N168" s="27">
        <f t="shared" si="13"/>
        <v>8363.142857142857</v>
      </c>
      <c r="O168" s="17"/>
      <c r="P168" s="17"/>
    </row>
    <row r="169" spans="1:16" ht="12.75">
      <c r="A169" s="32" t="s">
        <v>82</v>
      </c>
      <c r="B169" s="6">
        <v>41455</v>
      </c>
      <c r="C169" s="9">
        <v>47470</v>
      </c>
      <c r="D169" s="11"/>
      <c r="E169" s="33" t="s">
        <v>16</v>
      </c>
      <c r="F169" s="4">
        <v>7</v>
      </c>
      <c r="G169" s="4"/>
      <c r="H169" s="9">
        <v>13562</v>
      </c>
      <c r="I169" s="4"/>
      <c r="J169" s="27">
        <f t="shared" si="11"/>
        <v>6781.428571428572</v>
      </c>
      <c r="K169" s="4"/>
      <c r="L169" s="9">
        <f t="shared" si="12"/>
        <v>20343.428571428572</v>
      </c>
      <c r="N169" s="27">
        <f t="shared" si="13"/>
        <v>27126.571428571428</v>
      </c>
      <c r="O169" s="17"/>
      <c r="P169" s="17"/>
    </row>
    <row r="170" spans="1:16" ht="12.75">
      <c r="A170" s="32" t="s">
        <v>86</v>
      </c>
      <c r="B170" s="6">
        <v>41820</v>
      </c>
      <c r="C170" s="9">
        <v>6500</v>
      </c>
      <c r="D170" s="11"/>
      <c r="E170" s="33" t="s">
        <v>16</v>
      </c>
      <c r="F170" s="4">
        <v>5</v>
      </c>
      <c r="G170" s="4"/>
      <c r="H170" s="9">
        <v>2600</v>
      </c>
      <c r="I170" s="4"/>
      <c r="J170" s="27">
        <f t="shared" si="11"/>
        <v>1300</v>
      </c>
      <c r="K170" s="4"/>
      <c r="L170" s="9">
        <f t="shared" si="12"/>
        <v>3900</v>
      </c>
      <c r="N170" s="27">
        <f t="shared" si="13"/>
        <v>2600</v>
      </c>
      <c r="O170" s="17"/>
      <c r="P170" s="17"/>
    </row>
    <row r="171" spans="1:16" ht="12.75">
      <c r="A171" s="32" t="s">
        <v>87</v>
      </c>
      <c r="B171" s="6">
        <v>41820</v>
      </c>
      <c r="C171" s="9">
        <v>6285</v>
      </c>
      <c r="D171" s="11"/>
      <c r="E171" s="33" t="s">
        <v>16</v>
      </c>
      <c r="F171" s="4">
        <v>7</v>
      </c>
      <c r="G171" s="4"/>
      <c r="H171" s="9">
        <v>1796</v>
      </c>
      <c r="I171" s="4"/>
      <c r="J171" s="27">
        <f t="shared" si="11"/>
        <v>897.8571428571429</v>
      </c>
      <c r="K171" s="4"/>
      <c r="L171" s="9">
        <f t="shared" si="12"/>
        <v>2693.857142857143</v>
      </c>
      <c r="N171" s="27">
        <f t="shared" si="13"/>
        <v>3591.142857142857</v>
      </c>
      <c r="O171" s="17"/>
      <c r="P171" s="17"/>
    </row>
    <row r="172" spans="1:16" ht="12.75">
      <c r="A172" s="32" t="s">
        <v>88</v>
      </c>
      <c r="B172" s="6">
        <v>41820</v>
      </c>
      <c r="C172" s="9">
        <v>34079</v>
      </c>
      <c r="D172" s="11"/>
      <c r="E172" s="33" t="s">
        <v>16</v>
      </c>
      <c r="F172" s="4">
        <v>5</v>
      </c>
      <c r="G172" s="4"/>
      <c r="H172" s="9">
        <v>13632</v>
      </c>
      <c r="I172" s="4"/>
      <c r="J172" s="27">
        <f t="shared" si="11"/>
        <v>6815.8</v>
      </c>
      <c r="K172" s="4"/>
      <c r="L172" s="9">
        <f t="shared" si="12"/>
        <v>20447.8</v>
      </c>
      <c r="N172" s="27">
        <f t="shared" si="13"/>
        <v>13631.2</v>
      </c>
      <c r="O172" s="17"/>
      <c r="P172" s="17"/>
    </row>
    <row r="173" spans="1:16" ht="12.75">
      <c r="A173" s="32" t="s">
        <v>89</v>
      </c>
      <c r="B173" s="6">
        <v>41820</v>
      </c>
      <c r="C173" s="9">
        <v>31440</v>
      </c>
      <c r="D173" s="11"/>
      <c r="E173" s="33" t="s">
        <v>16</v>
      </c>
      <c r="F173" s="4">
        <v>7</v>
      </c>
      <c r="G173" s="4"/>
      <c r="H173" s="9">
        <v>8982</v>
      </c>
      <c r="I173" s="4"/>
      <c r="J173" s="27">
        <f t="shared" si="11"/>
        <v>4491.428571428572</v>
      </c>
      <c r="K173" s="4"/>
      <c r="L173" s="9">
        <f t="shared" si="12"/>
        <v>13473.428571428572</v>
      </c>
      <c r="N173" s="27">
        <f t="shared" si="13"/>
        <v>17966.571428571428</v>
      </c>
      <c r="O173" s="17"/>
      <c r="P173" s="17"/>
    </row>
    <row r="174" spans="1:16" ht="12.75">
      <c r="A174" s="32" t="s">
        <v>90</v>
      </c>
      <c r="B174" s="6">
        <v>41820</v>
      </c>
      <c r="C174" s="9">
        <v>14128</v>
      </c>
      <c r="D174" s="11"/>
      <c r="E174" s="33" t="s">
        <v>16</v>
      </c>
      <c r="F174" s="4">
        <v>7</v>
      </c>
      <c r="G174" s="4"/>
      <c r="H174" s="9">
        <v>4036</v>
      </c>
      <c r="I174" s="4"/>
      <c r="J174" s="27">
        <f t="shared" si="11"/>
        <v>2018.2857142857142</v>
      </c>
      <c r="K174" s="4"/>
      <c r="L174" s="9">
        <f t="shared" si="12"/>
        <v>6054.285714285714</v>
      </c>
      <c r="N174" s="27">
        <f t="shared" si="13"/>
        <v>8073.714285714286</v>
      </c>
      <c r="O174" s="17"/>
      <c r="P174" s="17"/>
    </row>
    <row r="175" spans="1:16" ht="12.75">
      <c r="A175" s="32" t="s">
        <v>91</v>
      </c>
      <c r="B175" s="6">
        <v>41820</v>
      </c>
      <c r="C175" s="9">
        <v>39000</v>
      </c>
      <c r="D175" s="11"/>
      <c r="E175" s="33" t="s">
        <v>16</v>
      </c>
      <c r="F175" s="4">
        <v>5</v>
      </c>
      <c r="G175" s="4"/>
      <c r="H175" s="9">
        <v>15600</v>
      </c>
      <c r="I175" s="4"/>
      <c r="J175" s="27">
        <f t="shared" si="11"/>
        <v>7800</v>
      </c>
      <c r="K175" s="4"/>
      <c r="L175" s="9">
        <f t="shared" si="12"/>
        <v>23400</v>
      </c>
      <c r="N175" s="27">
        <f t="shared" si="13"/>
        <v>15600</v>
      </c>
      <c r="O175" s="17"/>
      <c r="P175" s="17"/>
    </row>
    <row r="176" spans="1:16" ht="12.75">
      <c r="A176" s="32" t="s">
        <v>97</v>
      </c>
      <c r="B176" s="6">
        <v>42185</v>
      </c>
      <c r="C176" s="9">
        <v>6500</v>
      </c>
      <c r="D176" s="11"/>
      <c r="E176" s="33" t="s">
        <v>16</v>
      </c>
      <c r="F176" s="4">
        <v>7</v>
      </c>
      <c r="G176" s="4"/>
      <c r="H176" s="9">
        <v>929</v>
      </c>
      <c r="I176" s="4"/>
      <c r="J176" s="27">
        <f t="shared" si="11"/>
        <v>928.5714285714286</v>
      </c>
      <c r="K176" s="4"/>
      <c r="L176" s="9">
        <f t="shared" si="12"/>
        <v>1857.5714285714284</v>
      </c>
      <c r="N176" s="27">
        <f t="shared" si="13"/>
        <v>4642.428571428572</v>
      </c>
      <c r="O176" s="17"/>
      <c r="P176" s="17"/>
    </row>
    <row r="177" spans="1:16" ht="12.75">
      <c r="A177" s="31" t="s">
        <v>99</v>
      </c>
      <c r="B177" s="6">
        <v>42551</v>
      </c>
      <c r="C177" s="9">
        <v>19939</v>
      </c>
      <c r="D177" s="11"/>
      <c r="E177" s="33" t="s">
        <v>16</v>
      </c>
      <c r="F177" s="4">
        <v>7</v>
      </c>
      <c r="G177" s="4"/>
      <c r="H177" s="9"/>
      <c r="I177" s="4"/>
      <c r="J177" s="27"/>
      <c r="K177" s="4"/>
      <c r="L177" s="9"/>
      <c r="N177" s="27"/>
      <c r="O177" s="17"/>
      <c r="P177" s="17"/>
    </row>
    <row r="178" spans="1:16" ht="12.75">
      <c r="A178" s="32" t="s">
        <v>100</v>
      </c>
      <c r="B178" s="6">
        <v>42551</v>
      </c>
      <c r="C178" s="9">
        <v>8100</v>
      </c>
      <c r="D178" s="11"/>
      <c r="E178" s="33" t="s">
        <v>16</v>
      </c>
      <c r="F178" s="4">
        <v>7</v>
      </c>
      <c r="G178" s="4"/>
      <c r="H178" s="9"/>
      <c r="I178" s="4"/>
      <c r="J178" s="27"/>
      <c r="K178" s="4"/>
      <c r="L178" s="9"/>
      <c r="N178" s="27"/>
      <c r="O178" s="17"/>
      <c r="P178" s="17"/>
    </row>
    <row r="179" spans="1:16" ht="12.75">
      <c r="A179" s="32" t="s">
        <v>101</v>
      </c>
      <c r="B179" s="6">
        <v>42551</v>
      </c>
      <c r="C179" s="7">
        <v>6050</v>
      </c>
      <c r="D179" s="11"/>
      <c r="E179" s="33" t="s">
        <v>16</v>
      </c>
      <c r="F179" s="4">
        <v>7</v>
      </c>
      <c r="G179" s="4"/>
      <c r="H179" s="7"/>
      <c r="I179" s="4"/>
      <c r="J179" s="19"/>
      <c r="K179" s="4"/>
      <c r="L179" s="7"/>
      <c r="N179" s="19"/>
      <c r="O179" s="17"/>
      <c r="P179" s="17"/>
    </row>
    <row r="180" spans="1:16" ht="12.75">
      <c r="A180" s="32"/>
      <c r="B180" s="6"/>
      <c r="C180" s="9"/>
      <c r="D180" s="11"/>
      <c r="E180" s="33"/>
      <c r="F180" s="4"/>
      <c r="G180" s="4"/>
      <c r="H180" s="9"/>
      <c r="I180" s="4"/>
      <c r="J180" s="27"/>
      <c r="K180" s="4"/>
      <c r="L180" s="9"/>
      <c r="N180" s="27"/>
      <c r="O180" s="17"/>
      <c r="P180" s="17"/>
    </row>
    <row r="181" spans="1:16" ht="13.5" thickBot="1">
      <c r="A181" s="24" t="s">
        <v>23</v>
      </c>
      <c r="C181" s="8">
        <f>SUM(C95:C179)</f>
        <v>3228253</v>
      </c>
      <c r="D181" s="10">
        <v>1494</v>
      </c>
      <c r="H181" s="8">
        <f>SUM(H95:H176)</f>
        <v>1739621</v>
      </c>
      <c r="J181" s="8">
        <f>SUM(J95:J179)</f>
        <v>161365.01428571425</v>
      </c>
      <c r="L181" s="8">
        <f>SUM(L95:L176)</f>
        <v>1900986.014285714</v>
      </c>
      <c r="N181" s="8">
        <f>SUM(N95:N176)</f>
        <v>1293177.985714286</v>
      </c>
      <c r="O181" s="9"/>
      <c r="P181" s="9"/>
    </row>
    <row r="182" spans="3:12" ht="13.5" thickTop="1">
      <c r="C182" s="38" t="s">
        <v>60</v>
      </c>
      <c r="L182" s="38" t="s">
        <v>54</v>
      </c>
    </row>
    <row r="184" spans="1:16" ht="12.75">
      <c r="A184" s="10">
        <v>1955</v>
      </c>
      <c r="B184" s="6">
        <v>20090</v>
      </c>
      <c r="C184" s="9">
        <v>33000</v>
      </c>
      <c r="D184" s="11"/>
      <c r="E184" s="4" t="s">
        <v>16</v>
      </c>
      <c r="F184" s="4">
        <v>20</v>
      </c>
      <c r="G184" s="4"/>
      <c r="H184" s="9">
        <v>33000</v>
      </c>
      <c r="I184" s="4"/>
      <c r="J184" s="9">
        <v>0</v>
      </c>
      <c r="K184" s="4"/>
      <c r="L184" s="9">
        <f>H184+J184</f>
        <v>33000</v>
      </c>
      <c r="N184" s="9">
        <f>C184-L184</f>
        <v>0</v>
      </c>
      <c r="O184" s="9"/>
      <c r="P184" s="9"/>
    </row>
    <row r="185" spans="1:16" ht="12.75">
      <c r="A185" s="10">
        <v>1970</v>
      </c>
      <c r="B185" s="6">
        <v>25569</v>
      </c>
      <c r="C185" s="9">
        <v>20929</v>
      </c>
      <c r="D185" s="11"/>
      <c r="E185" s="4" t="s">
        <v>16</v>
      </c>
      <c r="F185" s="4">
        <v>20</v>
      </c>
      <c r="G185" s="4"/>
      <c r="H185" s="9">
        <v>20929</v>
      </c>
      <c r="I185" s="4"/>
      <c r="J185" s="9">
        <v>0</v>
      </c>
      <c r="K185" s="4"/>
      <c r="L185" s="9">
        <f>H185+J185</f>
        <v>20929</v>
      </c>
      <c r="N185" s="9">
        <f>C185-L185</f>
        <v>0</v>
      </c>
      <c r="O185" s="9"/>
      <c r="P185" s="9"/>
    </row>
    <row r="186" spans="1:16" ht="12.75">
      <c r="A186" s="10">
        <v>1974</v>
      </c>
      <c r="B186" s="6">
        <v>27030</v>
      </c>
      <c r="C186" s="9">
        <v>17326</v>
      </c>
      <c r="D186" s="11"/>
      <c r="E186" s="4" t="s">
        <v>16</v>
      </c>
      <c r="F186" s="4">
        <v>20</v>
      </c>
      <c r="G186" s="4"/>
      <c r="H186" s="9">
        <v>17326</v>
      </c>
      <c r="I186" s="4"/>
      <c r="J186" s="9">
        <v>0</v>
      </c>
      <c r="K186" s="4"/>
      <c r="L186" s="9">
        <f>H186+J186</f>
        <v>17326</v>
      </c>
      <c r="N186" s="9">
        <f>C186-L186</f>
        <v>0</v>
      </c>
      <c r="O186" s="9"/>
      <c r="P186" s="9"/>
    </row>
    <row r="187" spans="1:16" ht="12.75">
      <c r="A187" s="10">
        <v>1975</v>
      </c>
      <c r="B187" s="6">
        <v>27395</v>
      </c>
      <c r="C187" s="7">
        <v>7385</v>
      </c>
      <c r="D187" s="11"/>
      <c r="E187" s="4" t="s">
        <v>16</v>
      </c>
      <c r="F187" s="4">
        <v>20</v>
      </c>
      <c r="G187" s="4"/>
      <c r="H187" s="7">
        <v>7385</v>
      </c>
      <c r="I187" s="4"/>
      <c r="J187" s="7">
        <v>0</v>
      </c>
      <c r="K187" s="4"/>
      <c r="L187" s="7">
        <f>H187+J187</f>
        <v>7385</v>
      </c>
      <c r="N187" s="7">
        <f>C187-L187</f>
        <v>0</v>
      </c>
      <c r="O187" s="9"/>
      <c r="P187" s="9"/>
    </row>
    <row r="188" spans="1:16" ht="12.75">
      <c r="A188" s="10"/>
      <c r="B188" s="6"/>
      <c r="C188" s="9"/>
      <c r="D188" s="11"/>
      <c r="E188" s="4"/>
      <c r="F188" s="4"/>
      <c r="G188" s="4"/>
      <c r="H188" s="9"/>
      <c r="I188" s="4"/>
      <c r="J188" s="9"/>
      <c r="K188" s="4"/>
      <c r="L188" s="9"/>
      <c r="N188" s="9"/>
      <c r="O188" s="9"/>
      <c r="P188" s="9"/>
    </row>
    <row r="189" spans="1:16" ht="13.5" thickBot="1">
      <c r="A189" s="61" t="s">
        <v>21</v>
      </c>
      <c r="B189" s="6"/>
      <c r="C189" s="8">
        <f>SUM(C184:C187)</f>
        <v>78640</v>
      </c>
      <c r="D189" s="11">
        <v>1491</v>
      </c>
      <c r="E189" s="4"/>
      <c r="F189" s="4"/>
      <c r="G189" s="4"/>
      <c r="H189" s="8">
        <f>SUM(H184:H187)</f>
        <v>78640</v>
      </c>
      <c r="I189" s="4"/>
      <c r="J189" s="8">
        <f>SUM(J184:J187)</f>
        <v>0</v>
      </c>
      <c r="K189" s="9"/>
      <c r="L189" s="8">
        <f>SUM(L184:L187)</f>
        <v>78640</v>
      </c>
      <c r="N189" s="8">
        <f>SUM(N184:N187)</f>
        <v>0</v>
      </c>
      <c r="O189" s="9"/>
      <c r="P189" s="9"/>
    </row>
    <row r="190" spans="1:16" ht="13.5" thickTop="1">
      <c r="A190" s="10"/>
      <c r="B190" s="6"/>
      <c r="C190" s="38" t="s">
        <v>59</v>
      </c>
      <c r="D190" s="11"/>
      <c r="E190" s="4"/>
      <c r="F190" s="4"/>
      <c r="G190" s="4"/>
      <c r="H190" s="9"/>
      <c r="I190" s="4"/>
      <c r="J190" s="9"/>
      <c r="K190" s="4"/>
      <c r="L190" s="38" t="s">
        <v>51</v>
      </c>
      <c r="N190" s="9"/>
      <c r="O190" s="9"/>
      <c r="P190" s="9"/>
    </row>
    <row r="191" spans="1:16" ht="12.75">
      <c r="A191" s="10"/>
      <c r="B191" s="6"/>
      <c r="C191" s="9"/>
      <c r="D191" s="11"/>
      <c r="E191" s="4"/>
      <c r="F191" s="4"/>
      <c r="G191" s="4"/>
      <c r="H191" s="9"/>
      <c r="I191" s="4"/>
      <c r="J191" s="9"/>
      <c r="K191" s="4"/>
      <c r="L191" s="9"/>
      <c r="N191" s="9"/>
      <c r="O191" s="9"/>
      <c r="P191" s="9"/>
    </row>
    <row r="192" spans="1:16" ht="12.75">
      <c r="A192" s="10">
        <v>1952</v>
      </c>
      <c r="B192" s="6">
        <v>18994</v>
      </c>
      <c r="C192" s="9">
        <v>100000</v>
      </c>
      <c r="D192" s="11"/>
      <c r="E192" s="4" t="s">
        <v>16</v>
      </c>
      <c r="F192" s="4">
        <v>40</v>
      </c>
      <c r="G192" s="4"/>
      <c r="H192" s="9">
        <v>100000</v>
      </c>
      <c r="I192" s="4"/>
      <c r="J192" s="9">
        <v>0</v>
      </c>
      <c r="K192" s="4"/>
      <c r="L192" s="9">
        <f>H192+J192</f>
        <v>100000</v>
      </c>
      <c r="N192" s="9">
        <f>C192-L192</f>
        <v>0</v>
      </c>
      <c r="O192" s="9"/>
      <c r="P192" s="9"/>
    </row>
    <row r="193" spans="1:16" ht="12.75">
      <c r="A193" s="10">
        <v>1952</v>
      </c>
      <c r="B193" s="6">
        <v>18994</v>
      </c>
      <c r="C193" s="9">
        <v>5000</v>
      </c>
      <c r="D193" s="11"/>
      <c r="E193" s="4" t="s">
        <v>16</v>
      </c>
      <c r="F193" s="4">
        <v>99</v>
      </c>
      <c r="G193" s="4"/>
      <c r="H193" s="9">
        <v>3177</v>
      </c>
      <c r="I193" s="4"/>
      <c r="J193" s="9">
        <f>C193/F193-1</f>
        <v>49.505050505050505</v>
      </c>
      <c r="K193" s="4"/>
      <c r="L193" s="9">
        <f>H193+J193</f>
        <v>3226.5050505050503</v>
      </c>
      <c r="N193" s="9">
        <f>C193-L193</f>
        <v>1773.4949494949497</v>
      </c>
      <c r="O193" s="9"/>
      <c r="P193" s="9"/>
    </row>
    <row r="194" spans="1:16" ht="12.75">
      <c r="A194" s="10">
        <v>1975</v>
      </c>
      <c r="B194" s="6">
        <v>27395</v>
      </c>
      <c r="C194" s="7">
        <v>29213</v>
      </c>
      <c r="D194" s="11"/>
      <c r="E194" s="4" t="s">
        <v>16</v>
      </c>
      <c r="F194" s="4">
        <v>99</v>
      </c>
      <c r="G194" s="4"/>
      <c r="H194" s="7">
        <v>11838</v>
      </c>
      <c r="I194" s="4"/>
      <c r="J194" s="7">
        <f>C194/F194-3</f>
        <v>292.0808080808081</v>
      </c>
      <c r="K194" s="4"/>
      <c r="L194" s="7">
        <f>H194+J194</f>
        <v>12130.080808080807</v>
      </c>
      <c r="N194" s="7">
        <f>C194-L194</f>
        <v>17082.919191919194</v>
      </c>
      <c r="O194" s="9"/>
      <c r="P194" s="9"/>
    </row>
    <row r="195" spans="1:16" ht="12.75">
      <c r="A195" s="10"/>
      <c r="B195" s="6"/>
      <c r="C195" s="9"/>
      <c r="D195" s="11"/>
      <c r="E195" s="4"/>
      <c r="F195" s="4"/>
      <c r="G195" s="4"/>
      <c r="H195" s="9"/>
      <c r="I195" s="4"/>
      <c r="J195" s="9"/>
      <c r="K195" s="4"/>
      <c r="L195" s="9"/>
      <c r="N195" s="9"/>
      <c r="O195" s="9"/>
      <c r="P195" s="9"/>
    </row>
    <row r="196" spans="1:16" ht="13.5" thickBot="1">
      <c r="A196" s="61" t="s">
        <v>21</v>
      </c>
      <c r="B196" s="6"/>
      <c r="C196" s="8">
        <f>SUM(C192:C194)</f>
        <v>134213</v>
      </c>
      <c r="D196" s="11">
        <v>1491</v>
      </c>
      <c r="E196" s="4"/>
      <c r="F196" s="4"/>
      <c r="G196" s="4"/>
      <c r="H196" s="8">
        <f>SUM(H192:H194)</f>
        <v>115015</v>
      </c>
      <c r="I196" s="4"/>
      <c r="J196" s="8">
        <f>SUM(J192:J194)</f>
        <v>341.5858585858586</v>
      </c>
      <c r="K196" s="4"/>
      <c r="L196" s="8">
        <f>SUM(L192:L194)</f>
        <v>115356.58585858585</v>
      </c>
      <c r="N196" s="8">
        <f>SUM(N192:N194)</f>
        <v>18856.414141414145</v>
      </c>
      <c r="O196" s="9"/>
      <c r="P196" s="9"/>
    </row>
    <row r="197" spans="1:16" ht="13.5" thickTop="1">
      <c r="A197" s="10"/>
      <c r="B197" s="6"/>
      <c r="C197" s="38" t="s">
        <v>59</v>
      </c>
      <c r="D197" s="11"/>
      <c r="E197" s="4"/>
      <c r="F197" s="4"/>
      <c r="G197" s="4"/>
      <c r="H197" s="9"/>
      <c r="I197" s="4"/>
      <c r="J197" s="9"/>
      <c r="K197" s="4"/>
      <c r="L197" s="38" t="s">
        <v>51</v>
      </c>
      <c r="N197" s="9"/>
      <c r="O197" s="9"/>
      <c r="P197" s="9"/>
    </row>
    <row r="198" spans="1:16" ht="12.75">
      <c r="A198" s="10"/>
      <c r="B198" s="6"/>
      <c r="C198" s="9"/>
      <c r="D198" s="11"/>
      <c r="E198" s="4"/>
      <c r="F198" s="4"/>
      <c r="G198" s="4"/>
      <c r="H198" s="9"/>
      <c r="I198" s="4"/>
      <c r="J198" s="9"/>
      <c r="K198" s="4"/>
      <c r="L198" s="9"/>
      <c r="N198" s="9"/>
      <c r="O198" s="9"/>
      <c r="P198" s="9"/>
    </row>
    <row r="199" spans="1:16" ht="12.75">
      <c r="A199" s="10">
        <v>1982</v>
      </c>
      <c r="B199" s="6">
        <v>29952</v>
      </c>
      <c r="C199" s="9">
        <v>12033961</v>
      </c>
      <c r="D199" s="11"/>
      <c r="E199" s="4" t="s">
        <v>16</v>
      </c>
      <c r="F199" s="4">
        <v>50</v>
      </c>
      <c r="G199" s="4"/>
      <c r="H199" s="9">
        <v>7884371</v>
      </c>
      <c r="I199" s="4"/>
      <c r="J199" s="9">
        <f>C199/F199</f>
        <v>240679.22</v>
      </c>
      <c r="K199" s="4"/>
      <c r="L199" s="9">
        <f>H199+J199</f>
        <v>8125050.22</v>
      </c>
      <c r="N199" s="9">
        <f>C199-L199</f>
        <v>3908910.7800000003</v>
      </c>
      <c r="O199" s="9"/>
      <c r="P199" s="9"/>
    </row>
    <row r="200" spans="1:16" ht="12.75">
      <c r="A200" s="10">
        <v>1984</v>
      </c>
      <c r="B200" s="6">
        <v>30682</v>
      </c>
      <c r="C200" s="9">
        <v>35398</v>
      </c>
      <c r="D200" s="11"/>
      <c r="E200" s="4" t="s">
        <v>16</v>
      </c>
      <c r="F200" s="4">
        <v>50</v>
      </c>
      <c r="G200" s="4"/>
      <c r="H200" s="9">
        <v>22656</v>
      </c>
      <c r="I200" s="4"/>
      <c r="J200" s="9">
        <f aca="true" t="shared" si="14" ref="J200:J212">C200/F200</f>
        <v>707.96</v>
      </c>
      <c r="K200" s="4"/>
      <c r="L200" s="9">
        <f aca="true" t="shared" si="15" ref="L200:L241">H200+J200</f>
        <v>23363.96</v>
      </c>
      <c r="N200" s="9">
        <f aca="true" t="shared" si="16" ref="N200:N241">C200-L200</f>
        <v>12034.04</v>
      </c>
      <c r="O200" s="9"/>
      <c r="P200" s="9"/>
    </row>
    <row r="201" spans="1:16" ht="12.75">
      <c r="A201" s="10">
        <v>1985</v>
      </c>
      <c r="B201" s="6">
        <v>31048</v>
      </c>
      <c r="C201" s="9">
        <v>1751</v>
      </c>
      <c r="D201" s="11"/>
      <c r="E201" s="4" t="s">
        <v>16</v>
      </c>
      <c r="F201" s="4">
        <v>50</v>
      </c>
      <c r="G201" s="4"/>
      <c r="H201" s="9">
        <v>1068</v>
      </c>
      <c r="I201" s="4"/>
      <c r="J201" s="9">
        <f t="shared" si="14"/>
        <v>35.02</v>
      </c>
      <c r="K201" s="4"/>
      <c r="L201" s="9">
        <f t="shared" si="15"/>
        <v>1103.02</v>
      </c>
      <c r="N201" s="9">
        <f t="shared" si="16"/>
        <v>647.98</v>
      </c>
      <c r="O201" s="9"/>
      <c r="P201" s="9"/>
    </row>
    <row r="202" spans="1:16" ht="12.75">
      <c r="A202" s="10">
        <v>1985</v>
      </c>
      <c r="B202" s="6">
        <v>31048</v>
      </c>
      <c r="C202" s="9">
        <v>1348</v>
      </c>
      <c r="D202" s="11"/>
      <c r="E202" s="4" t="s">
        <v>16</v>
      </c>
      <c r="F202" s="4">
        <v>50</v>
      </c>
      <c r="G202" s="4"/>
      <c r="H202" s="9">
        <v>823</v>
      </c>
      <c r="I202" s="4"/>
      <c r="J202" s="9">
        <f t="shared" si="14"/>
        <v>26.96</v>
      </c>
      <c r="K202" s="4"/>
      <c r="L202" s="9">
        <f t="shared" si="15"/>
        <v>849.96</v>
      </c>
      <c r="N202" s="9">
        <f t="shared" si="16"/>
        <v>498.03999999999996</v>
      </c>
      <c r="O202" s="9"/>
      <c r="P202" s="9"/>
    </row>
    <row r="203" spans="1:16" ht="12.75">
      <c r="A203" s="10">
        <v>1986</v>
      </c>
      <c r="B203" s="6">
        <v>31413</v>
      </c>
      <c r="C203" s="9">
        <v>12569</v>
      </c>
      <c r="D203" s="11"/>
      <c r="E203" s="4" t="s">
        <v>16</v>
      </c>
      <c r="F203" s="4">
        <v>50</v>
      </c>
      <c r="G203" s="4"/>
      <c r="H203" s="9">
        <v>7413</v>
      </c>
      <c r="I203" s="4"/>
      <c r="J203" s="9">
        <f t="shared" si="14"/>
        <v>251.38</v>
      </c>
      <c r="K203" s="4"/>
      <c r="L203" s="9">
        <f t="shared" si="15"/>
        <v>7664.38</v>
      </c>
      <c r="N203" s="9">
        <f t="shared" si="16"/>
        <v>4904.62</v>
      </c>
      <c r="O203" s="9"/>
      <c r="P203" s="9"/>
    </row>
    <row r="204" spans="1:16" ht="12.75">
      <c r="A204" s="10">
        <v>1989</v>
      </c>
      <c r="B204" s="6">
        <v>32509</v>
      </c>
      <c r="C204" s="9">
        <v>5968</v>
      </c>
      <c r="D204" s="11"/>
      <c r="E204" s="4" t="s">
        <v>16</v>
      </c>
      <c r="F204" s="4">
        <v>50</v>
      </c>
      <c r="G204" s="4"/>
      <c r="H204" s="9">
        <v>3218</v>
      </c>
      <c r="I204" s="4"/>
      <c r="J204" s="9">
        <f t="shared" si="14"/>
        <v>119.36</v>
      </c>
      <c r="K204" s="4"/>
      <c r="L204" s="9">
        <f t="shared" si="15"/>
        <v>3337.36</v>
      </c>
      <c r="N204" s="9">
        <f t="shared" si="16"/>
        <v>2630.64</v>
      </c>
      <c r="O204" s="9"/>
      <c r="P204" s="9"/>
    </row>
    <row r="205" spans="1:16" ht="12.75">
      <c r="A205" s="10" t="s">
        <v>24</v>
      </c>
      <c r="B205" s="6">
        <v>32509</v>
      </c>
      <c r="C205" s="9">
        <v>5401871</v>
      </c>
      <c r="D205" s="11"/>
      <c r="E205" s="4" t="s">
        <v>16</v>
      </c>
      <c r="F205" s="4">
        <v>50</v>
      </c>
      <c r="G205" s="4"/>
      <c r="H205" s="9">
        <v>2916880</v>
      </c>
      <c r="I205" s="4"/>
      <c r="J205" s="9">
        <f t="shared" si="14"/>
        <v>108037.42</v>
      </c>
      <c r="K205" s="4"/>
      <c r="L205" s="9">
        <f t="shared" si="15"/>
        <v>3024917.42</v>
      </c>
      <c r="N205" s="9">
        <f t="shared" si="16"/>
        <v>2376953.58</v>
      </c>
      <c r="O205" s="9"/>
      <c r="P205" s="9"/>
    </row>
    <row r="206" spans="1:16" ht="12.75">
      <c r="A206" s="10">
        <v>1989</v>
      </c>
      <c r="B206" s="6">
        <v>32843</v>
      </c>
      <c r="C206" s="9">
        <v>2220</v>
      </c>
      <c r="D206" s="11"/>
      <c r="E206" s="4" t="s">
        <v>16</v>
      </c>
      <c r="F206" s="4">
        <v>20</v>
      </c>
      <c r="G206" s="4"/>
      <c r="H206" s="9">
        <v>2220</v>
      </c>
      <c r="I206" s="4"/>
      <c r="J206" s="9">
        <v>0</v>
      </c>
      <c r="K206" s="4"/>
      <c r="L206" s="9">
        <f t="shared" si="15"/>
        <v>2220</v>
      </c>
      <c r="N206" s="9">
        <f t="shared" si="16"/>
        <v>0</v>
      </c>
      <c r="O206" s="9"/>
      <c r="P206" s="9"/>
    </row>
    <row r="207" spans="1:16" ht="12.75">
      <c r="A207" s="10">
        <v>1990</v>
      </c>
      <c r="B207" s="6">
        <v>32964</v>
      </c>
      <c r="C207" s="9">
        <v>2220</v>
      </c>
      <c r="D207" s="11"/>
      <c r="E207" s="4" t="s">
        <v>16</v>
      </c>
      <c r="F207" s="4">
        <v>20</v>
      </c>
      <c r="G207" s="4"/>
      <c r="H207" s="9">
        <v>2220</v>
      </c>
      <c r="I207" s="4"/>
      <c r="J207" s="9">
        <v>0</v>
      </c>
      <c r="K207" s="4"/>
      <c r="L207" s="9">
        <f t="shared" si="15"/>
        <v>2220</v>
      </c>
      <c r="N207" s="9">
        <f t="shared" si="16"/>
        <v>0</v>
      </c>
      <c r="O207" s="9"/>
      <c r="P207" s="9"/>
    </row>
    <row r="208" spans="1:16" ht="12.75">
      <c r="A208" s="10">
        <v>1989</v>
      </c>
      <c r="B208" s="6">
        <v>32721</v>
      </c>
      <c r="C208" s="9">
        <v>7500</v>
      </c>
      <c r="D208" s="11"/>
      <c r="E208" s="4" t="s">
        <v>16</v>
      </c>
      <c r="F208" s="4">
        <v>20</v>
      </c>
      <c r="G208" s="4"/>
      <c r="H208" s="9">
        <v>7500</v>
      </c>
      <c r="I208" s="4"/>
      <c r="J208" s="9">
        <v>0</v>
      </c>
      <c r="K208" s="4"/>
      <c r="L208" s="9">
        <f t="shared" si="15"/>
        <v>7500</v>
      </c>
      <c r="N208" s="9">
        <f t="shared" si="16"/>
        <v>0</v>
      </c>
      <c r="O208" s="9"/>
      <c r="P208" s="9"/>
    </row>
    <row r="209" spans="1:16" ht="12.75">
      <c r="A209" s="10">
        <v>1989</v>
      </c>
      <c r="B209" s="6">
        <v>32782</v>
      </c>
      <c r="C209" s="9">
        <v>7225</v>
      </c>
      <c r="D209" s="11"/>
      <c r="E209" s="4" t="s">
        <v>16</v>
      </c>
      <c r="F209" s="4">
        <v>20</v>
      </c>
      <c r="G209" s="4"/>
      <c r="H209" s="9">
        <v>7225</v>
      </c>
      <c r="I209" s="4"/>
      <c r="J209" s="9">
        <v>0</v>
      </c>
      <c r="K209" s="4"/>
      <c r="L209" s="9">
        <f t="shared" si="15"/>
        <v>7225</v>
      </c>
      <c r="N209" s="9">
        <f t="shared" si="16"/>
        <v>0</v>
      </c>
      <c r="O209" s="9"/>
      <c r="P209" s="9"/>
    </row>
    <row r="210" spans="1:16" ht="12.75">
      <c r="A210" s="10">
        <v>1991</v>
      </c>
      <c r="B210" s="6">
        <v>33086</v>
      </c>
      <c r="C210" s="9">
        <v>2177</v>
      </c>
      <c r="D210" s="11"/>
      <c r="E210" s="4" t="s">
        <v>16</v>
      </c>
      <c r="F210" s="4">
        <v>10</v>
      </c>
      <c r="G210" s="4"/>
      <c r="H210" s="9">
        <v>2177</v>
      </c>
      <c r="I210" s="4"/>
      <c r="J210" s="9">
        <v>0</v>
      </c>
      <c r="K210" s="4"/>
      <c r="L210" s="9">
        <f t="shared" si="15"/>
        <v>2177</v>
      </c>
      <c r="N210" s="9">
        <f t="shared" si="16"/>
        <v>0</v>
      </c>
      <c r="O210" s="9"/>
      <c r="P210" s="9"/>
    </row>
    <row r="211" spans="1:16" ht="12.75">
      <c r="A211" s="10">
        <v>1991</v>
      </c>
      <c r="B211" s="6">
        <v>33239</v>
      </c>
      <c r="C211" s="9">
        <v>31317</v>
      </c>
      <c r="D211" s="11"/>
      <c r="E211" s="4" t="s">
        <v>16</v>
      </c>
      <c r="F211" s="4">
        <v>40</v>
      </c>
      <c r="G211" s="4"/>
      <c r="H211" s="9">
        <v>19182</v>
      </c>
      <c r="I211" s="4"/>
      <c r="J211" s="9">
        <f t="shared" si="14"/>
        <v>782.925</v>
      </c>
      <c r="K211" s="4"/>
      <c r="L211" s="9">
        <f t="shared" si="15"/>
        <v>19964.925</v>
      </c>
      <c r="N211" s="9">
        <f t="shared" si="16"/>
        <v>11352.075</v>
      </c>
      <c r="O211" s="9"/>
      <c r="P211" s="9"/>
    </row>
    <row r="212" spans="1:16" ht="12.75">
      <c r="A212" s="10">
        <v>1991</v>
      </c>
      <c r="B212" s="6">
        <v>33270</v>
      </c>
      <c r="C212" s="9">
        <v>16048</v>
      </c>
      <c r="D212" s="11"/>
      <c r="E212" s="4" t="s">
        <v>16</v>
      </c>
      <c r="F212" s="4">
        <v>40</v>
      </c>
      <c r="G212" s="4"/>
      <c r="H212" s="9">
        <v>9794</v>
      </c>
      <c r="I212" s="4"/>
      <c r="J212" s="9">
        <f t="shared" si="14"/>
        <v>401.2</v>
      </c>
      <c r="K212" s="4"/>
      <c r="L212" s="9">
        <f t="shared" si="15"/>
        <v>10195.2</v>
      </c>
      <c r="N212" s="9">
        <f t="shared" si="16"/>
        <v>5852.799999999999</v>
      </c>
      <c r="O212" s="9"/>
      <c r="P212" s="9"/>
    </row>
    <row r="213" spans="1:16" ht="12.75">
      <c r="A213" s="10">
        <v>1997</v>
      </c>
      <c r="B213" s="6">
        <v>35431</v>
      </c>
      <c r="C213" s="9">
        <v>195140</v>
      </c>
      <c r="D213" s="11"/>
      <c r="E213" s="4" t="s">
        <v>16</v>
      </c>
      <c r="F213" s="4">
        <v>10</v>
      </c>
      <c r="G213" s="4"/>
      <c r="H213" s="9">
        <v>195140</v>
      </c>
      <c r="I213" s="4"/>
      <c r="J213" s="9"/>
      <c r="K213" s="4"/>
      <c r="L213" s="9">
        <f t="shared" si="15"/>
        <v>195140</v>
      </c>
      <c r="N213" s="9">
        <f t="shared" si="16"/>
        <v>0</v>
      </c>
      <c r="O213" s="9"/>
      <c r="P213" s="9"/>
    </row>
    <row r="214" spans="1:16" ht="12.75">
      <c r="A214" s="10">
        <v>1998</v>
      </c>
      <c r="B214" s="6">
        <v>35796</v>
      </c>
      <c r="C214" s="9">
        <v>79753</v>
      </c>
      <c r="D214" s="11"/>
      <c r="E214" s="4" t="s">
        <v>16</v>
      </c>
      <c r="F214" s="4">
        <v>10</v>
      </c>
      <c r="G214" s="4"/>
      <c r="H214" s="9">
        <v>79753</v>
      </c>
      <c r="I214" s="4"/>
      <c r="J214" s="9"/>
      <c r="K214" s="4"/>
      <c r="L214" s="9">
        <f t="shared" si="15"/>
        <v>79753</v>
      </c>
      <c r="N214" s="9">
        <f t="shared" si="16"/>
        <v>0</v>
      </c>
      <c r="O214" s="9"/>
      <c r="P214" s="9"/>
    </row>
    <row r="215" spans="1:16" ht="12.75">
      <c r="A215" s="10">
        <v>1999</v>
      </c>
      <c r="B215" s="6">
        <v>36161</v>
      </c>
      <c r="C215" s="9">
        <v>438358</v>
      </c>
      <c r="D215" s="11"/>
      <c r="E215" s="4" t="s">
        <v>16</v>
      </c>
      <c r="F215" s="4">
        <v>20</v>
      </c>
      <c r="G215" s="4"/>
      <c r="H215" s="9">
        <v>361646</v>
      </c>
      <c r="I215" s="4"/>
      <c r="J215" s="9">
        <f aca="true" t="shared" si="17" ref="J215:J222">C215/F215</f>
        <v>21917.9</v>
      </c>
      <c r="K215" s="4"/>
      <c r="L215" s="9">
        <f t="shared" si="15"/>
        <v>383563.9</v>
      </c>
      <c r="N215" s="9">
        <f t="shared" si="16"/>
        <v>54794.09999999998</v>
      </c>
      <c r="O215" s="9"/>
      <c r="P215" s="9"/>
    </row>
    <row r="216" spans="1:16" ht="12.75">
      <c r="A216" s="10">
        <v>2000</v>
      </c>
      <c r="B216" s="6">
        <v>36526</v>
      </c>
      <c r="C216" s="9">
        <v>808974</v>
      </c>
      <c r="D216" s="11"/>
      <c r="E216" s="4" t="s">
        <v>16</v>
      </c>
      <c r="F216" s="4">
        <v>20</v>
      </c>
      <c r="G216" s="4"/>
      <c r="H216" s="9">
        <v>626957</v>
      </c>
      <c r="I216" s="4"/>
      <c r="J216" s="9">
        <f t="shared" si="17"/>
        <v>40448.7</v>
      </c>
      <c r="K216" s="4"/>
      <c r="L216" s="9">
        <f t="shared" si="15"/>
        <v>667405.7</v>
      </c>
      <c r="N216" s="9">
        <f t="shared" si="16"/>
        <v>141568.30000000005</v>
      </c>
      <c r="O216" s="9"/>
      <c r="P216" s="9"/>
    </row>
    <row r="217" spans="1:16" ht="12.75">
      <c r="A217" s="10">
        <v>2001</v>
      </c>
      <c r="B217" s="6">
        <v>36892</v>
      </c>
      <c r="C217" s="9">
        <v>587994</v>
      </c>
      <c r="D217" s="11"/>
      <c r="E217" s="4" t="s">
        <v>16</v>
      </c>
      <c r="F217" s="4">
        <v>20</v>
      </c>
      <c r="G217" s="4"/>
      <c r="H217" s="9">
        <v>426297</v>
      </c>
      <c r="I217" s="4"/>
      <c r="J217" s="9">
        <f t="shared" si="17"/>
        <v>29399.7</v>
      </c>
      <c r="K217" s="4"/>
      <c r="L217" s="9">
        <f t="shared" si="15"/>
        <v>455696.7</v>
      </c>
      <c r="N217" s="9">
        <f t="shared" si="16"/>
        <v>132297.3</v>
      </c>
      <c r="O217" s="9"/>
      <c r="P217" s="9"/>
    </row>
    <row r="218" spans="1:16" ht="12.75">
      <c r="A218" s="10">
        <v>2002</v>
      </c>
      <c r="B218" s="6">
        <v>37257</v>
      </c>
      <c r="C218" s="9">
        <v>322180</v>
      </c>
      <c r="D218" s="11"/>
      <c r="E218" s="4" t="s">
        <v>16</v>
      </c>
      <c r="F218" s="4">
        <v>20</v>
      </c>
      <c r="G218" s="4"/>
      <c r="H218" s="9">
        <v>217471</v>
      </c>
      <c r="I218" s="4"/>
      <c r="J218" s="9">
        <f t="shared" si="17"/>
        <v>16109</v>
      </c>
      <c r="K218" s="4"/>
      <c r="L218" s="9">
        <f t="shared" si="15"/>
        <v>233580</v>
      </c>
      <c r="N218" s="9">
        <f t="shared" si="16"/>
        <v>88600</v>
      </c>
      <c r="O218" s="9"/>
      <c r="P218" s="9"/>
    </row>
    <row r="219" spans="1:16" ht="12.75">
      <c r="A219" s="10">
        <v>2003</v>
      </c>
      <c r="B219" s="6">
        <v>37622</v>
      </c>
      <c r="C219" s="9">
        <v>282568</v>
      </c>
      <c r="D219" s="11"/>
      <c r="E219" s="4" t="s">
        <v>16</v>
      </c>
      <c r="F219" s="4">
        <v>20</v>
      </c>
      <c r="G219" s="4"/>
      <c r="H219" s="9">
        <v>176602</v>
      </c>
      <c r="I219" s="4"/>
      <c r="J219" s="9">
        <f t="shared" si="17"/>
        <v>14128.4</v>
      </c>
      <c r="K219" s="4"/>
      <c r="L219" s="9">
        <f t="shared" si="15"/>
        <v>190730.4</v>
      </c>
      <c r="N219" s="9">
        <f t="shared" si="16"/>
        <v>91837.6</v>
      </c>
      <c r="O219" s="9"/>
      <c r="P219" s="9"/>
    </row>
    <row r="220" spans="1:16" ht="12.75">
      <c r="A220" s="10">
        <v>2004</v>
      </c>
      <c r="B220" s="6">
        <v>37987</v>
      </c>
      <c r="C220" s="9">
        <v>5559</v>
      </c>
      <c r="D220" s="11"/>
      <c r="E220" s="4" t="s">
        <v>16</v>
      </c>
      <c r="F220" s="4">
        <v>20</v>
      </c>
      <c r="G220" s="4"/>
      <c r="H220" s="9">
        <v>3197</v>
      </c>
      <c r="I220" s="4"/>
      <c r="J220" s="9">
        <f t="shared" si="17"/>
        <v>277.95</v>
      </c>
      <c r="K220" s="4"/>
      <c r="L220" s="9">
        <f t="shared" si="15"/>
        <v>3474.95</v>
      </c>
      <c r="N220" s="9">
        <f t="shared" si="16"/>
        <v>2084.05</v>
      </c>
      <c r="O220" s="9"/>
      <c r="P220" s="9"/>
    </row>
    <row r="221" spans="1:16" ht="12.75">
      <c r="A221" s="10" t="s">
        <v>25</v>
      </c>
      <c r="B221" s="6">
        <v>38353</v>
      </c>
      <c r="C221" s="9">
        <v>12400</v>
      </c>
      <c r="D221" s="11"/>
      <c r="E221" s="4" t="s">
        <v>16</v>
      </c>
      <c r="F221" s="4">
        <v>20</v>
      </c>
      <c r="G221" s="4"/>
      <c r="H221" s="9">
        <v>6510</v>
      </c>
      <c r="I221" s="4"/>
      <c r="J221" s="9">
        <f t="shared" si="17"/>
        <v>620</v>
      </c>
      <c r="K221" s="4"/>
      <c r="L221" s="9">
        <f t="shared" si="15"/>
        <v>7130</v>
      </c>
      <c r="N221" s="9">
        <f t="shared" si="16"/>
        <v>5270</v>
      </c>
      <c r="O221" s="9"/>
      <c r="P221" s="9"/>
    </row>
    <row r="222" spans="1:16" ht="12.75">
      <c r="A222" s="10" t="s">
        <v>25</v>
      </c>
      <c r="B222" s="6">
        <v>38353</v>
      </c>
      <c r="C222" s="9">
        <v>1236252</v>
      </c>
      <c r="D222" s="11"/>
      <c r="E222" s="4" t="s">
        <v>16</v>
      </c>
      <c r="F222" s="4">
        <v>20</v>
      </c>
      <c r="G222" s="4"/>
      <c r="H222" s="9">
        <v>649035</v>
      </c>
      <c r="I222" s="4"/>
      <c r="J222" s="9">
        <f t="shared" si="17"/>
        <v>61812.6</v>
      </c>
      <c r="K222" s="4"/>
      <c r="L222" s="9">
        <f t="shared" si="15"/>
        <v>710847.6</v>
      </c>
      <c r="N222" s="9">
        <f t="shared" si="16"/>
        <v>525404.4</v>
      </c>
      <c r="O222" s="9"/>
      <c r="P222" s="9"/>
    </row>
    <row r="223" spans="1:16" ht="12.75">
      <c r="A223" s="10" t="s">
        <v>25</v>
      </c>
      <c r="B223" s="6">
        <v>38898</v>
      </c>
      <c r="C223" s="15">
        <v>22150</v>
      </c>
      <c r="E223" s="4" t="s">
        <v>16</v>
      </c>
      <c r="F223" s="4">
        <v>20</v>
      </c>
      <c r="H223" s="15">
        <v>9971</v>
      </c>
      <c r="J223" s="9">
        <f>C223/F223</f>
        <v>1107.5</v>
      </c>
      <c r="L223" s="9">
        <f t="shared" si="15"/>
        <v>11078.5</v>
      </c>
      <c r="N223" s="9">
        <f t="shared" si="16"/>
        <v>11071.5</v>
      </c>
      <c r="O223" s="9"/>
      <c r="P223" s="9"/>
    </row>
    <row r="224" spans="1:16" ht="12.75">
      <c r="A224" s="10">
        <v>1991</v>
      </c>
      <c r="B224" s="6">
        <v>33270</v>
      </c>
      <c r="C224" s="9">
        <v>4708</v>
      </c>
      <c r="D224" s="11"/>
      <c r="E224" s="4" t="s">
        <v>16</v>
      </c>
      <c r="F224" s="4">
        <v>10</v>
      </c>
      <c r="G224" s="4"/>
      <c r="H224" s="9">
        <v>4708</v>
      </c>
      <c r="I224" s="4"/>
      <c r="J224" s="9">
        <v>0</v>
      </c>
      <c r="K224" s="4"/>
      <c r="L224" s="9">
        <f t="shared" si="15"/>
        <v>4708</v>
      </c>
      <c r="N224" s="9">
        <f t="shared" si="16"/>
        <v>0</v>
      </c>
      <c r="O224" s="9"/>
      <c r="P224" s="9"/>
    </row>
    <row r="225" spans="1:16" ht="12.75">
      <c r="A225" s="10">
        <v>1991</v>
      </c>
      <c r="B225" s="6">
        <v>33298</v>
      </c>
      <c r="C225" s="9">
        <v>5022</v>
      </c>
      <c r="D225" s="11"/>
      <c r="E225" s="4" t="s">
        <v>16</v>
      </c>
      <c r="F225" s="4">
        <v>10</v>
      </c>
      <c r="G225" s="4"/>
      <c r="H225" s="9">
        <v>5022</v>
      </c>
      <c r="I225" s="4"/>
      <c r="J225" s="9">
        <v>0</v>
      </c>
      <c r="K225" s="4"/>
      <c r="L225" s="9">
        <f t="shared" si="15"/>
        <v>5022</v>
      </c>
      <c r="N225" s="9">
        <f t="shared" si="16"/>
        <v>0</v>
      </c>
      <c r="O225" s="9"/>
      <c r="P225" s="9"/>
    </row>
    <row r="226" spans="1:16" ht="12.75">
      <c r="A226" s="10">
        <v>1991</v>
      </c>
      <c r="B226" s="6">
        <v>33329</v>
      </c>
      <c r="C226" s="9">
        <v>1320</v>
      </c>
      <c r="D226" s="11"/>
      <c r="E226" s="4" t="s">
        <v>16</v>
      </c>
      <c r="F226" s="4">
        <v>10</v>
      </c>
      <c r="G226" s="4"/>
      <c r="H226" s="9">
        <v>1320</v>
      </c>
      <c r="I226" s="4"/>
      <c r="J226" s="9">
        <v>0</v>
      </c>
      <c r="K226" s="4"/>
      <c r="L226" s="9">
        <f t="shared" si="15"/>
        <v>1320</v>
      </c>
      <c r="N226" s="9">
        <f t="shared" si="16"/>
        <v>0</v>
      </c>
      <c r="O226" s="9"/>
      <c r="P226" s="9"/>
    </row>
    <row r="227" spans="1:16" ht="12.75">
      <c r="A227" s="10">
        <v>1991</v>
      </c>
      <c r="B227" s="6">
        <v>33329</v>
      </c>
      <c r="C227" s="9">
        <v>6215</v>
      </c>
      <c r="D227" s="11"/>
      <c r="E227" s="4" t="s">
        <v>16</v>
      </c>
      <c r="F227" s="4">
        <v>10</v>
      </c>
      <c r="G227" s="4"/>
      <c r="H227" s="9">
        <v>6215</v>
      </c>
      <c r="I227" s="4"/>
      <c r="J227" s="9">
        <v>0</v>
      </c>
      <c r="K227" s="4"/>
      <c r="L227" s="9">
        <f t="shared" si="15"/>
        <v>6215</v>
      </c>
      <c r="N227" s="9">
        <f t="shared" si="16"/>
        <v>0</v>
      </c>
      <c r="O227" s="9"/>
      <c r="P227" s="9"/>
    </row>
    <row r="228" spans="1:16" ht="12.75">
      <c r="A228" s="10">
        <v>1991</v>
      </c>
      <c r="B228" s="6">
        <v>33359</v>
      </c>
      <c r="C228" s="9">
        <v>1569</v>
      </c>
      <c r="D228" s="11"/>
      <c r="E228" s="4" t="s">
        <v>16</v>
      </c>
      <c r="F228" s="4">
        <v>10</v>
      </c>
      <c r="G228" s="4"/>
      <c r="H228" s="9">
        <v>1569</v>
      </c>
      <c r="I228" s="4"/>
      <c r="J228" s="9">
        <v>0</v>
      </c>
      <c r="K228" s="4"/>
      <c r="L228" s="9">
        <f t="shared" si="15"/>
        <v>1569</v>
      </c>
      <c r="N228" s="9">
        <f t="shared" si="16"/>
        <v>0</v>
      </c>
      <c r="O228" s="9"/>
      <c r="P228" s="9"/>
    </row>
    <row r="229" spans="1:16" ht="12.75">
      <c r="A229" s="10">
        <v>1991</v>
      </c>
      <c r="B229" s="6">
        <v>33756</v>
      </c>
      <c r="C229" s="9">
        <v>2331</v>
      </c>
      <c r="D229" s="11"/>
      <c r="E229" s="4" t="s">
        <v>16</v>
      </c>
      <c r="F229" s="4">
        <v>10</v>
      </c>
      <c r="G229" s="4"/>
      <c r="H229" s="9">
        <v>2331</v>
      </c>
      <c r="I229" s="4"/>
      <c r="J229" s="9">
        <v>0</v>
      </c>
      <c r="K229" s="4"/>
      <c r="L229" s="9">
        <f t="shared" si="15"/>
        <v>2331</v>
      </c>
      <c r="N229" s="9">
        <f t="shared" si="16"/>
        <v>0</v>
      </c>
      <c r="O229" s="9"/>
      <c r="P229" s="9"/>
    </row>
    <row r="230" spans="1:16" ht="12.75">
      <c r="A230" s="10">
        <v>1992</v>
      </c>
      <c r="B230" s="6">
        <v>33725</v>
      </c>
      <c r="C230" s="9">
        <v>35882</v>
      </c>
      <c r="D230" s="11"/>
      <c r="E230" s="4" t="s">
        <v>16</v>
      </c>
      <c r="F230" s="4">
        <v>10</v>
      </c>
      <c r="G230" s="4"/>
      <c r="H230" s="9">
        <v>35882</v>
      </c>
      <c r="I230" s="4"/>
      <c r="J230" s="9">
        <v>0</v>
      </c>
      <c r="K230" s="4"/>
      <c r="L230" s="9">
        <f t="shared" si="15"/>
        <v>35882</v>
      </c>
      <c r="N230" s="9">
        <f t="shared" si="16"/>
        <v>0</v>
      </c>
      <c r="O230" s="9"/>
      <c r="P230" s="9"/>
    </row>
    <row r="231" spans="1:16" ht="12.75">
      <c r="A231" s="10">
        <v>1993</v>
      </c>
      <c r="B231" s="6">
        <v>33953</v>
      </c>
      <c r="C231" s="9">
        <v>130348</v>
      </c>
      <c r="D231" s="11"/>
      <c r="E231" s="4" t="s">
        <v>16</v>
      </c>
      <c r="F231" s="4">
        <v>10</v>
      </c>
      <c r="G231" s="4"/>
      <c r="H231" s="9">
        <v>130348</v>
      </c>
      <c r="I231" s="4"/>
      <c r="J231" s="9">
        <v>0</v>
      </c>
      <c r="K231" s="4"/>
      <c r="L231" s="9">
        <f t="shared" si="15"/>
        <v>130348</v>
      </c>
      <c r="N231" s="9">
        <f t="shared" si="16"/>
        <v>0</v>
      </c>
      <c r="O231" s="9"/>
      <c r="P231" s="9"/>
    </row>
    <row r="232" spans="1:16" ht="12.75">
      <c r="A232" s="10">
        <v>1994</v>
      </c>
      <c r="B232" s="6">
        <v>34335</v>
      </c>
      <c r="C232" s="9">
        <v>184189</v>
      </c>
      <c r="D232" s="11"/>
      <c r="E232" s="4" t="s">
        <v>16</v>
      </c>
      <c r="F232" s="4">
        <v>10</v>
      </c>
      <c r="G232" s="4"/>
      <c r="H232" s="9">
        <v>184189</v>
      </c>
      <c r="I232" s="4"/>
      <c r="J232" s="9">
        <v>0</v>
      </c>
      <c r="K232" s="4"/>
      <c r="L232" s="9">
        <f t="shared" si="15"/>
        <v>184189</v>
      </c>
      <c r="N232" s="9">
        <f t="shared" si="16"/>
        <v>0</v>
      </c>
      <c r="O232" s="9"/>
      <c r="P232" s="9"/>
    </row>
    <row r="233" spans="1:16" ht="12.75">
      <c r="A233" s="10">
        <v>1995</v>
      </c>
      <c r="B233" s="6">
        <v>34700</v>
      </c>
      <c r="C233" s="9">
        <v>114961</v>
      </c>
      <c r="D233" s="11"/>
      <c r="E233" s="4" t="s">
        <v>16</v>
      </c>
      <c r="F233" s="4">
        <v>10</v>
      </c>
      <c r="G233" s="4"/>
      <c r="H233" s="9">
        <v>114961</v>
      </c>
      <c r="I233" s="4"/>
      <c r="J233" s="9">
        <v>0</v>
      </c>
      <c r="K233" s="4"/>
      <c r="L233" s="9">
        <f t="shared" si="15"/>
        <v>114961</v>
      </c>
      <c r="N233" s="9">
        <f t="shared" si="16"/>
        <v>0</v>
      </c>
      <c r="O233" s="9"/>
      <c r="P233" s="9"/>
    </row>
    <row r="234" spans="1:16" ht="12.75">
      <c r="A234" s="10" t="s">
        <v>26</v>
      </c>
      <c r="B234" s="6">
        <v>34700</v>
      </c>
      <c r="C234" s="9">
        <v>83740</v>
      </c>
      <c r="D234" s="11"/>
      <c r="E234" s="4" t="s">
        <v>16</v>
      </c>
      <c r="F234" s="4">
        <v>10</v>
      </c>
      <c r="G234" s="4"/>
      <c r="H234" s="9">
        <v>83740</v>
      </c>
      <c r="I234" s="4"/>
      <c r="J234" s="9">
        <v>0</v>
      </c>
      <c r="K234" s="4"/>
      <c r="L234" s="9">
        <f t="shared" si="15"/>
        <v>83740</v>
      </c>
      <c r="N234" s="9">
        <f t="shared" si="16"/>
        <v>0</v>
      </c>
      <c r="O234" s="9"/>
      <c r="P234" s="9"/>
    </row>
    <row r="235" spans="1:16" ht="12.75">
      <c r="A235" s="10" t="s">
        <v>26</v>
      </c>
      <c r="B235" s="6">
        <v>34820</v>
      </c>
      <c r="C235" s="9">
        <v>65709</v>
      </c>
      <c r="D235" s="11"/>
      <c r="E235" s="4" t="s">
        <v>16</v>
      </c>
      <c r="F235" s="4">
        <v>10</v>
      </c>
      <c r="G235" s="4"/>
      <c r="H235" s="9">
        <v>65709</v>
      </c>
      <c r="I235" s="4"/>
      <c r="J235" s="9">
        <v>0</v>
      </c>
      <c r="K235" s="4"/>
      <c r="L235" s="9">
        <f t="shared" si="15"/>
        <v>65709</v>
      </c>
      <c r="N235" s="9">
        <f t="shared" si="16"/>
        <v>0</v>
      </c>
      <c r="O235" s="9"/>
      <c r="P235" s="9"/>
    </row>
    <row r="236" spans="1:16" ht="12.75">
      <c r="A236" s="10">
        <v>1996</v>
      </c>
      <c r="B236" s="6">
        <v>35065</v>
      </c>
      <c r="C236" s="9">
        <v>63803</v>
      </c>
      <c r="D236" s="11"/>
      <c r="E236" s="4" t="s">
        <v>16</v>
      </c>
      <c r="F236" s="4">
        <v>10</v>
      </c>
      <c r="G236" s="4"/>
      <c r="H236" s="9">
        <v>63803</v>
      </c>
      <c r="I236" s="4"/>
      <c r="J236" s="9">
        <v>0</v>
      </c>
      <c r="K236" s="4"/>
      <c r="L236" s="9">
        <f t="shared" si="15"/>
        <v>63803</v>
      </c>
      <c r="N236" s="9">
        <f t="shared" si="16"/>
        <v>0</v>
      </c>
      <c r="O236" s="9"/>
      <c r="P236" s="9"/>
    </row>
    <row r="237" spans="1:16" ht="12.75">
      <c r="A237" s="10">
        <v>2007</v>
      </c>
      <c r="B237" s="6">
        <v>39263</v>
      </c>
      <c r="C237" s="9">
        <v>263835.93</v>
      </c>
      <c r="D237" s="11"/>
      <c r="E237" s="4" t="s">
        <v>16</v>
      </c>
      <c r="F237" s="4">
        <v>20</v>
      </c>
      <c r="G237" s="4"/>
      <c r="H237" s="9">
        <v>105537</v>
      </c>
      <c r="I237" s="4"/>
      <c r="J237" s="9">
        <f>C237/F237</f>
        <v>13191.7965</v>
      </c>
      <c r="K237" s="4"/>
      <c r="L237" s="9">
        <f t="shared" si="15"/>
        <v>118728.7965</v>
      </c>
      <c r="N237" s="9">
        <f t="shared" si="16"/>
        <v>145107.1335</v>
      </c>
      <c r="O237" s="9"/>
      <c r="P237" s="9"/>
    </row>
    <row r="238" spans="1:16" ht="12.75">
      <c r="A238" s="10" t="s">
        <v>27</v>
      </c>
      <c r="B238" s="6">
        <v>35065</v>
      </c>
      <c r="C238" s="9">
        <v>117478</v>
      </c>
      <c r="D238" s="11"/>
      <c r="E238" s="4" t="s">
        <v>16</v>
      </c>
      <c r="F238" s="4">
        <v>10</v>
      </c>
      <c r="G238" s="4"/>
      <c r="H238" s="9">
        <v>117478</v>
      </c>
      <c r="I238" s="4"/>
      <c r="J238" s="9"/>
      <c r="K238" s="4"/>
      <c r="L238" s="9">
        <f t="shared" si="15"/>
        <v>117478</v>
      </c>
      <c r="N238" s="9">
        <f t="shared" si="16"/>
        <v>0</v>
      </c>
      <c r="O238" s="9"/>
      <c r="P238" s="9"/>
    </row>
    <row r="239" spans="1:16" ht="12.75">
      <c r="A239" s="10">
        <v>2013</v>
      </c>
      <c r="B239" s="6">
        <v>41455</v>
      </c>
      <c r="C239" s="9">
        <f>13023611+211750</f>
        <v>13235361</v>
      </c>
      <c r="D239" s="11"/>
      <c r="E239" s="4" t="s">
        <v>16</v>
      </c>
      <c r="F239" s="4">
        <v>40</v>
      </c>
      <c r="G239" s="4"/>
      <c r="H239" s="9">
        <v>330884</v>
      </c>
      <c r="I239" s="4"/>
      <c r="J239" s="9">
        <f>C239/F239</f>
        <v>330884.025</v>
      </c>
      <c r="K239" s="4"/>
      <c r="L239" s="9">
        <f t="shared" si="15"/>
        <v>661768.025</v>
      </c>
      <c r="M239">
        <v>1</v>
      </c>
      <c r="N239" s="9">
        <f t="shared" si="16"/>
        <v>12573592.975</v>
      </c>
      <c r="O239" s="9"/>
      <c r="P239" s="9"/>
    </row>
    <row r="240" spans="1:16" ht="12.75">
      <c r="A240" s="10">
        <v>2014</v>
      </c>
      <c r="B240" s="6">
        <v>41820</v>
      </c>
      <c r="C240" s="9">
        <v>711397.53</v>
      </c>
      <c r="D240" s="11"/>
      <c r="E240" s="4" t="s">
        <v>18</v>
      </c>
      <c r="F240" s="4">
        <v>40</v>
      </c>
      <c r="G240" s="4"/>
      <c r="H240" s="9">
        <v>17785</v>
      </c>
      <c r="I240" s="4"/>
      <c r="J240" s="9">
        <f>C240/F240</f>
        <v>17784.93825</v>
      </c>
      <c r="K240" s="4"/>
      <c r="L240" s="9">
        <f t="shared" si="15"/>
        <v>35569.93825</v>
      </c>
      <c r="N240" s="9">
        <f t="shared" si="16"/>
        <v>675827.59175</v>
      </c>
      <c r="O240" s="9"/>
      <c r="P240" s="9"/>
    </row>
    <row r="241" spans="1:16" ht="12.75">
      <c r="A241" s="10">
        <v>2015</v>
      </c>
      <c r="B241" s="6">
        <v>42185</v>
      </c>
      <c r="C241" s="9">
        <v>3613613.68</v>
      </c>
      <c r="D241" s="11"/>
      <c r="E241" s="4" t="s">
        <v>16</v>
      </c>
      <c r="F241" s="4">
        <v>40</v>
      </c>
      <c r="G241" s="4"/>
      <c r="H241" s="9"/>
      <c r="I241" s="4"/>
      <c r="J241" s="9">
        <f>C241/F241</f>
        <v>90340.342</v>
      </c>
      <c r="K241" s="4"/>
      <c r="L241" s="67">
        <f t="shared" si="15"/>
        <v>90340.342</v>
      </c>
      <c r="N241" s="9">
        <f t="shared" si="16"/>
        <v>3523273.338</v>
      </c>
      <c r="O241" s="9"/>
      <c r="P241" s="9"/>
    </row>
    <row r="242" spans="1:16" ht="12.75">
      <c r="A242" s="10">
        <v>2016</v>
      </c>
      <c r="B242" s="6">
        <v>42551</v>
      </c>
      <c r="C242" s="7">
        <v>1530.75</v>
      </c>
      <c r="D242" s="11"/>
      <c r="E242" s="4"/>
      <c r="F242" s="4"/>
      <c r="G242" s="4"/>
      <c r="H242" s="7"/>
      <c r="I242" s="4"/>
      <c r="J242" s="7"/>
      <c r="K242" s="4"/>
      <c r="L242" s="62"/>
      <c r="N242" s="7"/>
      <c r="O242" s="9"/>
      <c r="P242" s="9"/>
    </row>
    <row r="243" spans="1:16" ht="12.75">
      <c r="A243" s="10"/>
      <c r="B243" s="6"/>
      <c r="C243" s="9"/>
      <c r="D243" s="11"/>
      <c r="E243" s="4"/>
      <c r="F243" s="4"/>
      <c r="G243" s="4"/>
      <c r="H243" s="9"/>
      <c r="I243" s="4"/>
      <c r="J243" s="9"/>
      <c r="K243" s="4"/>
      <c r="L243" s="9"/>
      <c r="N243" s="9"/>
      <c r="O243" s="9"/>
      <c r="P243" s="9"/>
    </row>
    <row r="244" spans="1:16" ht="13.5" thickBot="1">
      <c r="A244" t="s">
        <v>28</v>
      </c>
      <c r="C244" s="8">
        <f>SUM(C199:C242)</f>
        <v>40195914.89</v>
      </c>
      <c r="D244" s="10">
        <v>1493</v>
      </c>
      <c r="H244" s="8">
        <f>SUM(H199:H241)</f>
        <v>14910807</v>
      </c>
      <c r="J244" s="8">
        <f>SUM(J199:J241)</f>
        <v>989064.2967500002</v>
      </c>
      <c r="L244" s="8">
        <f>SUM(L199:L241)</f>
        <v>15899871.296749998</v>
      </c>
      <c r="N244" s="8">
        <f>SUM(N199:N238)</f>
        <v>7521818.9385</v>
      </c>
      <c r="O244" s="9"/>
      <c r="P244" s="9"/>
    </row>
    <row r="245" spans="3:12" ht="13.5" thickTop="1">
      <c r="C245" s="38" t="s">
        <v>61</v>
      </c>
      <c r="D245" s="10"/>
      <c r="L245" s="38" t="s">
        <v>53</v>
      </c>
    </row>
    <row r="246" ht="12.75">
      <c r="D246" s="10"/>
    </row>
    <row r="247" spans="1:18" ht="12.75">
      <c r="A247" s="10">
        <v>1989</v>
      </c>
      <c r="B247" s="6">
        <v>32509</v>
      </c>
      <c r="C247" s="17">
        <v>21110</v>
      </c>
      <c r="D247" s="29"/>
      <c r="E247" s="17" t="s">
        <v>16</v>
      </c>
      <c r="F247" s="17">
        <v>20</v>
      </c>
      <c r="G247" s="17"/>
      <c r="H247" s="17">
        <v>21110</v>
      </c>
      <c r="I247" s="17"/>
      <c r="J247" s="17"/>
      <c r="K247" s="17"/>
      <c r="L247" s="17">
        <f aca="true" t="shared" si="18" ref="L247:L258">H247+J247</f>
        <v>21110</v>
      </c>
      <c r="M247" s="17"/>
      <c r="N247" s="17">
        <f aca="true" t="shared" si="19" ref="N247:N258">C247-L247</f>
        <v>0</v>
      </c>
      <c r="O247" s="17"/>
      <c r="P247" s="17"/>
      <c r="Q247" s="17"/>
      <c r="R247" s="27"/>
    </row>
    <row r="248" spans="1:18" ht="12.75">
      <c r="A248" s="10">
        <v>1989</v>
      </c>
      <c r="B248" s="6">
        <v>32843</v>
      </c>
      <c r="C248" s="17">
        <v>7596</v>
      </c>
      <c r="D248" s="29"/>
      <c r="E248" s="17" t="s">
        <v>16</v>
      </c>
      <c r="F248" s="17">
        <v>20</v>
      </c>
      <c r="G248" s="17"/>
      <c r="H248" s="17">
        <v>7596</v>
      </c>
      <c r="I248" s="17"/>
      <c r="J248" s="17">
        <v>0</v>
      </c>
      <c r="K248" s="17"/>
      <c r="L248" s="17">
        <f t="shared" si="18"/>
        <v>7596</v>
      </c>
      <c r="M248" s="17"/>
      <c r="N248" s="17">
        <f t="shared" si="19"/>
        <v>0</v>
      </c>
      <c r="O248" s="17"/>
      <c r="P248" s="17"/>
      <c r="Q248" s="17"/>
      <c r="R248" s="27"/>
    </row>
    <row r="249" spans="1:18" ht="12.75">
      <c r="A249" s="10">
        <v>1990</v>
      </c>
      <c r="B249" s="6">
        <v>32905</v>
      </c>
      <c r="C249" s="17">
        <v>5628</v>
      </c>
      <c r="D249" s="29"/>
      <c r="E249" s="17" t="s">
        <v>16</v>
      </c>
      <c r="F249" s="17">
        <v>20</v>
      </c>
      <c r="G249" s="17"/>
      <c r="H249" s="17">
        <v>5628</v>
      </c>
      <c r="I249" s="17"/>
      <c r="J249" s="17">
        <v>0</v>
      </c>
      <c r="K249" s="17"/>
      <c r="L249" s="17">
        <f t="shared" si="18"/>
        <v>5628</v>
      </c>
      <c r="M249" s="17"/>
      <c r="N249" s="17">
        <f t="shared" si="19"/>
        <v>0</v>
      </c>
      <c r="O249" s="17"/>
      <c r="P249" s="17"/>
      <c r="Q249" s="17"/>
      <c r="R249" s="27"/>
    </row>
    <row r="250" spans="1:18" ht="12.75">
      <c r="A250" s="10">
        <v>1990</v>
      </c>
      <c r="B250" s="6">
        <v>32964</v>
      </c>
      <c r="C250" s="17">
        <v>7245</v>
      </c>
      <c r="D250" s="28"/>
      <c r="E250" s="17" t="s">
        <v>16</v>
      </c>
      <c r="F250" s="17">
        <v>20</v>
      </c>
      <c r="G250" s="17"/>
      <c r="H250" s="27">
        <v>7245</v>
      </c>
      <c r="I250" s="17"/>
      <c r="J250" s="17">
        <v>0</v>
      </c>
      <c r="K250" s="17"/>
      <c r="L250" s="17">
        <f t="shared" si="18"/>
        <v>7245</v>
      </c>
      <c r="M250" s="17"/>
      <c r="N250" s="17">
        <f t="shared" si="19"/>
        <v>0</v>
      </c>
      <c r="O250" s="17"/>
      <c r="P250" s="17"/>
      <c r="Q250" s="17"/>
      <c r="R250" s="27"/>
    </row>
    <row r="251" spans="1:18" ht="12.75">
      <c r="A251" s="10">
        <v>1960</v>
      </c>
      <c r="B251" s="6">
        <v>21916</v>
      </c>
      <c r="C251" s="17">
        <v>16000</v>
      </c>
      <c r="D251" s="29"/>
      <c r="E251" s="17" t="s">
        <v>16</v>
      </c>
      <c r="F251" s="17">
        <v>20</v>
      </c>
      <c r="G251" s="17"/>
      <c r="H251" s="17">
        <v>16000</v>
      </c>
      <c r="I251" s="17"/>
      <c r="J251" s="17">
        <v>0</v>
      </c>
      <c r="K251" s="17"/>
      <c r="L251" s="17">
        <f t="shared" si="18"/>
        <v>16000</v>
      </c>
      <c r="M251" s="17"/>
      <c r="N251" s="17">
        <f t="shared" si="19"/>
        <v>0</v>
      </c>
      <c r="O251" s="17"/>
      <c r="P251" s="17"/>
      <c r="Q251" s="17"/>
      <c r="R251" s="27"/>
    </row>
    <row r="252" spans="1:18" ht="12.75">
      <c r="A252" s="10">
        <v>1967</v>
      </c>
      <c r="B252" s="6">
        <v>24473</v>
      </c>
      <c r="C252" s="17">
        <v>17000</v>
      </c>
      <c r="D252" s="29"/>
      <c r="E252" s="17" t="s">
        <v>16</v>
      </c>
      <c r="F252" s="17">
        <v>20</v>
      </c>
      <c r="G252" s="17"/>
      <c r="H252" s="17">
        <v>17000</v>
      </c>
      <c r="I252" s="17"/>
      <c r="J252" s="17">
        <v>0</v>
      </c>
      <c r="K252" s="17"/>
      <c r="L252" s="17">
        <f t="shared" si="18"/>
        <v>17000</v>
      </c>
      <c r="M252" s="17"/>
      <c r="N252" s="17">
        <f t="shared" si="19"/>
        <v>0</v>
      </c>
      <c r="O252" s="17"/>
      <c r="P252" s="17"/>
      <c r="Q252" s="17"/>
      <c r="R252" s="27"/>
    </row>
    <row r="253" spans="1:18" ht="12.75">
      <c r="A253" s="10">
        <v>1968</v>
      </c>
      <c r="B253" s="6">
        <v>24838</v>
      </c>
      <c r="C253" s="17">
        <v>30000</v>
      </c>
      <c r="D253" s="29"/>
      <c r="E253" s="17" t="s">
        <v>16</v>
      </c>
      <c r="F253" s="17">
        <v>20</v>
      </c>
      <c r="G253" s="17"/>
      <c r="H253" s="17">
        <v>30000</v>
      </c>
      <c r="I253" s="17"/>
      <c r="J253" s="17">
        <v>0</v>
      </c>
      <c r="K253" s="17"/>
      <c r="L253" s="17">
        <f t="shared" si="18"/>
        <v>30000</v>
      </c>
      <c r="M253" s="17"/>
      <c r="N253" s="17">
        <f t="shared" si="19"/>
        <v>0</v>
      </c>
      <c r="O253" s="17"/>
      <c r="P253" s="17"/>
      <c r="Q253" s="17"/>
      <c r="R253" s="27"/>
    </row>
    <row r="254" spans="1:18" ht="12.75">
      <c r="A254" s="10">
        <v>1970</v>
      </c>
      <c r="B254" s="6">
        <v>25569</v>
      </c>
      <c r="C254" s="17">
        <v>34875</v>
      </c>
      <c r="D254" s="29"/>
      <c r="E254" s="17" t="s">
        <v>16</v>
      </c>
      <c r="F254" s="17">
        <v>20</v>
      </c>
      <c r="G254" s="17"/>
      <c r="H254" s="17">
        <v>34875</v>
      </c>
      <c r="I254" s="17"/>
      <c r="J254" s="17">
        <v>0</v>
      </c>
      <c r="K254" s="17"/>
      <c r="L254" s="17">
        <f t="shared" si="18"/>
        <v>34875</v>
      </c>
      <c r="M254" s="17"/>
      <c r="N254" s="17">
        <f t="shared" si="19"/>
        <v>0</v>
      </c>
      <c r="O254" s="17"/>
      <c r="P254" s="17"/>
      <c r="Q254" s="17"/>
      <c r="R254" s="27"/>
    </row>
    <row r="255" spans="1:18" ht="12.75">
      <c r="A255" s="10">
        <v>1972</v>
      </c>
      <c r="B255" s="6">
        <v>26299</v>
      </c>
      <c r="C255" s="17">
        <v>36752</v>
      </c>
      <c r="D255" s="29"/>
      <c r="E255" s="17" t="s">
        <v>16</v>
      </c>
      <c r="F255" s="17">
        <v>20</v>
      </c>
      <c r="G255" s="17"/>
      <c r="H255" s="17">
        <v>36752</v>
      </c>
      <c r="I255" s="17"/>
      <c r="J255" s="17">
        <v>0</v>
      </c>
      <c r="K255" s="17"/>
      <c r="L255" s="17">
        <f t="shared" si="18"/>
        <v>36752</v>
      </c>
      <c r="M255" s="17"/>
      <c r="N255" s="17">
        <f t="shared" si="19"/>
        <v>0</v>
      </c>
      <c r="O255" s="17"/>
      <c r="P255" s="17"/>
      <c r="Q255" s="17"/>
      <c r="R255" s="27"/>
    </row>
    <row r="256" spans="1:18" ht="12.75">
      <c r="A256" s="10">
        <v>1974</v>
      </c>
      <c r="B256" s="6">
        <v>27030</v>
      </c>
      <c r="C256" s="17">
        <v>4839</v>
      </c>
      <c r="D256" s="29"/>
      <c r="E256" s="17" t="s">
        <v>16</v>
      </c>
      <c r="F256" s="17">
        <v>20</v>
      </c>
      <c r="G256" s="17"/>
      <c r="H256" s="17">
        <v>4839</v>
      </c>
      <c r="I256" s="17"/>
      <c r="J256" s="17">
        <v>0</v>
      </c>
      <c r="K256" s="17"/>
      <c r="L256" s="17">
        <f t="shared" si="18"/>
        <v>4839</v>
      </c>
      <c r="M256" s="17"/>
      <c r="N256" s="17">
        <f t="shared" si="19"/>
        <v>0</v>
      </c>
      <c r="O256" s="17"/>
      <c r="P256" s="17"/>
      <c r="Q256" s="17"/>
      <c r="R256" s="27"/>
    </row>
    <row r="257" spans="1:18" ht="12.75">
      <c r="A257" s="10">
        <v>2004</v>
      </c>
      <c r="B257" s="6">
        <v>37987</v>
      </c>
      <c r="C257" s="27">
        <v>5250</v>
      </c>
      <c r="D257" s="28"/>
      <c r="E257" s="17" t="s">
        <v>16</v>
      </c>
      <c r="F257" s="4">
        <v>20</v>
      </c>
      <c r="G257" s="17"/>
      <c r="H257" s="27">
        <v>3021</v>
      </c>
      <c r="I257" s="17"/>
      <c r="J257" s="17">
        <f>C257/F257</f>
        <v>262.5</v>
      </c>
      <c r="K257" s="17"/>
      <c r="L257" s="17">
        <f>H257+J257</f>
        <v>3283.5</v>
      </c>
      <c r="M257" s="17"/>
      <c r="N257" s="17">
        <f>C257-L257</f>
        <v>1966.5</v>
      </c>
      <c r="O257" s="17"/>
      <c r="P257" s="17"/>
      <c r="Q257" s="17"/>
      <c r="R257" s="27"/>
    </row>
    <row r="258" spans="1:18" ht="12.75">
      <c r="A258" s="10">
        <v>1984</v>
      </c>
      <c r="B258" s="6">
        <v>30682</v>
      </c>
      <c r="C258" s="19">
        <v>6442</v>
      </c>
      <c r="D258" s="29"/>
      <c r="E258" s="17" t="s">
        <v>16</v>
      </c>
      <c r="F258" s="17">
        <v>20</v>
      </c>
      <c r="G258" s="17"/>
      <c r="H258" s="19">
        <v>6442</v>
      </c>
      <c r="I258" s="17"/>
      <c r="J258" s="19">
        <v>0</v>
      </c>
      <c r="K258" s="17"/>
      <c r="L258" s="19">
        <f t="shared" si="18"/>
        <v>6442</v>
      </c>
      <c r="M258" s="17"/>
      <c r="N258" s="19">
        <f t="shared" si="19"/>
        <v>0</v>
      </c>
      <c r="O258" s="27"/>
      <c r="P258" s="27"/>
      <c r="Q258" s="17"/>
      <c r="R258" s="27"/>
    </row>
    <row r="259" spans="4:18" ht="12.75">
      <c r="D259" s="10"/>
      <c r="Q259" s="17"/>
      <c r="R259" s="27"/>
    </row>
    <row r="260" spans="1:18" ht="13.5" thickBot="1">
      <c r="A260" t="s">
        <v>19</v>
      </c>
      <c r="C260" s="20">
        <f>SUM(C247:C258)-1</f>
        <v>192736</v>
      </c>
      <c r="D260" s="10">
        <v>1492</v>
      </c>
      <c r="H260" s="20">
        <f>SUM(H247:H258)-1</f>
        <v>190507</v>
      </c>
      <c r="J260" s="20">
        <f>SUM(J247:J258)-1</f>
        <v>261.5</v>
      </c>
      <c r="L260" s="20">
        <f>SUM(L247:L258)-1</f>
        <v>190769.5</v>
      </c>
      <c r="N260" s="20">
        <f>SUM(N247:N258)-1</f>
        <v>1965.5</v>
      </c>
      <c r="O260" s="37"/>
      <c r="P260" s="37"/>
      <c r="Q260" s="17"/>
      <c r="R260" s="27"/>
    </row>
    <row r="261" spans="3:18" ht="13.5" thickTop="1">
      <c r="C261" s="38" t="s">
        <v>58</v>
      </c>
      <c r="D261" s="10"/>
      <c r="L261" s="38" t="s">
        <v>52</v>
      </c>
      <c r="Q261" s="17"/>
      <c r="R261" s="27"/>
    </row>
    <row r="262" spans="4:18" ht="12.75">
      <c r="D262" s="10"/>
      <c r="Q262" s="17"/>
      <c r="R262" s="27"/>
    </row>
    <row r="263" spans="1:18" ht="12.75">
      <c r="A263" s="10">
        <v>1952</v>
      </c>
      <c r="B263" s="6">
        <v>18994</v>
      </c>
      <c r="C263" s="17">
        <v>171000</v>
      </c>
      <c r="D263" s="29"/>
      <c r="E263" s="17" t="s">
        <v>16</v>
      </c>
      <c r="F263" s="17">
        <v>40</v>
      </c>
      <c r="G263" s="17"/>
      <c r="H263" s="17">
        <v>171000</v>
      </c>
      <c r="I263" s="17"/>
      <c r="J263" s="17">
        <v>0</v>
      </c>
      <c r="K263" s="17"/>
      <c r="L263" s="17">
        <f>H263+J263</f>
        <v>171000</v>
      </c>
      <c r="M263" s="17"/>
      <c r="N263" s="17">
        <f>C263-L263</f>
        <v>0</v>
      </c>
      <c r="O263" s="17"/>
      <c r="P263" s="17"/>
      <c r="Q263" s="17"/>
      <c r="R263" s="27"/>
    </row>
    <row r="264" spans="1:18" ht="12.75">
      <c r="A264" s="10">
        <v>1964</v>
      </c>
      <c r="B264" s="6">
        <v>23377</v>
      </c>
      <c r="C264" s="17">
        <v>182000</v>
      </c>
      <c r="D264" s="29"/>
      <c r="E264" s="17" t="s">
        <v>16</v>
      </c>
      <c r="F264" s="17">
        <v>40</v>
      </c>
      <c r="G264" s="17"/>
      <c r="H264" s="17">
        <v>182000</v>
      </c>
      <c r="I264" s="17"/>
      <c r="J264" s="17">
        <v>0</v>
      </c>
      <c r="K264" s="17"/>
      <c r="L264" s="17">
        <f>H264+J264</f>
        <v>182000</v>
      </c>
      <c r="M264" s="17"/>
      <c r="N264" s="17">
        <f>C264-L264</f>
        <v>0</v>
      </c>
      <c r="O264" s="17"/>
      <c r="P264" s="17"/>
      <c r="Q264" s="17"/>
      <c r="R264" s="27"/>
    </row>
    <row r="265" spans="1:18" ht="12.75">
      <c r="A265" s="10">
        <v>1970</v>
      </c>
      <c r="B265" s="6">
        <v>25569</v>
      </c>
      <c r="C265" s="17">
        <v>104290</v>
      </c>
      <c r="D265" s="17"/>
      <c r="E265" s="17" t="s">
        <v>16</v>
      </c>
      <c r="F265" s="17">
        <v>40</v>
      </c>
      <c r="G265" s="17"/>
      <c r="H265" s="17">
        <v>104290</v>
      </c>
      <c r="I265" s="17"/>
      <c r="J265" s="17">
        <v>0</v>
      </c>
      <c r="K265" s="17"/>
      <c r="L265" s="17">
        <f aca="true" t="shared" si="20" ref="L265:L294">H265+J265</f>
        <v>104290</v>
      </c>
      <c r="M265" s="17"/>
      <c r="N265" s="17">
        <f aca="true" t="shared" si="21" ref="N265:N294">C265-L265</f>
        <v>0</v>
      </c>
      <c r="O265" s="17"/>
      <c r="P265" s="17"/>
      <c r="Q265" s="17"/>
      <c r="R265" s="27"/>
    </row>
    <row r="266" spans="1:18" ht="12.75">
      <c r="A266" s="10">
        <v>1971</v>
      </c>
      <c r="B266" s="6">
        <v>25934</v>
      </c>
      <c r="C266" s="27">
        <v>27672</v>
      </c>
      <c r="D266" s="28"/>
      <c r="E266" s="17" t="s">
        <v>16</v>
      </c>
      <c r="F266" s="17">
        <v>40</v>
      </c>
      <c r="G266" s="17"/>
      <c r="H266" s="27">
        <v>27672</v>
      </c>
      <c r="I266" s="17"/>
      <c r="J266" s="17">
        <v>0</v>
      </c>
      <c r="K266" s="17"/>
      <c r="L266" s="17">
        <f t="shared" si="20"/>
        <v>27672</v>
      </c>
      <c r="M266" s="17"/>
      <c r="N266" s="17">
        <f t="shared" si="21"/>
        <v>0</v>
      </c>
      <c r="O266" s="17"/>
      <c r="P266" s="17"/>
      <c r="Q266" s="17"/>
      <c r="R266" s="27"/>
    </row>
    <row r="267" spans="1:18" ht="12.75">
      <c r="A267" s="10">
        <v>1975</v>
      </c>
      <c r="B267" s="6">
        <v>27395</v>
      </c>
      <c r="C267" s="27">
        <v>21256</v>
      </c>
      <c r="D267" s="28"/>
      <c r="E267" s="17" t="s">
        <v>16</v>
      </c>
      <c r="F267" s="17">
        <v>40</v>
      </c>
      <c r="G267" s="17"/>
      <c r="H267" s="27">
        <v>21256</v>
      </c>
      <c r="I267" s="17"/>
      <c r="J267" s="17">
        <v>0</v>
      </c>
      <c r="K267" s="17"/>
      <c r="L267" s="17">
        <f t="shared" si="20"/>
        <v>21256</v>
      </c>
      <c r="M267" s="17"/>
      <c r="N267" s="17">
        <f t="shared" si="21"/>
        <v>0</v>
      </c>
      <c r="O267" s="17"/>
      <c r="P267" s="17"/>
      <c r="Q267" s="17"/>
      <c r="R267" s="27"/>
    </row>
    <row r="268" spans="1:18" ht="12.75">
      <c r="A268" s="10">
        <v>1976</v>
      </c>
      <c r="B268" s="6">
        <v>27760</v>
      </c>
      <c r="C268" s="27">
        <v>6850</v>
      </c>
      <c r="D268" s="28"/>
      <c r="E268" s="17" t="s">
        <v>16</v>
      </c>
      <c r="F268" s="17">
        <v>40</v>
      </c>
      <c r="G268" s="17"/>
      <c r="H268" s="27">
        <v>6763</v>
      </c>
      <c r="I268" s="17"/>
      <c r="J268" s="17">
        <f>C268/F268-84</f>
        <v>87.25</v>
      </c>
      <c r="K268" s="17"/>
      <c r="L268" s="17">
        <f t="shared" si="20"/>
        <v>6850.25</v>
      </c>
      <c r="M268" s="17"/>
      <c r="N268" s="17">
        <f t="shared" si="21"/>
        <v>-0.25</v>
      </c>
      <c r="O268" s="17"/>
      <c r="P268" s="17"/>
      <c r="Q268" s="17"/>
      <c r="R268" s="27"/>
    </row>
    <row r="269" spans="1:18" ht="12.75">
      <c r="A269" s="10">
        <v>1977</v>
      </c>
      <c r="B269" s="6">
        <v>28126</v>
      </c>
      <c r="C269" s="27">
        <v>19334</v>
      </c>
      <c r="D269" s="28"/>
      <c r="E269" s="17" t="s">
        <v>16</v>
      </c>
      <c r="F269" s="17">
        <v>40</v>
      </c>
      <c r="G269" s="17"/>
      <c r="H269" s="27">
        <v>18610</v>
      </c>
      <c r="I269" s="17"/>
      <c r="J269" s="17">
        <f aca="true" t="shared" si="22" ref="J269:J274">C269/F269</f>
        <v>483.35</v>
      </c>
      <c r="K269" s="17"/>
      <c r="L269" s="17">
        <f t="shared" si="20"/>
        <v>19093.35</v>
      </c>
      <c r="M269" s="17"/>
      <c r="N269" s="17">
        <f t="shared" si="21"/>
        <v>240.65000000000146</v>
      </c>
      <c r="O269" s="17"/>
      <c r="P269" s="17"/>
      <c r="Q269" s="17"/>
      <c r="R269" s="27"/>
    </row>
    <row r="270" spans="1:18" ht="12.75">
      <c r="A270" s="10">
        <v>1977</v>
      </c>
      <c r="B270" s="6">
        <v>28126</v>
      </c>
      <c r="C270" s="27">
        <v>5441</v>
      </c>
      <c r="D270" s="28"/>
      <c r="E270" s="17" t="s">
        <v>16</v>
      </c>
      <c r="F270" s="17">
        <v>40</v>
      </c>
      <c r="G270" s="17"/>
      <c r="H270" s="27">
        <v>5236</v>
      </c>
      <c r="I270" s="17"/>
      <c r="J270" s="17">
        <f t="shared" si="22"/>
        <v>136.025</v>
      </c>
      <c r="K270" s="17"/>
      <c r="L270" s="17">
        <f t="shared" si="20"/>
        <v>5372.025</v>
      </c>
      <c r="M270" s="17"/>
      <c r="N270" s="17">
        <f t="shared" si="21"/>
        <v>68.97500000000036</v>
      </c>
      <c r="O270" s="17"/>
      <c r="P270" s="17"/>
      <c r="Q270" s="17"/>
      <c r="R270" s="27"/>
    </row>
    <row r="271" spans="1:18" ht="12.75">
      <c r="A271" s="10">
        <v>1981</v>
      </c>
      <c r="B271" s="6">
        <v>29587</v>
      </c>
      <c r="C271" s="27">
        <v>1862576</v>
      </c>
      <c r="D271" s="28"/>
      <c r="E271" s="17" t="s">
        <v>16</v>
      </c>
      <c r="F271" s="17">
        <v>40</v>
      </c>
      <c r="G271" s="17"/>
      <c r="H271" s="27">
        <v>1606469</v>
      </c>
      <c r="I271" s="17"/>
      <c r="J271" s="17">
        <f t="shared" si="22"/>
        <v>46564.4</v>
      </c>
      <c r="K271" s="17"/>
      <c r="L271" s="17">
        <f t="shared" si="20"/>
        <v>1653033.4</v>
      </c>
      <c r="M271" s="17"/>
      <c r="N271" s="17">
        <f t="shared" si="21"/>
        <v>209542.6000000001</v>
      </c>
      <c r="O271" s="17"/>
      <c r="P271" s="17"/>
      <c r="Q271" s="17"/>
      <c r="R271" s="27"/>
    </row>
    <row r="272" spans="1:18" ht="12.75">
      <c r="A272" s="10">
        <v>1977</v>
      </c>
      <c r="B272" s="6">
        <v>28126</v>
      </c>
      <c r="C272" s="27">
        <v>80652</v>
      </c>
      <c r="D272" s="28"/>
      <c r="E272" s="17" t="s">
        <v>16</v>
      </c>
      <c r="F272" s="17">
        <v>40</v>
      </c>
      <c r="G272" s="17"/>
      <c r="H272" s="27">
        <v>77626</v>
      </c>
      <c r="I272" s="17"/>
      <c r="J272" s="17">
        <f t="shared" si="22"/>
        <v>2016.3</v>
      </c>
      <c r="K272" s="17"/>
      <c r="L272" s="17">
        <f t="shared" si="20"/>
        <v>79642.3</v>
      </c>
      <c r="M272" s="17"/>
      <c r="N272" s="17">
        <f t="shared" si="21"/>
        <v>1009.6999999999971</v>
      </c>
      <c r="O272" s="17"/>
      <c r="P272" s="17"/>
      <c r="Q272" s="17"/>
      <c r="R272" s="27"/>
    </row>
    <row r="273" spans="1:18" ht="12.75">
      <c r="A273" s="10">
        <v>1978</v>
      </c>
      <c r="B273" s="6">
        <v>28491</v>
      </c>
      <c r="C273" s="27">
        <v>3860</v>
      </c>
      <c r="D273" s="28"/>
      <c r="E273" s="17" t="s">
        <v>16</v>
      </c>
      <c r="F273" s="17">
        <v>40</v>
      </c>
      <c r="G273" s="17"/>
      <c r="H273" s="27">
        <v>3623</v>
      </c>
      <c r="I273" s="17"/>
      <c r="J273" s="17">
        <f t="shared" si="22"/>
        <v>96.5</v>
      </c>
      <c r="K273" s="17"/>
      <c r="L273" s="17">
        <f t="shared" si="20"/>
        <v>3719.5</v>
      </c>
      <c r="M273" s="17"/>
      <c r="N273" s="17">
        <f t="shared" si="21"/>
        <v>140.5</v>
      </c>
      <c r="O273" s="17"/>
      <c r="P273" s="17"/>
      <c r="Q273" s="17"/>
      <c r="R273" s="27"/>
    </row>
    <row r="274" spans="1:18" ht="12.75">
      <c r="A274" s="10">
        <v>1979</v>
      </c>
      <c r="B274" s="6">
        <v>28856</v>
      </c>
      <c r="C274" s="27">
        <v>2920</v>
      </c>
      <c r="D274" s="28"/>
      <c r="E274" s="17" t="s">
        <v>16</v>
      </c>
      <c r="F274" s="17">
        <v>40</v>
      </c>
      <c r="G274" s="17"/>
      <c r="H274" s="27">
        <v>2665</v>
      </c>
      <c r="I274" s="17"/>
      <c r="J274" s="17">
        <f t="shared" si="22"/>
        <v>73</v>
      </c>
      <c r="K274" s="17"/>
      <c r="L274" s="17">
        <f t="shared" si="20"/>
        <v>2738</v>
      </c>
      <c r="M274" s="17"/>
      <c r="N274" s="17">
        <f t="shared" si="21"/>
        <v>182</v>
      </c>
      <c r="O274" s="17"/>
      <c r="P274" s="17"/>
      <c r="Q274" s="17"/>
      <c r="R274" s="27"/>
    </row>
    <row r="275" spans="1:18" ht="12.75">
      <c r="A275" s="10">
        <v>1998</v>
      </c>
      <c r="B275" s="6">
        <v>35796</v>
      </c>
      <c r="C275" s="27">
        <v>39884</v>
      </c>
      <c r="D275" s="28"/>
      <c r="E275" s="17" t="s">
        <v>16</v>
      </c>
      <c r="F275" s="17">
        <v>10</v>
      </c>
      <c r="G275" s="17"/>
      <c r="H275" s="27">
        <v>39884</v>
      </c>
      <c r="I275" s="17"/>
      <c r="J275" s="17"/>
      <c r="K275" s="17"/>
      <c r="L275" s="17">
        <f t="shared" si="20"/>
        <v>39884</v>
      </c>
      <c r="M275" s="17"/>
      <c r="N275" s="17">
        <f t="shared" si="21"/>
        <v>0</v>
      </c>
      <c r="O275" s="17"/>
      <c r="P275" s="17"/>
      <c r="Q275" s="17"/>
      <c r="R275" s="27"/>
    </row>
    <row r="276" spans="1:18" ht="12.75">
      <c r="A276" s="10">
        <v>1999</v>
      </c>
      <c r="B276" s="6">
        <v>36161</v>
      </c>
      <c r="C276" s="27">
        <v>61367</v>
      </c>
      <c r="D276" s="28"/>
      <c r="E276" s="17" t="s">
        <v>16</v>
      </c>
      <c r="F276" s="17">
        <v>20</v>
      </c>
      <c r="G276" s="17"/>
      <c r="H276" s="27">
        <v>50626</v>
      </c>
      <c r="I276" s="17"/>
      <c r="J276" s="17">
        <f aca="true" t="shared" si="23" ref="J276:J283">C276/F276</f>
        <v>3068.35</v>
      </c>
      <c r="K276" s="17"/>
      <c r="L276" s="17">
        <f t="shared" si="20"/>
        <v>53694.35</v>
      </c>
      <c r="M276" s="17"/>
      <c r="N276" s="17">
        <f t="shared" si="21"/>
        <v>7672.6500000000015</v>
      </c>
      <c r="O276" s="17"/>
      <c r="P276" s="17"/>
      <c r="Q276" s="17"/>
      <c r="R276" s="27"/>
    </row>
    <row r="277" spans="1:18" ht="12.75">
      <c r="A277" s="10">
        <v>2000</v>
      </c>
      <c r="B277" s="6">
        <v>36526</v>
      </c>
      <c r="C277" s="27">
        <v>21289</v>
      </c>
      <c r="D277" s="28"/>
      <c r="E277" s="17" t="s">
        <v>16</v>
      </c>
      <c r="F277" s="17">
        <v>20</v>
      </c>
      <c r="G277" s="17"/>
      <c r="H277" s="27">
        <v>16496</v>
      </c>
      <c r="I277" s="17"/>
      <c r="J277" s="17">
        <f t="shared" si="23"/>
        <v>1064.45</v>
      </c>
      <c r="K277" s="17"/>
      <c r="L277" s="17">
        <f t="shared" si="20"/>
        <v>17560.45</v>
      </c>
      <c r="M277" s="17"/>
      <c r="N277" s="17">
        <f t="shared" si="21"/>
        <v>3728.5499999999993</v>
      </c>
      <c r="O277" s="17"/>
      <c r="P277" s="17"/>
      <c r="Q277" s="17"/>
      <c r="R277" s="27"/>
    </row>
    <row r="278" spans="1:18" ht="12.75">
      <c r="A278" s="10">
        <v>2001</v>
      </c>
      <c r="B278" s="6">
        <v>36892</v>
      </c>
      <c r="C278" s="9">
        <v>27744</v>
      </c>
      <c r="D278" s="11"/>
      <c r="E278" s="17" t="s">
        <v>16</v>
      </c>
      <c r="F278" s="4">
        <v>20</v>
      </c>
      <c r="G278" s="4"/>
      <c r="H278" s="9">
        <v>20113</v>
      </c>
      <c r="I278" s="4"/>
      <c r="J278" s="17">
        <f t="shared" si="23"/>
        <v>1387.2</v>
      </c>
      <c r="K278" s="4"/>
      <c r="L278" s="17">
        <f t="shared" si="20"/>
        <v>21500.2</v>
      </c>
      <c r="N278" s="17">
        <f t="shared" si="21"/>
        <v>6243.799999999999</v>
      </c>
      <c r="O278" s="17"/>
      <c r="P278" s="17"/>
      <c r="Q278" s="17"/>
      <c r="R278" s="27"/>
    </row>
    <row r="279" spans="1:18" ht="12.75">
      <c r="A279" s="10">
        <v>2003</v>
      </c>
      <c r="B279" s="6">
        <v>37622</v>
      </c>
      <c r="C279" s="27">
        <v>3299569</v>
      </c>
      <c r="D279" s="28"/>
      <c r="E279" s="17" t="s">
        <v>16</v>
      </c>
      <c r="F279" s="4">
        <v>20</v>
      </c>
      <c r="G279" s="17"/>
      <c r="H279" s="27">
        <v>2062228</v>
      </c>
      <c r="I279" s="17"/>
      <c r="J279" s="17">
        <f t="shared" si="23"/>
        <v>164978.45</v>
      </c>
      <c r="K279" s="17"/>
      <c r="L279" s="17">
        <f t="shared" si="20"/>
        <v>2227206.45</v>
      </c>
      <c r="M279" s="17"/>
      <c r="N279" s="17">
        <f t="shared" si="21"/>
        <v>1072362.5499999998</v>
      </c>
      <c r="O279" s="17"/>
      <c r="P279" s="17"/>
      <c r="Q279" s="17"/>
      <c r="R279" s="27"/>
    </row>
    <row r="280" spans="1:18" ht="12.75">
      <c r="A280" s="10">
        <v>2004</v>
      </c>
      <c r="B280" s="6">
        <v>37987</v>
      </c>
      <c r="C280" s="27">
        <v>891306</v>
      </c>
      <c r="D280" s="28"/>
      <c r="E280" s="17" t="s">
        <v>16</v>
      </c>
      <c r="F280" s="4">
        <v>20</v>
      </c>
      <c r="G280" s="17"/>
      <c r="H280" s="27">
        <v>512499</v>
      </c>
      <c r="I280" s="17"/>
      <c r="J280" s="17">
        <f t="shared" si="23"/>
        <v>44565.3</v>
      </c>
      <c r="K280" s="17"/>
      <c r="L280" s="17">
        <f t="shared" si="20"/>
        <v>557064.3</v>
      </c>
      <c r="M280" s="17"/>
      <c r="N280" s="17">
        <f t="shared" si="21"/>
        <v>334241.69999999995</v>
      </c>
      <c r="O280" s="17"/>
      <c r="P280" s="17"/>
      <c r="Q280" s="17"/>
      <c r="R280" s="27"/>
    </row>
    <row r="281" spans="1:18" ht="12.75">
      <c r="A281" s="10" t="s">
        <v>29</v>
      </c>
      <c r="B281" s="6">
        <v>38353</v>
      </c>
      <c r="C281" s="27">
        <v>824209</v>
      </c>
      <c r="D281" s="28"/>
      <c r="E281" s="17" t="s">
        <v>16</v>
      </c>
      <c r="F281" s="4">
        <v>20</v>
      </c>
      <c r="G281" s="17"/>
      <c r="H281" s="27">
        <v>432707</v>
      </c>
      <c r="I281" s="17"/>
      <c r="J281" s="17">
        <f t="shared" si="23"/>
        <v>41210.45</v>
      </c>
      <c r="K281" s="17"/>
      <c r="L281" s="17">
        <f t="shared" si="20"/>
        <v>473917.45</v>
      </c>
      <c r="M281" s="17"/>
      <c r="N281" s="17">
        <f t="shared" si="21"/>
        <v>350291.55</v>
      </c>
      <c r="O281" s="17"/>
      <c r="P281" s="17"/>
      <c r="Q281" s="17"/>
      <c r="R281" s="27"/>
    </row>
    <row r="282" spans="1:18" ht="12.75">
      <c r="A282" s="10" t="s">
        <v>29</v>
      </c>
      <c r="B282" s="6">
        <v>38533</v>
      </c>
      <c r="C282" s="27">
        <v>110095</v>
      </c>
      <c r="D282" s="28"/>
      <c r="E282" s="17" t="s">
        <v>16</v>
      </c>
      <c r="F282" s="4">
        <v>20</v>
      </c>
      <c r="G282" s="17"/>
      <c r="H282" s="27">
        <v>55070</v>
      </c>
      <c r="I282" s="17"/>
      <c r="J282" s="17">
        <f t="shared" si="23"/>
        <v>5504.75</v>
      </c>
      <c r="K282" s="17"/>
      <c r="L282" s="17">
        <f t="shared" si="20"/>
        <v>60574.75</v>
      </c>
      <c r="M282" s="17"/>
      <c r="N282" s="17">
        <f t="shared" si="21"/>
        <v>49520.25</v>
      </c>
      <c r="O282" s="17"/>
      <c r="P282" s="17"/>
      <c r="Q282" s="17"/>
      <c r="R282" s="27"/>
    </row>
    <row r="283" spans="1:18" ht="12.75">
      <c r="A283" s="10" t="s">
        <v>29</v>
      </c>
      <c r="B283" s="6">
        <v>38898</v>
      </c>
      <c r="C283" s="27">
        <v>152407</v>
      </c>
      <c r="D283" s="28"/>
      <c r="E283" s="17" t="s">
        <v>16</v>
      </c>
      <c r="F283" s="4">
        <v>20</v>
      </c>
      <c r="G283" s="17"/>
      <c r="H283" s="27">
        <v>68585</v>
      </c>
      <c r="I283" s="17"/>
      <c r="J283" s="17">
        <f t="shared" si="23"/>
        <v>7620.35</v>
      </c>
      <c r="K283" s="17"/>
      <c r="L283" s="17">
        <f>H283+J283</f>
        <v>76205.35</v>
      </c>
      <c r="M283" s="17"/>
      <c r="N283" s="17">
        <f t="shared" si="21"/>
        <v>76201.65</v>
      </c>
      <c r="O283" s="17"/>
      <c r="P283" s="17"/>
      <c r="Q283" s="17"/>
      <c r="R283" s="27"/>
    </row>
    <row r="284" spans="1:18" ht="12.75">
      <c r="A284" s="10">
        <v>1991</v>
      </c>
      <c r="B284" s="6">
        <v>33208</v>
      </c>
      <c r="C284" s="27">
        <v>7320</v>
      </c>
      <c r="D284" s="28"/>
      <c r="E284" s="17" t="s">
        <v>16</v>
      </c>
      <c r="F284" s="17">
        <v>10</v>
      </c>
      <c r="G284" s="17"/>
      <c r="H284" s="27">
        <v>7320</v>
      </c>
      <c r="I284" s="17"/>
      <c r="J284" s="17">
        <v>0</v>
      </c>
      <c r="K284" s="17"/>
      <c r="L284" s="17">
        <f t="shared" si="20"/>
        <v>7320</v>
      </c>
      <c r="M284" s="17"/>
      <c r="N284" s="17">
        <f t="shared" si="21"/>
        <v>0</v>
      </c>
      <c r="O284" s="17"/>
      <c r="P284" s="17"/>
      <c r="Q284" s="17"/>
      <c r="R284" s="27"/>
    </row>
    <row r="285" spans="1:18" ht="12.75">
      <c r="A285" s="10">
        <v>1991</v>
      </c>
      <c r="B285" s="6">
        <v>33239</v>
      </c>
      <c r="C285" s="27">
        <v>2980</v>
      </c>
      <c r="D285" s="28"/>
      <c r="E285" s="17" t="s">
        <v>16</v>
      </c>
      <c r="F285" s="17">
        <v>10</v>
      </c>
      <c r="G285" s="17"/>
      <c r="H285" s="27">
        <v>2980</v>
      </c>
      <c r="I285" s="17"/>
      <c r="J285" s="17">
        <v>0</v>
      </c>
      <c r="K285" s="17"/>
      <c r="L285" s="17">
        <f t="shared" si="20"/>
        <v>2980</v>
      </c>
      <c r="M285" s="17"/>
      <c r="N285" s="17">
        <f t="shared" si="21"/>
        <v>0</v>
      </c>
      <c r="O285" s="17"/>
      <c r="P285" s="17"/>
      <c r="Q285" s="17"/>
      <c r="R285" s="27"/>
    </row>
    <row r="286" spans="1:18" ht="12.75">
      <c r="A286" s="10">
        <v>1991</v>
      </c>
      <c r="B286" s="6">
        <v>33239</v>
      </c>
      <c r="C286" s="27">
        <v>1680</v>
      </c>
      <c r="D286" s="28"/>
      <c r="E286" s="17" t="s">
        <v>16</v>
      </c>
      <c r="F286" s="17">
        <v>10</v>
      </c>
      <c r="G286" s="17"/>
      <c r="H286" s="27">
        <v>1680</v>
      </c>
      <c r="I286" s="17"/>
      <c r="J286" s="17">
        <v>0</v>
      </c>
      <c r="K286" s="17"/>
      <c r="L286" s="17">
        <f t="shared" si="20"/>
        <v>1680</v>
      </c>
      <c r="M286" s="17"/>
      <c r="N286" s="17">
        <f t="shared" si="21"/>
        <v>0</v>
      </c>
      <c r="O286" s="17"/>
      <c r="P286" s="17"/>
      <c r="Q286" s="17"/>
      <c r="R286" s="27"/>
    </row>
    <row r="287" spans="1:18" ht="12.75">
      <c r="A287" s="10">
        <v>1991</v>
      </c>
      <c r="B287" s="6">
        <v>33359</v>
      </c>
      <c r="C287" s="27">
        <v>2980</v>
      </c>
      <c r="D287" s="28"/>
      <c r="E287" s="17" t="s">
        <v>16</v>
      </c>
      <c r="F287" s="17">
        <v>10</v>
      </c>
      <c r="G287" s="17"/>
      <c r="H287" s="27">
        <v>2980</v>
      </c>
      <c r="I287" s="17"/>
      <c r="J287" s="17">
        <v>0</v>
      </c>
      <c r="K287" s="17"/>
      <c r="L287" s="17">
        <f t="shared" si="20"/>
        <v>2980</v>
      </c>
      <c r="M287" s="17"/>
      <c r="N287" s="17">
        <f t="shared" si="21"/>
        <v>0</v>
      </c>
      <c r="O287" s="17"/>
      <c r="P287" s="17"/>
      <c r="Q287" s="17"/>
      <c r="R287" s="27"/>
    </row>
    <row r="288" spans="1:18" ht="12.75">
      <c r="A288" s="10">
        <v>1992</v>
      </c>
      <c r="B288" s="6">
        <v>33695</v>
      </c>
      <c r="C288" s="27">
        <v>16023</v>
      </c>
      <c r="D288" s="28"/>
      <c r="E288" s="17" t="s">
        <v>16</v>
      </c>
      <c r="F288" s="17">
        <v>10</v>
      </c>
      <c r="G288" s="17"/>
      <c r="H288" s="27">
        <v>16023</v>
      </c>
      <c r="I288" s="17"/>
      <c r="J288" s="17">
        <v>0</v>
      </c>
      <c r="K288" s="17"/>
      <c r="L288" s="17">
        <f t="shared" si="20"/>
        <v>16023</v>
      </c>
      <c r="M288" s="17"/>
      <c r="N288" s="17">
        <f t="shared" si="21"/>
        <v>0</v>
      </c>
      <c r="O288" s="17"/>
      <c r="P288" s="17"/>
      <c r="Q288" s="17"/>
      <c r="R288" s="27"/>
    </row>
    <row r="289" spans="1:18" ht="12.75">
      <c r="A289" s="10">
        <v>1993</v>
      </c>
      <c r="B289" s="6">
        <v>34015</v>
      </c>
      <c r="C289" s="27">
        <v>60558</v>
      </c>
      <c r="D289" s="28"/>
      <c r="E289" s="17" t="s">
        <v>16</v>
      </c>
      <c r="F289" s="17">
        <v>10</v>
      </c>
      <c r="G289" s="17"/>
      <c r="H289" s="27">
        <v>60558</v>
      </c>
      <c r="I289" s="17"/>
      <c r="J289" s="17">
        <v>0</v>
      </c>
      <c r="K289" s="17"/>
      <c r="L289" s="17">
        <f t="shared" si="20"/>
        <v>60558</v>
      </c>
      <c r="M289" s="17"/>
      <c r="N289" s="17">
        <f t="shared" si="21"/>
        <v>0</v>
      </c>
      <c r="O289" s="17"/>
      <c r="P289" s="17"/>
      <c r="Q289" s="17"/>
      <c r="R289" s="27"/>
    </row>
    <row r="290" spans="1:18" ht="12.75">
      <c r="A290" s="10">
        <v>1994</v>
      </c>
      <c r="B290" s="6">
        <v>34335</v>
      </c>
      <c r="C290" s="27">
        <v>146528</v>
      </c>
      <c r="D290" s="28"/>
      <c r="E290" s="17" t="s">
        <v>16</v>
      </c>
      <c r="F290" s="17">
        <v>10</v>
      </c>
      <c r="G290" s="17"/>
      <c r="H290" s="27">
        <v>146528</v>
      </c>
      <c r="I290" s="17"/>
      <c r="J290" s="17">
        <v>0</v>
      </c>
      <c r="K290" s="17"/>
      <c r="L290" s="17">
        <f t="shared" si="20"/>
        <v>146528</v>
      </c>
      <c r="M290" s="17"/>
      <c r="N290" s="17">
        <f t="shared" si="21"/>
        <v>0</v>
      </c>
      <c r="O290" s="17"/>
      <c r="P290" s="17"/>
      <c r="Q290" s="17"/>
      <c r="R290" s="27"/>
    </row>
    <row r="291" spans="1:18" ht="12.75">
      <c r="A291" s="10">
        <v>1995</v>
      </c>
      <c r="B291" s="6">
        <v>34700</v>
      </c>
      <c r="C291" s="27">
        <v>97934</v>
      </c>
      <c r="D291" s="28"/>
      <c r="E291" s="17" t="s">
        <v>16</v>
      </c>
      <c r="F291" s="17">
        <v>10</v>
      </c>
      <c r="G291" s="17"/>
      <c r="H291" s="27">
        <v>97934</v>
      </c>
      <c r="I291" s="17"/>
      <c r="J291" s="17">
        <v>0</v>
      </c>
      <c r="K291" s="17"/>
      <c r="L291" s="17">
        <f t="shared" si="20"/>
        <v>97934</v>
      </c>
      <c r="M291" s="17"/>
      <c r="N291" s="17">
        <f t="shared" si="21"/>
        <v>0</v>
      </c>
      <c r="O291" s="17"/>
      <c r="P291" s="17"/>
      <c r="Q291" s="17"/>
      <c r="R291" s="27"/>
    </row>
    <row r="292" spans="1:18" ht="12.75">
      <c r="A292" s="10">
        <v>1996</v>
      </c>
      <c r="B292" s="6">
        <v>35065</v>
      </c>
      <c r="C292" s="27">
        <v>59162</v>
      </c>
      <c r="D292" s="28"/>
      <c r="E292" s="17" t="s">
        <v>16</v>
      </c>
      <c r="F292" s="17">
        <v>10</v>
      </c>
      <c r="G292" s="17"/>
      <c r="H292" s="27">
        <v>59162</v>
      </c>
      <c r="I292" s="17"/>
      <c r="J292" s="17">
        <v>0</v>
      </c>
      <c r="K292" s="17"/>
      <c r="L292" s="17">
        <f t="shared" si="20"/>
        <v>59162</v>
      </c>
      <c r="M292" s="17"/>
      <c r="N292" s="17">
        <f>C292-L292</f>
        <v>0</v>
      </c>
      <c r="O292" s="17"/>
      <c r="P292" s="17"/>
      <c r="Q292" s="17"/>
      <c r="R292" s="27"/>
    </row>
    <row r="293" spans="1:18" ht="12.75">
      <c r="A293" s="10" t="s">
        <v>37</v>
      </c>
      <c r="B293" s="6">
        <v>40359</v>
      </c>
      <c r="C293" s="27">
        <v>146734</v>
      </c>
      <c r="D293" s="28"/>
      <c r="E293" s="17" t="s">
        <v>16</v>
      </c>
      <c r="F293" s="17">
        <v>20</v>
      </c>
      <c r="G293" s="17"/>
      <c r="H293" s="27">
        <v>36679</v>
      </c>
      <c r="I293" s="17"/>
      <c r="J293" s="17">
        <f>C293/F293</f>
        <v>7336.7</v>
      </c>
      <c r="K293" s="17"/>
      <c r="L293" s="17">
        <f>H293+J293</f>
        <v>44015.7</v>
      </c>
      <c r="M293" s="17"/>
      <c r="N293" s="17">
        <f>C293-L293</f>
        <v>102718.3</v>
      </c>
      <c r="O293" s="17"/>
      <c r="P293" s="17"/>
      <c r="Q293" s="17"/>
      <c r="R293" s="27"/>
    </row>
    <row r="294" spans="1:18" ht="12.75">
      <c r="A294" s="10">
        <v>1997</v>
      </c>
      <c r="B294" s="6">
        <v>35431</v>
      </c>
      <c r="C294" s="19">
        <v>18149</v>
      </c>
      <c r="D294" s="28"/>
      <c r="E294" s="17" t="s">
        <v>16</v>
      </c>
      <c r="F294" s="17">
        <v>10</v>
      </c>
      <c r="G294" s="17"/>
      <c r="H294" s="19">
        <v>18149</v>
      </c>
      <c r="I294" s="17"/>
      <c r="J294" s="19"/>
      <c r="K294" s="17"/>
      <c r="L294" s="19">
        <f t="shared" si="20"/>
        <v>18149</v>
      </c>
      <c r="M294" s="17"/>
      <c r="N294" s="19">
        <f t="shared" si="21"/>
        <v>0</v>
      </c>
      <c r="O294" s="27"/>
      <c r="P294" s="27"/>
      <c r="Q294" s="17"/>
      <c r="R294" s="27"/>
    </row>
    <row r="295" spans="17:18" ht="12.75">
      <c r="Q295" s="17"/>
      <c r="R295" s="27"/>
    </row>
    <row r="296" spans="1:18" ht="13.5" thickBot="1">
      <c r="A296" t="s">
        <v>19</v>
      </c>
      <c r="C296" s="20">
        <f>SUM(C263:C294)-1</f>
        <v>8475768</v>
      </c>
      <c r="D296" s="10">
        <v>1492</v>
      </c>
      <c r="H296" s="20">
        <f>SUM(H263:H294)-1</f>
        <v>5935410</v>
      </c>
      <c r="J296" s="20">
        <f>SUM(J263:J294)-1</f>
        <v>326191.825</v>
      </c>
      <c r="L296" s="20">
        <f>SUM(L263:L294)-1</f>
        <v>6261602.825</v>
      </c>
      <c r="N296" s="20">
        <f>SUM(N263:N294)-1</f>
        <v>2214164.175</v>
      </c>
      <c r="O296" s="37"/>
      <c r="P296" s="37"/>
      <c r="Q296" s="17"/>
      <c r="R296" s="27"/>
    </row>
    <row r="297" spans="3:18" ht="13.5" thickTop="1">
      <c r="C297" s="38" t="s">
        <v>58</v>
      </c>
      <c r="L297" s="38" t="s">
        <v>52</v>
      </c>
      <c r="Q297" s="17"/>
      <c r="R297" s="27"/>
    </row>
    <row r="298" spans="17:18" ht="12.75">
      <c r="Q298" s="17"/>
      <c r="R298" s="27"/>
    </row>
    <row r="299" spans="1:16" ht="12.75">
      <c r="A299" s="10" t="s">
        <v>30</v>
      </c>
      <c r="B299" s="6">
        <v>36161</v>
      </c>
      <c r="C299" s="7">
        <v>1039780</v>
      </c>
      <c r="D299" s="11"/>
      <c r="E299" s="4" t="s">
        <v>16</v>
      </c>
      <c r="F299" s="4">
        <v>20</v>
      </c>
      <c r="G299" s="4"/>
      <c r="H299" s="7">
        <v>857819</v>
      </c>
      <c r="I299" s="4"/>
      <c r="J299" s="7">
        <f>C299/F299</f>
        <v>51989</v>
      </c>
      <c r="K299" s="4"/>
      <c r="L299" s="7">
        <f>H299+J299</f>
        <v>909808</v>
      </c>
      <c r="N299" s="7">
        <f>C299-L299</f>
        <v>129972</v>
      </c>
      <c r="O299" s="9"/>
      <c r="P299" s="9"/>
    </row>
    <row r="300" spans="1:16" ht="12.75">
      <c r="A300" s="10"/>
      <c r="B300" s="6"/>
      <c r="C300" s="9"/>
      <c r="D300" s="11"/>
      <c r="E300" s="4"/>
      <c r="F300" s="4"/>
      <c r="G300" s="4"/>
      <c r="H300" s="9"/>
      <c r="I300" s="4"/>
      <c r="J300" s="9"/>
      <c r="K300" s="4"/>
      <c r="L300" s="9"/>
      <c r="N300" s="9"/>
      <c r="O300" s="9"/>
      <c r="P300" s="9"/>
    </row>
    <row r="301" spans="1:16" ht="13.5" thickBot="1">
      <c r="A301" s="10" t="s">
        <v>21</v>
      </c>
      <c r="B301" s="6"/>
      <c r="C301" s="8">
        <f>SUM(C299:C299)</f>
        <v>1039780</v>
      </c>
      <c r="D301" s="11">
        <v>1491</v>
      </c>
      <c r="E301" s="4"/>
      <c r="F301" s="4"/>
      <c r="G301" s="4"/>
      <c r="H301" s="8">
        <f>SUM(H299:H299)</f>
        <v>857819</v>
      </c>
      <c r="I301" s="4"/>
      <c r="J301" s="8">
        <f>SUM(J299:J299)</f>
        <v>51989</v>
      </c>
      <c r="K301" s="4"/>
      <c r="L301" s="8">
        <f>SUM(L299:L299)</f>
        <v>909808</v>
      </c>
      <c r="N301" s="8">
        <f>SUM(N299:N299)</f>
        <v>129972</v>
      </c>
      <c r="O301" s="9"/>
      <c r="P301" s="9"/>
    </row>
    <row r="302" spans="1:16" ht="13.5" thickTop="1">
      <c r="A302" s="10"/>
      <c r="B302" s="6"/>
      <c r="C302" s="38" t="s">
        <v>59</v>
      </c>
      <c r="D302" s="11"/>
      <c r="E302" s="4"/>
      <c r="F302" s="4"/>
      <c r="G302" s="4"/>
      <c r="H302" s="9"/>
      <c r="I302" s="4"/>
      <c r="J302" s="9"/>
      <c r="K302" s="4"/>
      <c r="L302" s="38" t="s">
        <v>51</v>
      </c>
      <c r="N302" s="9"/>
      <c r="O302" s="9"/>
      <c r="P302" s="9"/>
    </row>
    <row r="303" spans="1:16" ht="12.75">
      <c r="A303" s="10"/>
      <c r="B303" s="6"/>
      <c r="C303" s="9"/>
      <c r="D303" s="11"/>
      <c r="E303" s="4"/>
      <c r="F303" s="4"/>
      <c r="G303" s="4"/>
      <c r="H303" s="9"/>
      <c r="I303" s="4"/>
      <c r="J303" s="9"/>
      <c r="K303" s="4"/>
      <c r="L303" s="9"/>
      <c r="N303" s="9"/>
      <c r="O303" s="9"/>
      <c r="P303" s="9"/>
    </row>
    <row r="304" spans="1:16" ht="12.75">
      <c r="A304" s="10">
        <v>1956</v>
      </c>
      <c r="B304" s="6">
        <v>20455</v>
      </c>
      <c r="C304" s="9">
        <v>371000</v>
      </c>
      <c r="D304" s="11"/>
      <c r="E304" s="4" t="s">
        <v>16</v>
      </c>
      <c r="F304" s="4">
        <v>40</v>
      </c>
      <c r="G304" s="4"/>
      <c r="H304" s="9">
        <v>371000</v>
      </c>
      <c r="I304" s="4"/>
      <c r="J304" s="9">
        <v>0</v>
      </c>
      <c r="K304" s="4"/>
      <c r="L304" s="9">
        <f>H304+J304</f>
        <v>371000</v>
      </c>
      <c r="N304" s="9">
        <f>C304-L304</f>
        <v>0</v>
      </c>
      <c r="O304" s="9"/>
      <c r="P304" s="9"/>
    </row>
    <row r="305" spans="1:16" ht="12.75">
      <c r="A305" s="10">
        <v>1961</v>
      </c>
      <c r="B305" s="6">
        <v>22282</v>
      </c>
      <c r="C305" s="7">
        <v>15000</v>
      </c>
      <c r="D305" s="11"/>
      <c r="E305" s="4" t="s">
        <v>16</v>
      </c>
      <c r="F305" s="4">
        <v>35</v>
      </c>
      <c r="G305" s="4"/>
      <c r="H305" s="7">
        <v>15000</v>
      </c>
      <c r="I305" s="4"/>
      <c r="J305" s="7">
        <v>0</v>
      </c>
      <c r="K305" s="4"/>
      <c r="L305" s="7">
        <f>H305+J305</f>
        <v>15000</v>
      </c>
      <c r="N305" s="7">
        <f>C305-L305</f>
        <v>0</v>
      </c>
      <c r="O305" s="9"/>
      <c r="P305" s="9"/>
    </row>
    <row r="306" spans="1:16" ht="12.75">
      <c r="A306" s="10"/>
      <c r="B306" s="6"/>
      <c r="C306" s="9"/>
      <c r="D306" s="11"/>
      <c r="E306" s="4"/>
      <c r="F306" s="4"/>
      <c r="G306" s="4"/>
      <c r="H306" s="9"/>
      <c r="I306" s="4"/>
      <c r="J306" s="9"/>
      <c r="K306" s="4"/>
      <c r="L306" s="9"/>
      <c r="N306" s="9"/>
      <c r="O306" s="9"/>
      <c r="P306" s="9"/>
    </row>
    <row r="307" spans="1:16" ht="13.5" thickBot="1">
      <c r="A307" s="10" t="s">
        <v>21</v>
      </c>
      <c r="B307" s="6"/>
      <c r="C307" s="8">
        <f>SUM(C304:C305)</f>
        <v>386000</v>
      </c>
      <c r="D307" s="11">
        <v>1491</v>
      </c>
      <c r="E307" s="4"/>
      <c r="F307" s="4"/>
      <c r="G307" s="4"/>
      <c r="H307" s="8">
        <f>SUM(H304:H305)</f>
        <v>386000</v>
      </c>
      <c r="I307" s="4"/>
      <c r="J307" s="8">
        <f>SUM(J304:J305)</f>
        <v>0</v>
      </c>
      <c r="K307" s="4"/>
      <c r="L307" s="8">
        <f>SUM(L304:L305)</f>
        <v>386000</v>
      </c>
      <c r="N307" s="8">
        <f>SUM(N304:N305)</f>
        <v>0</v>
      </c>
      <c r="O307" s="9"/>
      <c r="P307" s="9"/>
    </row>
    <row r="308" spans="1:16" ht="13.5" thickTop="1">
      <c r="A308" s="10"/>
      <c r="B308" s="6"/>
      <c r="C308" s="38" t="s">
        <v>59</v>
      </c>
      <c r="D308" s="11"/>
      <c r="E308" s="4"/>
      <c r="F308" s="4"/>
      <c r="G308" s="4"/>
      <c r="H308" s="9"/>
      <c r="I308" s="4"/>
      <c r="J308" s="9"/>
      <c r="K308" s="4"/>
      <c r="L308" s="38" t="s">
        <v>51</v>
      </c>
      <c r="N308" s="9"/>
      <c r="O308" s="9"/>
      <c r="P308" s="9"/>
    </row>
    <row r="309" spans="1:16" ht="12.75">
      <c r="A309" s="10"/>
      <c r="B309" s="6"/>
      <c r="C309" s="9"/>
      <c r="D309" s="11"/>
      <c r="E309" s="4"/>
      <c r="F309" s="4"/>
      <c r="G309" s="4"/>
      <c r="H309" s="9"/>
      <c r="I309" s="4"/>
      <c r="J309" s="9"/>
      <c r="K309" s="4"/>
      <c r="L309" s="9"/>
      <c r="N309" s="9"/>
      <c r="O309" s="9"/>
      <c r="P309" s="9"/>
    </row>
    <row r="310" spans="1:16" ht="13.5" thickBot="1">
      <c r="A310" s="10">
        <v>1955</v>
      </c>
      <c r="B310" s="6">
        <v>20090</v>
      </c>
      <c r="C310" s="8">
        <v>180000</v>
      </c>
      <c r="D310" s="11">
        <v>1491</v>
      </c>
      <c r="E310" s="4" t="s">
        <v>16</v>
      </c>
      <c r="F310" s="4">
        <v>20</v>
      </c>
      <c r="G310" s="4"/>
      <c r="H310" s="7">
        <v>180000</v>
      </c>
      <c r="I310" s="4"/>
      <c r="J310" s="9">
        <v>0</v>
      </c>
      <c r="K310" s="4"/>
      <c r="L310" s="7">
        <f>H310+J310</f>
        <v>180000</v>
      </c>
      <c r="N310" s="9">
        <f>C310-L310</f>
        <v>0</v>
      </c>
      <c r="O310" s="9"/>
      <c r="P310" s="9"/>
    </row>
    <row r="311" spans="1:16" ht="13.5" thickTop="1">
      <c r="A311" s="10" t="s">
        <v>21</v>
      </c>
      <c r="B311" s="6"/>
      <c r="C311" s="38" t="s">
        <v>59</v>
      </c>
      <c r="D311" s="11"/>
      <c r="E311" s="4"/>
      <c r="F311" s="4"/>
      <c r="G311" s="4"/>
      <c r="H311" s="9"/>
      <c r="I311" s="4"/>
      <c r="J311" s="9"/>
      <c r="K311" s="4"/>
      <c r="L311" s="38" t="s">
        <v>51</v>
      </c>
      <c r="N311" s="9"/>
      <c r="O311" s="9"/>
      <c r="P311" s="9"/>
    </row>
    <row r="312" spans="1:16" ht="12.75">
      <c r="A312" s="10"/>
      <c r="B312" s="6"/>
      <c r="C312" s="38"/>
      <c r="D312" s="11"/>
      <c r="E312" s="4"/>
      <c r="F312" s="4"/>
      <c r="G312" s="4"/>
      <c r="H312" s="9"/>
      <c r="I312" s="4"/>
      <c r="J312" s="9"/>
      <c r="K312" s="4"/>
      <c r="L312" s="38"/>
      <c r="N312" s="9"/>
      <c r="O312" s="9"/>
      <c r="P312" s="9"/>
    </row>
    <row r="313" spans="1:16" ht="12.75">
      <c r="A313" s="10"/>
      <c r="B313" s="6"/>
      <c r="C313" s="38"/>
      <c r="D313" s="11"/>
      <c r="E313" s="4"/>
      <c r="F313" s="4"/>
      <c r="G313" s="4"/>
      <c r="H313" s="9"/>
      <c r="I313" s="4"/>
      <c r="J313" s="9"/>
      <c r="K313" s="4"/>
      <c r="L313" s="38"/>
      <c r="N313" s="9"/>
      <c r="O313" s="9"/>
      <c r="P313" s="9"/>
    </row>
    <row r="314" spans="1:16" ht="13.5" thickBot="1">
      <c r="A314" s="10" t="s">
        <v>95</v>
      </c>
      <c r="B314" s="6">
        <v>42185</v>
      </c>
      <c r="C314" s="8">
        <v>500787</v>
      </c>
      <c r="D314" s="11">
        <v>1491</v>
      </c>
      <c r="E314" s="4" t="s">
        <v>16</v>
      </c>
      <c r="F314" s="4">
        <v>20</v>
      </c>
      <c r="G314" s="4"/>
      <c r="H314" s="7">
        <v>0</v>
      </c>
      <c r="I314" s="4"/>
      <c r="J314" s="63">
        <f>+C314/F314</f>
        <v>25039.35</v>
      </c>
      <c r="K314" s="4"/>
      <c r="L314" s="7">
        <f>H314+J314</f>
        <v>25039.35</v>
      </c>
      <c r="N314" s="9">
        <f>C314-L314</f>
        <v>475747.65</v>
      </c>
      <c r="O314" s="9"/>
      <c r="P314" s="9"/>
    </row>
    <row r="315" spans="1:16" ht="13.5" thickTop="1">
      <c r="A315" s="10" t="s">
        <v>21</v>
      </c>
      <c r="B315" s="6"/>
      <c r="C315" s="38" t="s">
        <v>59</v>
      </c>
      <c r="D315" s="11"/>
      <c r="E315" s="4"/>
      <c r="F315" s="4"/>
      <c r="G315" s="4"/>
      <c r="H315" s="9"/>
      <c r="I315" s="4"/>
      <c r="J315" s="64"/>
      <c r="K315" s="4"/>
      <c r="L315" s="38" t="s">
        <v>51</v>
      </c>
      <c r="N315" s="9"/>
      <c r="O315" s="9"/>
      <c r="P315" s="9"/>
    </row>
    <row r="316" spans="1:16" ht="12.75">
      <c r="A316" s="10"/>
      <c r="B316" s="6"/>
      <c r="C316" s="38"/>
      <c r="D316" s="11"/>
      <c r="E316" s="4"/>
      <c r="F316" s="4"/>
      <c r="G316" s="4"/>
      <c r="H316" s="9"/>
      <c r="I316" s="4"/>
      <c r="J316" s="64"/>
      <c r="K316" s="4"/>
      <c r="L316" s="38"/>
      <c r="N316" s="9"/>
      <c r="O316" s="9"/>
      <c r="P316" s="9"/>
    </row>
    <row r="317" spans="1:16" ht="12.75">
      <c r="A317" s="10"/>
      <c r="B317" s="6"/>
      <c r="C317" s="38"/>
      <c r="D317" s="11"/>
      <c r="E317" s="4"/>
      <c r="F317" s="4"/>
      <c r="G317" s="4"/>
      <c r="H317" s="9"/>
      <c r="I317" s="4"/>
      <c r="J317" s="64"/>
      <c r="K317" s="4"/>
      <c r="L317" s="38"/>
      <c r="N317" s="9"/>
      <c r="O317" s="9"/>
      <c r="P317" s="9"/>
    </row>
    <row r="318" spans="1:16" ht="12.75">
      <c r="A318" s="10" t="s">
        <v>96</v>
      </c>
      <c r="B318" s="6">
        <v>42185</v>
      </c>
      <c r="C318" s="9">
        <v>2674435</v>
      </c>
      <c r="D318" s="11">
        <v>1491</v>
      </c>
      <c r="E318" s="4" t="s">
        <v>16</v>
      </c>
      <c r="F318" s="4">
        <v>20</v>
      </c>
      <c r="G318" s="4"/>
      <c r="H318" s="9"/>
      <c r="I318" s="4"/>
      <c r="J318" s="64">
        <f>+C318/F318</f>
        <v>133721.75</v>
      </c>
      <c r="K318" s="4"/>
      <c r="L318" s="9">
        <f>H318+J318</f>
        <v>133721.75</v>
      </c>
      <c r="N318" s="9">
        <f>C318-L318</f>
        <v>2540713.25</v>
      </c>
      <c r="O318" s="9"/>
      <c r="P318" s="9"/>
    </row>
    <row r="319" spans="1:16" ht="12.75">
      <c r="A319" s="10" t="s">
        <v>96</v>
      </c>
      <c r="B319" s="6">
        <v>42551</v>
      </c>
      <c r="C319" s="7">
        <v>30154</v>
      </c>
      <c r="D319" s="11">
        <v>1491</v>
      </c>
      <c r="E319" s="4" t="s">
        <v>18</v>
      </c>
      <c r="F319" s="4">
        <v>20</v>
      </c>
      <c r="G319" s="4"/>
      <c r="H319" s="7"/>
      <c r="I319" s="4"/>
      <c r="J319" s="63"/>
      <c r="K319" s="4"/>
      <c r="L319" s="7"/>
      <c r="N319" s="7"/>
      <c r="O319" s="9"/>
      <c r="P319" s="9"/>
    </row>
    <row r="320" spans="2:16" ht="12.75">
      <c r="B320" s="6"/>
      <c r="C320" s="65"/>
      <c r="D320" s="11"/>
      <c r="E320" s="4"/>
      <c r="F320" s="4"/>
      <c r="G320" s="4"/>
      <c r="H320" s="9"/>
      <c r="I320" s="4"/>
      <c r="J320" s="64"/>
      <c r="K320" s="4"/>
      <c r="L320" s="38"/>
      <c r="N320" s="9"/>
      <c r="O320" s="9"/>
      <c r="P320" s="9"/>
    </row>
    <row r="321" spans="1:16" ht="13.5" thickBot="1">
      <c r="A321" s="10" t="s">
        <v>21</v>
      </c>
      <c r="B321" s="6"/>
      <c r="C321" s="66">
        <f>SUM(C318:C320)</f>
        <v>2704589</v>
      </c>
      <c r="D321" s="11"/>
      <c r="E321" s="4"/>
      <c r="F321" s="4"/>
      <c r="G321" s="4"/>
      <c r="H321" s="66">
        <f>SUM(H318:H320)</f>
        <v>0</v>
      </c>
      <c r="I321" s="4"/>
      <c r="J321" s="66">
        <f>SUM(J318:J320)</f>
        <v>133721.75</v>
      </c>
      <c r="K321" s="4"/>
      <c r="L321" s="66">
        <f>SUM(L318:L320)</f>
        <v>133721.75</v>
      </c>
      <c r="N321" s="66">
        <f>SUM(N318:N320)</f>
        <v>2540713.25</v>
      </c>
      <c r="O321" s="9"/>
      <c r="P321" s="9"/>
    </row>
    <row r="322" spans="1:16" ht="13.5" thickTop="1">
      <c r="A322" s="10"/>
      <c r="B322" s="6"/>
      <c r="C322" s="38" t="s">
        <v>59</v>
      </c>
      <c r="D322" s="11"/>
      <c r="E322" s="4"/>
      <c r="F322" s="4"/>
      <c r="G322" s="4"/>
      <c r="H322" s="9"/>
      <c r="I322" s="4"/>
      <c r="J322" s="9"/>
      <c r="K322" s="4"/>
      <c r="L322" s="38" t="s">
        <v>51</v>
      </c>
      <c r="N322" s="9"/>
      <c r="O322" s="9"/>
      <c r="P322" s="9"/>
    </row>
    <row r="323" spans="1:16" ht="12.75">
      <c r="A323" s="10"/>
      <c r="B323" s="6"/>
      <c r="C323" s="38"/>
      <c r="D323" s="11"/>
      <c r="E323" s="4"/>
      <c r="F323" s="4"/>
      <c r="G323" s="4"/>
      <c r="H323" s="9"/>
      <c r="I323" s="4"/>
      <c r="J323" s="9"/>
      <c r="K323" s="4"/>
      <c r="L323" s="38"/>
      <c r="N323" s="9"/>
      <c r="O323" s="9"/>
      <c r="P323" s="9"/>
    </row>
    <row r="324" spans="1:16" ht="12.75">
      <c r="A324" s="10"/>
      <c r="B324" s="6"/>
      <c r="C324" s="9"/>
      <c r="D324" s="11"/>
      <c r="E324" s="4"/>
      <c r="F324" s="4"/>
      <c r="G324" s="4"/>
      <c r="H324" s="9"/>
      <c r="I324" s="4"/>
      <c r="J324" s="9"/>
      <c r="K324" s="4"/>
      <c r="L324" s="9"/>
      <c r="N324" s="9"/>
      <c r="O324" s="9"/>
      <c r="P324" s="9"/>
    </row>
    <row r="325" spans="1:16" ht="12.75">
      <c r="A325" s="35" t="s">
        <v>47</v>
      </c>
      <c r="B325" s="6"/>
      <c r="C325" s="9"/>
      <c r="D325" s="11"/>
      <c r="E325" s="4"/>
      <c r="F325" s="4"/>
      <c r="G325" s="4"/>
      <c r="H325" s="9"/>
      <c r="I325" s="4"/>
      <c r="J325" s="9"/>
      <c r="K325" s="4"/>
      <c r="L325" s="9"/>
      <c r="N325" s="9"/>
      <c r="O325" s="9"/>
      <c r="P325" s="9"/>
    </row>
    <row r="326" spans="1:16" ht="12.75">
      <c r="A326" s="10"/>
      <c r="B326" s="6"/>
      <c r="C326" s="9"/>
      <c r="D326" s="11"/>
      <c r="E326" s="4"/>
      <c r="F326" s="4"/>
      <c r="G326" s="4"/>
      <c r="H326" s="9"/>
      <c r="I326" s="4"/>
      <c r="J326" s="9"/>
      <c r="K326" s="4"/>
      <c r="L326" s="9"/>
      <c r="N326" s="9">
        <f>C326-L326</f>
        <v>0</v>
      </c>
      <c r="O326" s="9"/>
      <c r="P326" s="9"/>
    </row>
    <row r="327" spans="1:16" ht="12.75">
      <c r="A327" s="10"/>
      <c r="B327" s="6"/>
      <c r="C327" s="9"/>
      <c r="D327" s="11"/>
      <c r="E327" s="4"/>
      <c r="F327" s="4"/>
      <c r="G327" s="4"/>
      <c r="H327" s="9"/>
      <c r="I327" s="4"/>
      <c r="J327" s="9"/>
      <c r="K327" s="4"/>
      <c r="L327" s="9"/>
      <c r="N327" s="9"/>
      <c r="O327" s="9"/>
      <c r="P327" s="9"/>
    </row>
    <row r="328" spans="1:16" ht="12.75">
      <c r="A328" s="10"/>
      <c r="B328" s="6"/>
      <c r="C328" s="9"/>
      <c r="D328" s="11"/>
      <c r="E328" s="4"/>
      <c r="F328" s="4"/>
      <c r="G328" s="4"/>
      <c r="H328" s="9"/>
      <c r="I328" s="4"/>
      <c r="J328" s="9"/>
      <c r="K328" s="4"/>
      <c r="L328" s="9"/>
      <c r="N328" s="9"/>
      <c r="O328" s="9"/>
      <c r="P328" s="9"/>
    </row>
    <row r="329" spans="1:16" ht="12.75">
      <c r="A329" s="10"/>
      <c r="B329" s="6"/>
      <c r="C329" s="9"/>
      <c r="D329" s="11"/>
      <c r="E329" s="4"/>
      <c r="F329" s="4"/>
      <c r="G329" s="4"/>
      <c r="H329" s="9"/>
      <c r="I329" s="4"/>
      <c r="J329" s="9"/>
      <c r="K329" s="4"/>
      <c r="L329" s="9"/>
      <c r="N329" s="9"/>
      <c r="O329" s="9"/>
      <c r="P329" s="9"/>
    </row>
    <row r="330" spans="1:16" ht="12.75">
      <c r="A330" s="10"/>
      <c r="B330" s="6"/>
      <c r="C330" s="9"/>
      <c r="D330" s="11"/>
      <c r="E330" s="4"/>
      <c r="F330" s="4"/>
      <c r="G330" s="4"/>
      <c r="H330" s="9"/>
      <c r="I330" s="4"/>
      <c r="J330" s="9"/>
      <c r="K330" s="4"/>
      <c r="L330" s="9"/>
      <c r="N330" s="9"/>
      <c r="O330" s="9"/>
      <c r="P330" s="9"/>
    </row>
    <row r="331" spans="1:16" ht="12.75">
      <c r="A331" s="10"/>
      <c r="B331" s="6"/>
      <c r="C331" s="9"/>
      <c r="D331" s="11"/>
      <c r="E331" s="4"/>
      <c r="F331" s="4"/>
      <c r="G331" s="4"/>
      <c r="H331" s="9"/>
      <c r="I331" s="4"/>
      <c r="J331" s="9"/>
      <c r="K331" s="4"/>
      <c r="L331" s="9"/>
      <c r="N331" s="9"/>
      <c r="O331" s="9"/>
      <c r="P331" s="9"/>
    </row>
    <row r="332" spans="1:16" ht="12.75">
      <c r="A332" s="10"/>
      <c r="B332" s="6"/>
      <c r="C332" s="9"/>
      <c r="D332" s="11"/>
      <c r="E332" s="4"/>
      <c r="F332" s="4"/>
      <c r="G332" s="4"/>
      <c r="H332" s="9"/>
      <c r="I332" s="4"/>
      <c r="J332" s="9"/>
      <c r="K332" s="4"/>
      <c r="L332" s="9"/>
      <c r="N332" s="9"/>
      <c r="O332" s="9"/>
      <c r="P332" s="9"/>
    </row>
    <row r="333" spans="1:16" ht="12.75">
      <c r="A333" s="10"/>
      <c r="B333" s="6"/>
      <c r="C333" s="9"/>
      <c r="D333" s="11"/>
      <c r="E333" s="4"/>
      <c r="F333" s="4"/>
      <c r="G333" s="4"/>
      <c r="H333" s="9"/>
      <c r="I333" s="4"/>
      <c r="J333" s="9"/>
      <c r="K333" s="4"/>
      <c r="L333" s="9"/>
      <c r="N333" s="9"/>
      <c r="O333" s="9"/>
      <c r="P333" s="9"/>
    </row>
    <row r="334" spans="1:16" ht="12.75">
      <c r="A334" s="10"/>
      <c r="B334" s="6"/>
      <c r="C334" s="9"/>
      <c r="D334" s="11"/>
      <c r="E334" s="4"/>
      <c r="F334" s="4"/>
      <c r="G334" s="4"/>
      <c r="H334" s="9"/>
      <c r="I334" s="4"/>
      <c r="J334" s="9"/>
      <c r="K334" s="4"/>
      <c r="L334" s="9"/>
      <c r="N334" s="9">
        <f aca="true" t="shared" si="24" ref="N334:N340">C334-L334</f>
        <v>0</v>
      </c>
      <c r="O334" s="9"/>
      <c r="P334" s="9"/>
    </row>
    <row r="335" spans="1:16" ht="12.75">
      <c r="A335" s="10"/>
      <c r="B335" s="6"/>
      <c r="C335" s="9"/>
      <c r="D335" s="11"/>
      <c r="E335" s="4"/>
      <c r="F335" s="4"/>
      <c r="G335" s="4"/>
      <c r="H335" s="9"/>
      <c r="I335" s="4"/>
      <c r="J335" s="9"/>
      <c r="K335" s="4"/>
      <c r="L335" s="9"/>
      <c r="N335" s="9">
        <f t="shared" si="24"/>
        <v>0</v>
      </c>
      <c r="O335" s="9"/>
      <c r="P335" s="9"/>
    </row>
    <row r="336" spans="1:16" ht="12.75">
      <c r="A336" s="10"/>
      <c r="B336" s="6"/>
      <c r="C336" s="9"/>
      <c r="D336" s="11"/>
      <c r="E336" s="4"/>
      <c r="F336" s="4"/>
      <c r="G336" s="4"/>
      <c r="H336" s="9"/>
      <c r="I336" s="4"/>
      <c r="J336" s="9"/>
      <c r="K336" s="4"/>
      <c r="L336" s="9"/>
      <c r="N336" s="9">
        <f t="shared" si="24"/>
        <v>0</v>
      </c>
      <c r="O336" s="9"/>
      <c r="P336" s="9"/>
    </row>
    <row r="337" spans="1:16" ht="12.75">
      <c r="A337" s="10"/>
      <c r="B337" s="6"/>
      <c r="C337" s="9"/>
      <c r="D337" s="11"/>
      <c r="E337" s="4"/>
      <c r="F337" s="4"/>
      <c r="G337" s="4"/>
      <c r="H337" s="9"/>
      <c r="I337" s="4"/>
      <c r="J337" s="9"/>
      <c r="K337" s="4"/>
      <c r="L337" s="9"/>
      <c r="N337" s="9"/>
      <c r="O337" s="9"/>
      <c r="P337" s="9"/>
    </row>
    <row r="338" spans="1:16" ht="12.75">
      <c r="A338" s="10"/>
      <c r="B338" s="6"/>
      <c r="C338" s="9"/>
      <c r="D338" s="11"/>
      <c r="E338" s="4"/>
      <c r="F338" s="4"/>
      <c r="G338" s="4"/>
      <c r="H338" s="9"/>
      <c r="I338" s="4"/>
      <c r="J338" s="9"/>
      <c r="K338" s="4"/>
      <c r="L338" s="9"/>
      <c r="N338" s="9"/>
      <c r="O338" s="9"/>
      <c r="P338" s="9"/>
    </row>
    <row r="339" spans="1:16" ht="12.75">
      <c r="A339" s="10"/>
      <c r="B339" s="6"/>
      <c r="C339" s="9"/>
      <c r="D339" s="11"/>
      <c r="E339" s="4"/>
      <c r="F339" s="4"/>
      <c r="G339" s="4"/>
      <c r="H339" s="9"/>
      <c r="I339" s="4"/>
      <c r="J339" s="9"/>
      <c r="K339" s="4"/>
      <c r="L339" s="9"/>
      <c r="N339" s="9"/>
      <c r="O339" s="9"/>
      <c r="P339" s="9"/>
    </row>
    <row r="340" spans="1:16" ht="12.75">
      <c r="A340" s="10"/>
      <c r="B340" s="6"/>
      <c r="C340" s="7"/>
      <c r="D340" s="11"/>
      <c r="E340" s="4"/>
      <c r="F340" s="4"/>
      <c r="G340" s="4"/>
      <c r="H340" s="7"/>
      <c r="I340" s="4"/>
      <c r="J340" s="7"/>
      <c r="K340" s="4"/>
      <c r="L340" s="7"/>
      <c r="N340" s="7">
        <f t="shared" si="24"/>
        <v>0</v>
      </c>
      <c r="O340" s="9"/>
      <c r="P340" s="9"/>
    </row>
    <row r="341" spans="1:16" ht="12.75">
      <c r="A341" s="10" t="s">
        <v>46</v>
      </c>
      <c r="B341" s="6"/>
      <c r="C341" s="9"/>
      <c r="D341" s="11"/>
      <c r="E341" s="4"/>
      <c r="F341" s="4"/>
      <c r="G341" s="4"/>
      <c r="H341" s="9"/>
      <c r="I341" s="4"/>
      <c r="J341" s="9"/>
      <c r="K341" s="4"/>
      <c r="L341" s="9"/>
      <c r="N341" s="9"/>
      <c r="O341" s="9"/>
      <c r="P341" s="9"/>
    </row>
    <row r="342" spans="1:16" ht="13.5" thickBot="1">
      <c r="A342" s="10"/>
      <c r="B342" s="6"/>
      <c r="C342" s="8">
        <f>SUM(C326:C340)</f>
        <v>0</v>
      </c>
      <c r="D342" s="11"/>
      <c r="E342" s="4"/>
      <c r="F342" s="4"/>
      <c r="G342" s="4"/>
      <c r="H342" s="8">
        <f>SUM(H330:H340)</f>
        <v>0</v>
      </c>
      <c r="I342" s="4"/>
      <c r="J342" s="8">
        <f>SUM(J330:J340)</f>
        <v>0</v>
      </c>
      <c r="K342" s="4"/>
      <c r="L342" s="8">
        <f>SUM(L330:L340)</f>
        <v>0</v>
      </c>
      <c r="N342" s="8">
        <f>SUM(N326:N340)</f>
        <v>0</v>
      </c>
      <c r="O342" s="9"/>
      <c r="P342" s="9"/>
    </row>
    <row r="343" spans="1:16" ht="13.5" thickTop="1">
      <c r="A343" s="10"/>
      <c r="B343" s="6"/>
      <c r="C343" s="38" t="s">
        <v>62</v>
      </c>
      <c r="D343" s="11"/>
      <c r="E343" s="4"/>
      <c r="F343" s="4"/>
      <c r="G343" s="4"/>
      <c r="H343" s="9"/>
      <c r="I343" s="4"/>
      <c r="J343" s="9"/>
      <c r="K343" s="4"/>
      <c r="L343" s="9"/>
      <c r="N343" s="9"/>
      <c r="O343" s="9"/>
      <c r="P343" s="9"/>
    </row>
    <row r="344" spans="1:16" ht="13.5" thickBot="1">
      <c r="A344" t="s">
        <v>4</v>
      </c>
      <c r="B344" s="6"/>
      <c r="C344" s="21">
        <f>SUM(C11,C20,C38,C92,C181,C189,C196,C244,C260,C296,C301,C307,C310,+C342+C314+C318)</f>
        <v>67414986.45</v>
      </c>
      <c r="D344" s="22"/>
      <c r="E344" s="23"/>
      <c r="F344" s="23"/>
      <c r="G344" s="23"/>
      <c r="H344" s="21">
        <f>SUM(H11,H20,H38,H92,H181,H189,H196,H244,H260,H296,H301,H307,H310,+H342)</f>
        <v>28816690</v>
      </c>
      <c r="I344" s="23"/>
      <c r="J344" s="21">
        <f>SUM(J11,J20,J38,J92,J181,J189,J196,J244,J260,J296,J301,J307,J310,+J342+J314+J321)</f>
        <v>1993499.334397306</v>
      </c>
      <c r="K344" s="23"/>
      <c r="L344" s="21">
        <f>SUM(L11,L20,L38,L92,L181,L189,L196,L244,L260,L296,L301,L307,L310,+L342+L314+L321)</f>
        <v>30810191.334397305</v>
      </c>
      <c r="M344" s="12"/>
      <c r="N344" s="21">
        <f>SUM(N11,N20,N38,N92,N181,N189,N196,N244,N260,N296,N301,N307,N310,+N342)</f>
        <v>16780018.560852695</v>
      </c>
      <c r="O344" s="23"/>
      <c r="P344" s="23"/>
    </row>
    <row r="345" spans="1:16" ht="13.5" thickTop="1">
      <c r="A345" t="s">
        <v>31</v>
      </c>
      <c r="B345" s="6"/>
      <c r="D345" s="5"/>
      <c r="M345" s="23"/>
      <c r="N345" s="23"/>
      <c r="O345" s="23"/>
      <c r="P345" s="23"/>
    </row>
    <row r="346" spans="2:16" ht="12.75">
      <c r="B346" s="6"/>
      <c r="C346" s="4"/>
      <c r="D346" s="5"/>
      <c r="E346" s="4"/>
      <c r="F346" s="4"/>
      <c r="G346" s="4"/>
      <c r="H346" s="4"/>
      <c r="I346" s="4"/>
      <c r="J346" s="9"/>
      <c r="K346" s="4"/>
      <c r="L346" s="9"/>
      <c r="M346" s="12"/>
      <c r="N346" s="9"/>
      <c r="O346" s="9"/>
      <c r="P346" s="9"/>
    </row>
    <row r="347" spans="1:16" ht="12.75">
      <c r="A347" s="24"/>
      <c r="B347" s="6"/>
      <c r="C347" s="4"/>
      <c r="D347" s="5"/>
      <c r="E347" s="4"/>
      <c r="F347" s="4"/>
      <c r="G347" s="4"/>
      <c r="H347" s="4"/>
      <c r="I347" s="4"/>
      <c r="J347" s="9"/>
      <c r="K347" s="4"/>
      <c r="L347" s="9"/>
      <c r="N347" s="9"/>
      <c r="O347" s="9"/>
      <c r="P347" s="9"/>
    </row>
    <row r="348" spans="1:16" ht="12.75">
      <c r="A348" s="24"/>
      <c r="B348" s="6"/>
      <c r="C348" s="4"/>
      <c r="D348" s="5"/>
      <c r="E348" s="4"/>
      <c r="F348" s="4"/>
      <c r="G348" s="4"/>
      <c r="H348" s="4"/>
      <c r="I348" s="4"/>
      <c r="J348" s="9"/>
      <c r="K348" s="4"/>
      <c r="L348" s="9"/>
      <c r="N348" s="9"/>
      <c r="O348" s="9"/>
      <c r="P348" s="9"/>
    </row>
    <row r="349" spans="2:16" ht="12.75">
      <c r="B349" s="6"/>
      <c r="C349" s="4"/>
      <c r="D349" s="5"/>
      <c r="E349" s="4"/>
      <c r="F349" s="4"/>
      <c r="G349" s="4"/>
      <c r="H349" s="4"/>
      <c r="I349" s="4"/>
      <c r="J349" s="9"/>
      <c r="K349" s="4"/>
      <c r="L349" s="9"/>
      <c r="N349" s="9"/>
      <c r="O349" s="9"/>
      <c r="P349" s="9"/>
    </row>
    <row r="350" spans="1:16" ht="12.75">
      <c r="A350" s="12"/>
      <c r="B350" s="25"/>
      <c r="C350" s="9"/>
      <c r="D350" s="11"/>
      <c r="E350" s="9"/>
      <c r="F350" s="9"/>
      <c r="G350" s="9"/>
      <c r="H350" s="9"/>
      <c r="I350" s="9"/>
      <c r="J350" s="9"/>
      <c r="K350" s="9"/>
      <c r="L350" s="9"/>
      <c r="M350" s="12"/>
      <c r="N350" s="4"/>
      <c r="O350" s="4"/>
      <c r="P350" s="4"/>
    </row>
    <row r="351" spans="1:16" ht="12.75">
      <c r="A351" s="12"/>
      <c r="B351" s="25"/>
      <c r="C351" s="9"/>
      <c r="D351" s="11"/>
      <c r="E351" s="9"/>
      <c r="F351" s="9"/>
      <c r="G351" s="9"/>
      <c r="H351" s="9"/>
      <c r="I351" s="9"/>
      <c r="J351" s="9"/>
      <c r="K351" s="9"/>
      <c r="L351" s="9"/>
      <c r="M351" s="12"/>
      <c r="N351" s="4"/>
      <c r="O351" s="4"/>
      <c r="P351" s="4"/>
    </row>
    <row r="352" spans="1:16" ht="12.75">
      <c r="A352" s="12" t="s">
        <v>98</v>
      </c>
      <c r="B352" s="25"/>
      <c r="C352" s="9"/>
      <c r="D352" s="11"/>
      <c r="E352" s="9"/>
      <c r="F352" s="9"/>
      <c r="G352" s="9"/>
      <c r="H352" s="9"/>
      <c r="I352" s="9"/>
      <c r="J352" s="9"/>
      <c r="K352" s="9"/>
      <c r="L352" s="9"/>
      <c r="M352" s="12"/>
      <c r="N352" s="4"/>
      <c r="O352" s="4"/>
      <c r="P352" s="4"/>
    </row>
    <row r="353" spans="1:16" ht="12.75">
      <c r="A353" s="12"/>
      <c r="B353" s="12"/>
      <c r="C353" s="9"/>
      <c r="D353" s="11"/>
      <c r="E353" s="9"/>
      <c r="F353" s="9"/>
      <c r="G353" s="9"/>
      <c r="H353" s="9"/>
      <c r="I353" s="9"/>
      <c r="J353" s="9"/>
      <c r="K353" s="9"/>
      <c r="L353" s="9"/>
      <c r="M353" s="12"/>
      <c r="N353" s="9"/>
      <c r="O353" s="9"/>
      <c r="P353" s="9"/>
    </row>
    <row r="354" spans="1:13" ht="12.75">
      <c r="A354" s="12"/>
      <c r="B354" s="25"/>
      <c r="C354" s="9"/>
      <c r="D354" s="11"/>
      <c r="E354" s="9"/>
      <c r="F354" s="9"/>
      <c r="G354" s="9"/>
      <c r="H354" s="9"/>
      <c r="I354" s="9"/>
      <c r="J354" s="9"/>
      <c r="K354" s="9"/>
      <c r="L354" s="9"/>
      <c r="M354" s="12"/>
    </row>
    <row r="355" spans="3:16" ht="12.75">
      <c r="C355" s="4"/>
      <c r="D355" s="5"/>
      <c r="E355" s="4"/>
      <c r="F355" s="4"/>
      <c r="G355" s="4"/>
      <c r="H355" s="4"/>
      <c r="I355" s="4"/>
      <c r="J355" s="4"/>
      <c r="K355" s="4"/>
      <c r="L355" s="4"/>
      <c r="N355" s="4"/>
      <c r="O355" s="4"/>
      <c r="P355" s="4"/>
    </row>
    <row r="356" spans="3:12" ht="12.75">
      <c r="C356" s="4"/>
      <c r="D356" s="5"/>
      <c r="E356" s="4"/>
      <c r="F356" s="4"/>
      <c r="G356" s="4"/>
      <c r="H356" s="4"/>
      <c r="I356" s="4"/>
      <c r="J356" s="4"/>
      <c r="K356" s="4"/>
      <c r="L356" s="4"/>
    </row>
    <row r="357" spans="3:16" ht="12.75">
      <c r="C357" s="4"/>
      <c r="D357" s="5"/>
      <c r="E357" s="4"/>
      <c r="F357" s="4"/>
      <c r="G357" s="4"/>
      <c r="H357" s="4"/>
      <c r="I357" s="4"/>
      <c r="J357" s="4"/>
      <c r="K357" s="4"/>
      <c r="L357" s="4"/>
      <c r="N357" s="4"/>
      <c r="O357" s="4"/>
      <c r="P357" s="4"/>
    </row>
    <row r="358" spans="3:16" ht="12.75">
      <c r="C358" s="4"/>
      <c r="D358" s="5"/>
      <c r="E358" s="4"/>
      <c r="F358" s="4"/>
      <c r="G358" s="4"/>
      <c r="H358" s="4"/>
      <c r="I358" s="4"/>
      <c r="J358" s="15"/>
      <c r="K358" s="4"/>
      <c r="L358" s="4"/>
      <c r="N358" s="4"/>
      <c r="O358" s="4"/>
      <c r="P358" s="4"/>
    </row>
    <row r="359" spans="3:16" ht="12.75">
      <c r="C359" s="4"/>
      <c r="D359" s="5"/>
      <c r="E359" s="4"/>
      <c r="F359" s="4"/>
      <c r="G359" s="4"/>
      <c r="H359" s="4"/>
      <c r="I359" s="4"/>
      <c r="J359" s="15"/>
      <c r="K359" s="4"/>
      <c r="L359" s="13"/>
      <c r="N359" s="4"/>
      <c r="O359" s="4"/>
      <c r="P359" s="4"/>
    </row>
    <row r="360" spans="3:16" ht="12.75">
      <c r="C360" s="4"/>
      <c r="D360" s="5"/>
      <c r="E360" s="4"/>
      <c r="F360" s="4"/>
      <c r="H360" s="4"/>
      <c r="J360" s="15"/>
      <c r="L360" s="4"/>
      <c r="N360" s="4"/>
      <c r="O360" s="4"/>
      <c r="P360" s="4"/>
    </row>
    <row r="361" spans="3:16" ht="12.75">
      <c r="C361" s="4"/>
      <c r="D361" s="5"/>
      <c r="E361" s="4"/>
      <c r="F361" s="4"/>
      <c r="H361" s="4"/>
      <c r="J361" s="15"/>
      <c r="L361" s="4"/>
      <c r="N361" s="4"/>
      <c r="O361" s="4"/>
      <c r="P361" s="4"/>
    </row>
    <row r="362" spans="3:16" ht="12.75">
      <c r="C362" s="4"/>
      <c r="D362" s="5"/>
      <c r="E362" s="4"/>
      <c r="F362" s="4"/>
      <c r="G362" s="4"/>
      <c r="H362" s="4"/>
      <c r="I362" s="4"/>
      <c r="J362" s="15"/>
      <c r="K362" s="4"/>
      <c r="L362" s="4"/>
      <c r="N362" s="4"/>
      <c r="O362" s="4"/>
      <c r="P362" s="4"/>
    </row>
    <row r="363" spans="3:16" ht="12.75">
      <c r="C363" s="4"/>
      <c r="D363" s="5"/>
      <c r="E363" s="4"/>
      <c r="F363" s="4"/>
      <c r="G363" s="4"/>
      <c r="H363" s="4"/>
      <c r="I363" s="4"/>
      <c r="J363" s="4"/>
      <c r="K363" s="4"/>
      <c r="L363" s="9"/>
      <c r="N363" s="4"/>
      <c r="O363" s="4"/>
      <c r="P363" s="4"/>
    </row>
    <row r="364" spans="3:16" ht="12.75">
      <c r="C364" s="9"/>
      <c r="D364" s="11"/>
      <c r="E364" s="9"/>
      <c r="F364" s="9"/>
      <c r="G364" s="9"/>
      <c r="H364" s="9"/>
      <c r="I364" s="9"/>
      <c r="J364" s="9"/>
      <c r="K364" s="9"/>
      <c r="L364" s="9"/>
      <c r="M364" s="12"/>
      <c r="N364" s="9"/>
      <c r="O364" s="9"/>
      <c r="P364" s="9"/>
    </row>
    <row r="365" spans="3:12" ht="12.75">
      <c r="C365" s="4"/>
      <c r="D365" s="5"/>
      <c r="E365" s="4"/>
      <c r="F365" s="4"/>
      <c r="G365" s="4"/>
      <c r="H365" s="4"/>
      <c r="I365" s="4"/>
      <c r="J365" s="4"/>
      <c r="K365" s="4"/>
      <c r="L365" s="4"/>
    </row>
    <row r="366" spans="3:16" ht="12.75">
      <c r="C366" s="4"/>
      <c r="D366" s="5"/>
      <c r="E366" s="4"/>
      <c r="F366" s="4"/>
      <c r="G366" s="4"/>
      <c r="H366" s="4"/>
      <c r="I366" s="4"/>
      <c r="J366" s="4"/>
      <c r="K366" s="4"/>
      <c r="L366" s="4"/>
      <c r="N366" s="4"/>
      <c r="O366" s="4"/>
      <c r="P366" s="4"/>
    </row>
    <row r="367" spans="3:12" ht="12.75">
      <c r="C367" s="4"/>
      <c r="D367" s="5"/>
      <c r="E367" s="4"/>
      <c r="F367" s="4"/>
      <c r="G367" s="4"/>
      <c r="H367" s="4"/>
      <c r="I367" s="4"/>
      <c r="J367" s="4"/>
      <c r="K367" s="4"/>
      <c r="L367" s="4"/>
    </row>
    <row r="368" spans="3:12" ht="12.75">
      <c r="C368" s="4"/>
      <c r="D368" s="5"/>
      <c r="E368" s="4"/>
      <c r="F368" s="4"/>
      <c r="G368" s="4"/>
      <c r="H368" s="4"/>
      <c r="I368" s="4"/>
      <c r="J368" s="4"/>
      <c r="K368" s="4"/>
      <c r="L368" s="4"/>
    </row>
    <row r="369" spans="3:16" ht="12.75">
      <c r="C369" s="4"/>
      <c r="D369" s="5"/>
      <c r="E369" s="4"/>
      <c r="F369" s="4"/>
      <c r="G369" s="4"/>
      <c r="H369" s="4"/>
      <c r="I369" s="4"/>
      <c r="J369" s="4"/>
      <c r="K369" s="4"/>
      <c r="L369" s="4"/>
      <c r="N369" s="4"/>
      <c r="O369" s="4"/>
      <c r="P369" s="4"/>
    </row>
    <row r="370" spans="3:16" ht="12.75">
      <c r="C370" s="4"/>
      <c r="D370" s="5"/>
      <c r="E370" s="4"/>
      <c r="F370" s="4"/>
      <c r="G370" s="4"/>
      <c r="H370" s="4"/>
      <c r="I370" s="4"/>
      <c r="J370" s="4"/>
      <c r="K370" s="4"/>
      <c r="L370" s="4"/>
      <c r="N370" s="4"/>
      <c r="O370" s="4"/>
      <c r="P370" s="4"/>
    </row>
    <row r="371" spans="3:16" ht="12.75">
      <c r="C371" s="4"/>
      <c r="D371" s="5"/>
      <c r="E371" s="4"/>
      <c r="F371" s="4"/>
      <c r="G371" s="4"/>
      <c r="H371" s="4"/>
      <c r="I371" s="4"/>
      <c r="J371" s="4"/>
      <c r="K371" s="4"/>
      <c r="L371" s="4"/>
      <c r="N371" s="4"/>
      <c r="O371" s="4"/>
      <c r="P371" s="4"/>
    </row>
    <row r="372" spans="3:16" ht="12.75">
      <c r="C372" s="9"/>
      <c r="D372" s="11"/>
      <c r="E372" s="9"/>
      <c r="F372" s="9"/>
      <c r="G372" s="12"/>
      <c r="H372" s="9"/>
      <c r="I372" s="12"/>
      <c r="J372" s="9"/>
      <c r="K372" s="12"/>
      <c r="L372" s="9"/>
      <c r="M372" s="12"/>
      <c r="N372" s="9"/>
      <c r="O372" s="9"/>
      <c r="P372" s="9"/>
    </row>
    <row r="373" spans="3:16" ht="12.75">
      <c r="C373" s="9"/>
      <c r="D373" s="11"/>
      <c r="E373" s="9"/>
      <c r="F373" s="9"/>
      <c r="G373" s="12"/>
      <c r="H373" s="9"/>
      <c r="I373" s="12"/>
      <c r="J373" s="9"/>
      <c r="K373" s="12"/>
      <c r="L373" s="9"/>
      <c r="M373" s="12"/>
      <c r="N373" s="9"/>
      <c r="O373" s="9"/>
      <c r="P373" s="9"/>
    </row>
    <row r="374" spans="3:16" ht="12.75">
      <c r="C374" s="12"/>
      <c r="D374" s="11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</row>
    <row r="375" spans="3:16" ht="12.75">
      <c r="C375" s="4"/>
      <c r="D375" s="5"/>
      <c r="H375" s="4"/>
      <c r="J375" s="4"/>
      <c r="L375" s="4"/>
      <c r="N375" s="4"/>
      <c r="O375" s="4"/>
      <c r="P375" s="4"/>
    </row>
    <row r="376" ht="12.75">
      <c r="D376" s="5"/>
    </row>
    <row r="377" ht="12.75">
      <c r="D377" s="5"/>
    </row>
    <row r="378" spans="3:16" ht="12.75">
      <c r="C378" s="4"/>
      <c r="D378" s="5"/>
      <c r="H378" s="4"/>
      <c r="J378" s="4"/>
      <c r="L378" s="4"/>
      <c r="N378" s="4"/>
      <c r="O378" s="4"/>
      <c r="P378" s="4"/>
    </row>
    <row r="379" ht="12.75">
      <c r="D379" s="5"/>
    </row>
    <row r="380" ht="12.75">
      <c r="D380" s="5"/>
    </row>
    <row r="381" ht="12.75">
      <c r="D381" s="5"/>
    </row>
    <row r="382" ht="12.75">
      <c r="D382" s="5"/>
    </row>
    <row r="383" ht="12.75">
      <c r="D383" s="5"/>
    </row>
    <row r="384" ht="12.75">
      <c r="D384" s="5"/>
    </row>
    <row r="385" ht="12.75">
      <c r="D385" s="5"/>
    </row>
    <row r="386" ht="12.75">
      <c r="D386" s="5"/>
    </row>
    <row r="387" ht="12.75">
      <c r="D387" s="5"/>
    </row>
    <row r="388" ht="12.75">
      <c r="D388" s="5"/>
    </row>
    <row r="389" ht="12.75">
      <c r="D389" s="5"/>
    </row>
    <row r="390" ht="12.75">
      <c r="D390" s="5"/>
    </row>
    <row r="391" ht="12.75">
      <c r="D391" s="5"/>
    </row>
    <row r="392" ht="12.75">
      <c r="D392" s="5"/>
    </row>
    <row r="393" ht="12.75">
      <c r="D393" s="5"/>
    </row>
    <row r="394" ht="12.75">
      <c r="D394" s="5"/>
    </row>
    <row r="395" ht="12.75">
      <c r="D395" s="5"/>
    </row>
    <row r="396" ht="12.75">
      <c r="D396" s="5"/>
    </row>
    <row r="397" ht="12.75">
      <c r="D397" s="5"/>
    </row>
    <row r="398" ht="12.75">
      <c r="D398" s="5"/>
    </row>
    <row r="399" ht="12.75">
      <c r="D399" s="5"/>
    </row>
    <row r="400" ht="12.75">
      <c r="D400" s="5"/>
    </row>
    <row r="401" ht="12.75">
      <c r="D401" s="5"/>
    </row>
    <row r="402" ht="12.75">
      <c r="D402" s="5"/>
    </row>
    <row r="403" ht="12.75">
      <c r="D403" s="5"/>
    </row>
    <row r="404" ht="12.75">
      <c r="D404" s="5"/>
    </row>
    <row r="405" ht="12.75">
      <c r="D405" s="5"/>
    </row>
    <row r="406" ht="12.75">
      <c r="D406" s="5"/>
    </row>
    <row r="407" ht="12.75">
      <c r="D407" s="5"/>
    </row>
    <row r="408" ht="12.75">
      <c r="D408" s="5"/>
    </row>
    <row r="409" ht="12.75">
      <c r="D409" s="5"/>
    </row>
    <row r="410" ht="12.75">
      <c r="D410" s="5"/>
    </row>
    <row r="411" ht="12.75">
      <c r="D411" s="5"/>
    </row>
    <row r="412" ht="12.75">
      <c r="D412" s="5"/>
    </row>
    <row r="413" ht="12.75">
      <c r="D413" s="5"/>
    </row>
    <row r="414" ht="12.75">
      <c r="D414" s="5"/>
    </row>
    <row r="415" ht="12.75">
      <c r="D415" s="5"/>
    </row>
    <row r="416" ht="12.75">
      <c r="D416" s="5"/>
    </row>
    <row r="417" ht="12.75">
      <c r="D417" s="5"/>
    </row>
    <row r="418" ht="12.75">
      <c r="D418" s="5"/>
    </row>
    <row r="419" ht="12.75">
      <c r="D419" s="5"/>
    </row>
    <row r="420" ht="12.75">
      <c r="D420" s="5"/>
    </row>
    <row r="421" ht="12.75">
      <c r="D421" s="5"/>
    </row>
    <row r="422" ht="12.75">
      <c r="D422" s="5"/>
    </row>
    <row r="423" ht="12.75">
      <c r="D423" s="5"/>
    </row>
    <row r="424" ht="12.75">
      <c r="D424" s="5"/>
    </row>
    <row r="425" ht="12.75">
      <c r="D425" s="5"/>
    </row>
    <row r="426" ht="12.75">
      <c r="D426" s="5"/>
    </row>
    <row r="427" ht="12.75">
      <c r="D427" s="5"/>
    </row>
    <row r="428" ht="12.75">
      <c r="D428" s="5"/>
    </row>
    <row r="429" ht="12.75">
      <c r="D429" s="5"/>
    </row>
    <row r="430" ht="12.75">
      <c r="D430" s="5"/>
    </row>
    <row r="431" ht="12.75">
      <c r="D431" s="5"/>
    </row>
    <row r="432" ht="12.75">
      <c r="D432" s="5"/>
    </row>
    <row r="433" ht="12.75">
      <c r="D433" s="5"/>
    </row>
    <row r="434" ht="12.75">
      <c r="D434" s="5"/>
    </row>
    <row r="435" ht="12.75">
      <c r="D435" s="5"/>
    </row>
    <row r="436" ht="12.75">
      <c r="D436" s="5"/>
    </row>
    <row r="437" ht="12.75">
      <c r="D437" s="5"/>
    </row>
    <row r="438" ht="12.75">
      <c r="D438" s="5"/>
    </row>
    <row r="439" ht="12.75">
      <c r="D439" s="5"/>
    </row>
    <row r="440" ht="12.75">
      <c r="D440" s="5"/>
    </row>
    <row r="441" ht="12.75">
      <c r="D441" s="5"/>
    </row>
    <row r="442" ht="12.75">
      <c r="D442" s="5"/>
    </row>
    <row r="443" ht="12.75">
      <c r="D443" s="5"/>
    </row>
    <row r="444" ht="12.75">
      <c r="D444" s="5"/>
    </row>
    <row r="445" ht="12.75">
      <c r="D445" s="5"/>
    </row>
    <row r="446" ht="12.75">
      <c r="D446" s="5"/>
    </row>
    <row r="447" ht="12.75">
      <c r="D447" s="5"/>
    </row>
    <row r="448" ht="12.75">
      <c r="D448" s="5"/>
    </row>
    <row r="449" ht="12.75">
      <c r="D449" s="5"/>
    </row>
    <row r="450" ht="12.75">
      <c r="D450" s="5"/>
    </row>
    <row r="451" ht="12.75">
      <c r="D451" s="5"/>
    </row>
    <row r="452" ht="12.75">
      <c r="D452" s="5"/>
    </row>
    <row r="453" ht="12.75">
      <c r="D453" s="5"/>
    </row>
    <row r="454" ht="12.75">
      <c r="D454" s="5"/>
    </row>
    <row r="455" ht="12.75">
      <c r="D455" s="5"/>
    </row>
    <row r="456" ht="12.75">
      <c r="D456" s="5"/>
    </row>
    <row r="457" ht="12.75">
      <c r="D457" s="5"/>
    </row>
    <row r="458" ht="12.75">
      <c r="D458" s="5"/>
    </row>
    <row r="459" ht="12.75">
      <c r="D459" s="5"/>
    </row>
    <row r="460" ht="12.75">
      <c r="D460" s="5"/>
    </row>
    <row r="461" ht="12.75">
      <c r="D461" s="5"/>
    </row>
    <row r="462" ht="12.75">
      <c r="D462" s="5"/>
    </row>
    <row r="463" ht="12.75">
      <c r="D463" s="5"/>
    </row>
    <row r="464" ht="12.75">
      <c r="D464" s="5"/>
    </row>
    <row r="465" ht="12.75">
      <c r="D465" s="5"/>
    </row>
    <row r="466" ht="12.75">
      <c r="D466" s="5"/>
    </row>
    <row r="467" ht="12.75">
      <c r="D467" s="5"/>
    </row>
    <row r="468" ht="12.75">
      <c r="D468" s="5"/>
    </row>
    <row r="469" ht="12.75">
      <c r="D469" s="5"/>
    </row>
    <row r="470" ht="12.75">
      <c r="D470" s="5"/>
    </row>
    <row r="471" ht="12.75">
      <c r="D471" s="5"/>
    </row>
    <row r="472" ht="12.75">
      <c r="D472" s="5"/>
    </row>
    <row r="473" ht="12.75">
      <c r="D473" s="5"/>
    </row>
    <row r="474" ht="12.75">
      <c r="D474" s="5"/>
    </row>
    <row r="475" ht="12.75">
      <c r="D475" s="5"/>
    </row>
    <row r="476" ht="12.75">
      <c r="D476" s="5"/>
    </row>
    <row r="477" ht="12.75">
      <c r="D477" s="5"/>
    </row>
    <row r="478" ht="12.75">
      <c r="D478" s="5"/>
    </row>
    <row r="479" ht="12.75">
      <c r="D479" s="5"/>
    </row>
    <row r="480" ht="12.75">
      <c r="D480" s="5"/>
    </row>
    <row r="481" ht="12.75">
      <c r="D481" s="5"/>
    </row>
    <row r="482" ht="12.75">
      <c r="D482" s="5"/>
    </row>
    <row r="483" ht="12.75">
      <c r="D483" s="5"/>
    </row>
    <row r="484" ht="12.75">
      <c r="D484" s="5"/>
    </row>
    <row r="485" ht="12.75">
      <c r="D485" s="5"/>
    </row>
    <row r="486" ht="12.75">
      <c r="D486" s="5"/>
    </row>
    <row r="487" ht="12.75">
      <c r="D487" s="5"/>
    </row>
    <row r="488" ht="12.75">
      <c r="D488" s="5"/>
    </row>
    <row r="489" ht="12.75">
      <c r="D489" s="5"/>
    </row>
    <row r="490" ht="12.75">
      <c r="D490" s="5"/>
    </row>
    <row r="491" ht="12.75">
      <c r="D491" s="5"/>
    </row>
    <row r="492" ht="12.75">
      <c r="D492" s="5"/>
    </row>
    <row r="493" ht="12.75">
      <c r="D493" s="5"/>
    </row>
    <row r="494" ht="12.75">
      <c r="D494" s="5"/>
    </row>
    <row r="495" ht="12.75">
      <c r="D495" s="5"/>
    </row>
    <row r="496" ht="12.75">
      <c r="D496" s="5"/>
    </row>
    <row r="497" ht="12.75">
      <c r="D497" s="5"/>
    </row>
    <row r="498" ht="12.75">
      <c r="D498" s="5"/>
    </row>
    <row r="499" ht="12.75">
      <c r="D499" s="5"/>
    </row>
    <row r="500" ht="12.75">
      <c r="D500" s="5"/>
    </row>
    <row r="501" ht="12.75">
      <c r="D501" s="5"/>
    </row>
    <row r="502" ht="12.75">
      <c r="D502" s="5"/>
    </row>
    <row r="503" ht="12.75">
      <c r="D503" s="5"/>
    </row>
    <row r="504" ht="12.75">
      <c r="D504" s="5"/>
    </row>
    <row r="505" ht="12.75">
      <c r="D505" s="5"/>
    </row>
    <row r="506" ht="12.75">
      <c r="D506" s="5"/>
    </row>
    <row r="507" ht="12.75">
      <c r="D507" s="5"/>
    </row>
    <row r="508" ht="12.75">
      <c r="D508" s="5"/>
    </row>
    <row r="509" ht="12.75">
      <c r="D509" s="5"/>
    </row>
    <row r="510" ht="12.75">
      <c r="D510" s="5"/>
    </row>
    <row r="511" ht="12.75">
      <c r="D511" s="5"/>
    </row>
    <row r="512" ht="12.75">
      <c r="D512" s="5"/>
    </row>
    <row r="513" ht="12.75">
      <c r="D513" s="5"/>
    </row>
    <row r="514" ht="12.75">
      <c r="D514" s="5"/>
    </row>
    <row r="515" ht="12.75">
      <c r="D515" s="5"/>
    </row>
    <row r="516" ht="12.75">
      <c r="D516" s="5"/>
    </row>
    <row r="517" ht="12.75">
      <c r="D517" s="5"/>
    </row>
    <row r="518" ht="12.75">
      <c r="D518" s="5"/>
    </row>
    <row r="519" ht="12.75">
      <c r="D519" s="5"/>
    </row>
    <row r="520" ht="12.75">
      <c r="D520" s="5"/>
    </row>
    <row r="521" ht="12.75">
      <c r="D521" s="5"/>
    </row>
    <row r="522" ht="12.75">
      <c r="D522" s="5"/>
    </row>
    <row r="523" ht="12.75">
      <c r="D523" s="5"/>
    </row>
    <row r="524" ht="12.75">
      <c r="D524" s="5"/>
    </row>
    <row r="525" ht="12.75">
      <c r="D525" s="5"/>
    </row>
    <row r="526" ht="12.75">
      <c r="D526" s="5"/>
    </row>
    <row r="527" ht="12.75">
      <c r="D527" s="5"/>
    </row>
    <row r="528" ht="12.75">
      <c r="D528" s="5"/>
    </row>
    <row r="529" ht="12.75">
      <c r="D529" s="5"/>
    </row>
    <row r="530" ht="12.75">
      <c r="D530" s="5"/>
    </row>
    <row r="531" ht="12.75">
      <c r="D531" s="5"/>
    </row>
    <row r="532" ht="12.75">
      <c r="D532" s="5"/>
    </row>
    <row r="533" ht="12.75">
      <c r="D533" s="5"/>
    </row>
    <row r="534" ht="12.75">
      <c r="D534" s="5"/>
    </row>
    <row r="535" ht="12.75">
      <c r="D535" s="5"/>
    </row>
    <row r="536" ht="12.75">
      <c r="D536" s="5"/>
    </row>
    <row r="537" ht="12.75">
      <c r="D537" s="5"/>
    </row>
    <row r="538" ht="12.75">
      <c r="D538" s="5"/>
    </row>
    <row r="539" ht="12.75">
      <c r="D539" s="5"/>
    </row>
    <row r="540" ht="12.75">
      <c r="D540" s="5"/>
    </row>
    <row r="541" ht="12.75">
      <c r="D541" s="5"/>
    </row>
    <row r="542" ht="12.75">
      <c r="D542" s="5"/>
    </row>
    <row r="543" ht="12.75">
      <c r="D543" s="5"/>
    </row>
    <row r="544" ht="12.75">
      <c r="D544" s="5"/>
    </row>
    <row r="545" ht="12.75">
      <c r="D545" s="5"/>
    </row>
    <row r="546" ht="12.75">
      <c r="D546" s="5"/>
    </row>
    <row r="547" ht="12.75">
      <c r="D547" s="5"/>
    </row>
    <row r="548" ht="12.75">
      <c r="D548" s="5"/>
    </row>
    <row r="549" ht="12.75">
      <c r="D549" s="5"/>
    </row>
    <row r="550" ht="12.75">
      <c r="D550" s="5"/>
    </row>
    <row r="551" ht="12.75">
      <c r="D551" s="5"/>
    </row>
    <row r="552" ht="12.75">
      <c r="D552" s="5"/>
    </row>
    <row r="553" ht="12.75">
      <c r="D553" s="5"/>
    </row>
    <row r="554" ht="12.75">
      <c r="D554" s="5"/>
    </row>
    <row r="555" ht="12.75">
      <c r="D555" s="5"/>
    </row>
    <row r="556" ht="12.75">
      <c r="D556" s="5"/>
    </row>
    <row r="557" ht="12.75">
      <c r="D557" s="5"/>
    </row>
    <row r="558" ht="12.75">
      <c r="D558" s="5"/>
    </row>
    <row r="559" ht="12.75">
      <c r="D559" s="5"/>
    </row>
    <row r="560" ht="12.75">
      <c r="D560" s="5"/>
    </row>
    <row r="561" ht="12.75">
      <c r="D561" s="5"/>
    </row>
    <row r="562" ht="12.75">
      <c r="D562" s="5"/>
    </row>
    <row r="563" ht="12.75">
      <c r="D563" s="5"/>
    </row>
    <row r="564" ht="12.75">
      <c r="D564" s="5"/>
    </row>
    <row r="565" ht="12.75">
      <c r="D565" s="5"/>
    </row>
    <row r="566" ht="12.75">
      <c r="D566" s="5"/>
    </row>
    <row r="567" ht="12.75">
      <c r="D567" s="5"/>
    </row>
    <row r="568" ht="12.75">
      <c r="D568" s="5"/>
    </row>
    <row r="569" ht="12.75">
      <c r="D569" s="5"/>
    </row>
    <row r="570" ht="12.75">
      <c r="D570" s="5"/>
    </row>
    <row r="571" ht="12.75">
      <c r="D571" s="5"/>
    </row>
    <row r="572" ht="12.75">
      <c r="D572" s="5"/>
    </row>
    <row r="573" ht="12.75">
      <c r="D573" s="5"/>
    </row>
    <row r="574" ht="12.75">
      <c r="D574" s="5"/>
    </row>
    <row r="575" ht="12.75">
      <c r="D575" s="5"/>
    </row>
    <row r="576" ht="12.75">
      <c r="D576" s="5"/>
    </row>
    <row r="577" ht="12.75">
      <c r="D577" s="5"/>
    </row>
    <row r="578" ht="12.75">
      <c r="D578" s="5"/>
    </row>
    <row r="579" ht="12.75">
      <c r="D579" s="5"/>
    </row>
    <row r="580" ht="12.75">
      <c r="D580" s="5"/>
    </row>
    <row r="581" ht="12.75">
      <c r="D581" s="5"/>
    </row>
    <row r="582" ht="12.75">
      <c r="D582" s="5"/>
    </row>
    <row r="583" ht="12.75">
      <c r="D583" s="5"/>
    </row>
    <row r="584" ht="12.75">
      <c r="D584" s="5"/>
    </row>
    <row r="585" ht="12.75">
      <c r="D585" s="5"/>
    </row>
    <row r="586" ht="12.75">
      <c r="D586" s="5"/>
    </row>
    <row r="587" ht="12.75">
      <c r="D587" s="5"/>
    </row>
    <row r="588" ht="12.75">
      <c r="D588" s="5"/>
    </row>
    <row r="589" ht="12.75">
      <c r="D589" s="5"/>
    </row>
    <row r="590" ht="12.75">
      <c r="D590" s="5"/>
    </row>
    <row r="591" ht="12.75">
      <c r="D591" s="5"/>
    </row>
    <row r="592" ht="12.75">
      <c r="D592" s="5"/>
    </row>
    <row r="593" ht="12.75">
      <c r="D593" s="5"/>
    </row>
    <row r="594" ht="12.75">
      <c r="D594" s="5"/>
    </row>
    <row r="595" ht="12.75">
      <c r="D595" s="5"/>
    </row>
    <row r="596" ht="12.75">
      <c r="D596" s="5"/>
    </row>
    <row r="597" ht="12.75">
      <c r="D597" s="5"/>
    </row>
    <row r="598" ht="12.75">
      <c r="D598" s="5"/>
    </row>
    <row r="599" ht="12.75">
      <c r="D599" s="5"/>
    </row>
    <row r="600" ht="12.75">
      <c r="D600" s="5"/>
    </row>
    <row r="601" ht="12.75">
      <c r="D601" s="5"/>
    </row>
    <row r="602" ht="12.75">
      <c r="D602" s="5"/>
    </row>
    <row r="603" ht="12.75">
      <c r="D603" s="5"/>
    </row>
    <row r="604" ht="12.75">
      <c r="D604" s="5"/>
    </row>
    <row r="605" ht="12.75">
      <c r="D605" s="5"/>
    </row>
    <row r="606" ht="12.75">
      <c r="D606" s="5"/>
    </row>
    <row r="607" ht="12.75">
      <c r="D607" s="5"/>
    </row>
    <row r="608" ht="12.75">
      <c r="D608" s="5"/>
    </row>
    <row r="609" ht="12.75">
      <c r="D609" s="5"/>
    </row>
    <row r="610" ht="12.75">
      <c r="D610" s="5"/>
    </row>
    <row r="611" ht="12.75">
      <c r="D611" s="5"/>
    </row>
    <row r="612" ht="12.75">
      <c r="D612" s="5"/>
    </row>
    <row r="613" ht="12.75">
      <c r="D613" s="5"/>
    </row>
    <row r="614" ht="12.75">
      <c r="D614" s="5"/>
    </row>
    <row r="615" ht="12.75">
      <c r="D615" s="5"/>
    </row>
    <row r="616" ht="12.75">
      <c r="D616" s="5"/>
    </row>
    <row r="617" ht="12.75">
      <c r="D617" s="5"/>
    </row>
    <row r="618" ht="12.75">
      <c r="D618" s="5"/>
    </row>
    <row r="619" ht="12.75">
      <c r="D619" s="5"/>
    </row>
    <row r="620" ht="12.75">
      <c r="D620" s="5"/>
    </row>
    <row r="621" ht="12.75">
      <c r="D621" s="5"/>
    </row>
    <row r="622" ht="12.75">
      <c r="D622" s="5"/>
    </row>
    <row r="623" ht="12.75">
      <c r="D623" s="5"/>
    </row>
    <row r="624" ht="12.75">
      <c r="D624" s="5"/>
    </row>
    <row r="625" ht="12.75">
      <c r="D625" s="5"/>
    </row>
    <row r="626" ht="12.75">
      <c r="D626" s="5"/>
    </row>
    <row r="627" ht="12.75">
      <c r="D627" s="5"/>
    </row>
    <row r="628" ht="12.75">
      <c r="D628" s="5"/>
    </row>
    <row r="629" ht="12.75">
      <c r="D629" s="5"/>
    </row>
    <row r="630" ht="12.75">
      <c r="D630" s="5"/>
    </row>
    <row r="631" ht="12.75">
      <c r="D631" s="5"/>
    </row>
    <row r="632" ht="12.75">
      <c r="D632" s="5"/>
    </row>
    <row r="633" ht="12.75">
      <c r="D633" s="5"/>
    </row>
    <row r="634" ht="12.75">
      <c r="D634" s="5"/>
    </row>
    <row r="635" ht="12.75">
      <c r="D635" s="5"/>
    </row>
    <row r="636" ht="12.75">
      <c r="D636" s="5"/>
    </row>
    <row r="637" ht="12.75">
      <c r="D637" s="5"/>
    </row>
    <row r="638" ht="12.75">
      <c r="D638" s="5"/>
    </row>
    <row r="639" ht="12.75">
      <c r="D639" s="5"/>
    </row>
    <row r="640" ht="12.75">
      <c r="D640" s="5"/>
    </row>
    <row r="641" ht="12.75">
      <c r="D641" s="5"/>
    </row>
    <row r="642" ht="12.75">
      <c r="D642" s="5"/>
    </row>
    <row r="643" ht="12.75">
      <c r="D643" s="5"/>
    </row>
    <row r="644" ht="12.75">
      <c r="D644" s="5"/>
    </row>
    <row r="645" ht="12.75">
      <c r="D645" s="5"/>
    </row>
    <row r="646" ht="12.75">
      <c r="D646" s="5"/>
    </row>
    <row r="647" ht="12.75">
      <c r="D647" s="5"/>
    </row>
    <row r="648" ht="12.75">
      <c r="D648" s="5"/>
    </row>
    <row r="649" ht="12.75">
      <c r="D649" s="5"/>
    </row>
    <row r="650" ht="12.75">
      <c r="D650" s="5"/>
    </row>
    <row r="651" ht="12.75">
      <c r="D651" s="5"/>
    </row>
    <row r="652" ht="12.75">
      <c r="D652" s="5"/>
    </row>
    <row r="653" ht="12.75">
      <c r="D653" s="5"/>
    </row>
    <row r="654" ht="12.75">
      <c r="D654" s="5"/>
    </row>
    <row r="655" ht="12.75">
      <c r="D655" s="5"/>
    </row>
    <row r="656" ht="12.75">
      <c r="D656" s="5"/>
    </row>
    <row r="657" ht="12.75">
      <c r="D657" s="5"/>
    </row>
    <row r="658" ht="12.75">
      <c r="D658" s="5"/>
    </row>
    <row r="659" ht="12.75">
      <c r="D659" s="5"/>
    </row>
    <row r="660" ht="12.75">
      <c r="D660" s="5"/>
    </row>
    <row r="661" ht="12.75">
      <c r="D661" s="5"/>
    </row>
    <row r="662" ht="12.75">
      <c r="D662" s="5"/>
    </row>
    <row r="663" ht="12.75">
      <c r="D663" s="5"/>
    </row>
    <row r="664" ht="12.75">
      <c r="D664" s="5"/>
    </row>
    <row r="665" ht="12.75">
      <c r="D665" s="5"/>
    </row>
    <row r="666" ht="12.75">
      <c r="D666" s="5"/>
    </row>
    <row r="667" ht="12.75">
      <c r="D667" s="5"/>
    </row>
    <row r="668" ht="12.75">
      <c r="D668" s="5"/>
    </row>
    <row r="669" ht="12.75">
      <c r="D669" s="5"/>
    </row>
    <row r="670" ht="12.75">
      <c r="D670" s="5"/>
    </row>
    <row r="671" ht="12.75">
      <c r="D671" s="5"/>
    </row>
    <row r="672" ht="12.75">
      <c r="D672" s="5"/>
    </row>
    <row r="673" ht="12.75">
      <c r="D673" s="5"/>
    </row>
    <row r="674" ht="12.75">
      <c r="D674" s="5"/>
    </row>
    <row r="675" ht="12.75">
      <c r="D675" s="5"/>
    </row>
    <row r="676" ht="12.75">
      <c r="D676" s="5"/>
    </row>
    <row r="677" ht="12.75">
      <c r="D677" s="5"/>
    </row>
    <row r="678" ht="12.75">
      <c r="D678" s="5"/>
    </row>
    <row r="679" ht="12.75">
      <c r="D679" s="5"/>
    </row>
    <row r="680" ht="12.75">
      <c r="D680" s="5"/>
    </row>
    <row r="681" ht="12.75">
      <c r="D681" s="5"/>
    </row>
    <row r="682" ht="12.75">
      <c r="D682" s="5"/>
    </row>
    <row r="683" ht="12.75">
      <c r="D683" s="5"/>
    </row>
    <row r="684" ht="12.75">
      <c r="D684" s="5"/>
    </row>
    <row r="685" ht="12.75">
      <c r="D685" s="5"/>
    </row>
    <row r="686" ht="12.75">
      <c r="D686" s="5"/>
    </row>
    <row r="687" ht="12.75">
      <c r="D687" s="5"/>
    </row>
    <row r="688" ht="12.75">
      <c r="D688" s="5"/>
    </row>
    <row r="689" ht="12.75">
      <c r="D689" s="5"/>
    </row>
    <row r="690" ht="12.75">
      <c r="D690" s="5"/>
    </row>
    <row r="691" ht="12.75">
      <c r="D691" s="5"/>
    </row>
    <row r="692" ht="12.75">
      <c r="D692" s="5"/>
    </row>
    <row r="693" ht="12.75">
      <c r="D693" s="5"/>
    </row>
    <row r="694" ht="12.75">
      <c r="D694" s="5"/>
    </row>
    <row r="695" ht="12.75">
      <c r="D695" s="5"/>
    </row>
    <row r="696" ht="12.75">
      <c r="D696" s="5"/>
    </row>
    <row r="697" ht="12.75">
      <c r="D697" s="5"/>
    </row>
    <row r="698" ht="12.75">
      <c r="D698" s="5"/>
    </row>
    <row r="699" ht="12.75">
      <c r="D699" s="5"/>
    </row>
    <row r="700" ht="12.75">
      <c r="D700" s="5"/>
    </row>
    <row r="701" ht="12.75">
      <c r="D701" s="5"/>
    </row>
    <row r="702" ht="12.75">
      <c r="D702" s="5"/>
    </row>
    <row r="703" ht="12.75">
      <c r="D703" s="5"/>
    </row>
    <row r="704" ht="12.75">
      <c r="D704" s="5"/>
    </row>
    <row r="705" ht="12.75">
      <c r="D705" s="5"/>
    </row>
    <row r="706" ht="12.75">
      <c r="D706" s="5"/>
    </row>
    <row r="707" ht="12.75">
      <c r="D707" s="5"/>
    </row>
    <row r="708" ht="12.75">
      <c r="D708" s="5"/>
    </row>
    <row r="709" ht="12.75">
      <c r="D709" s="5"/>
    </row>
    <row r="710" ht="12.75">
      <c r="D710" s="5"/>
    </row>
    <row r="711" ht="12.75">
      <c r="D711" s="5"/>
    </row>
    <row r="712" ht="12.75">
      <c r="D712" s="5"/>
    </row>
    <row r="713" ht="12.75">
      <c r="D713" s="5"/>
    </row>
    <row r="714" ht="12.75">
      <c r="D714" s="5"/>
    </row>
    <row r="715" ht="12.75">
      <c r="D715" s="5"/>
    </row>
    <row r="716" ht="12.75">
      <c r="D716" s="5"/>
    </row>
    <row r="717" ht="12.75">
      <c r="D717" s="5"/>
    </row>
    <row r="718" ht="12.75">
      <c r="D718" s="5"/>
    </row>
    <row r="719" ht="12.75">
      <c r="D719" s="5"/>
    </row>
    <row r="720" ht="12.75">
      <c r="D720" s="5"/>
    </row>
    <row r="721" ht="12.75">
      <c r="D721" s="5"/>
    </row>
    <row r="722" ht="12.75">
      <c r="D722" s="5"/>
    </row>
    <row r="723" ht="12.75">
      <c r="D723" s="5"/>
    </row>
    <row r="724" ht="12.75">
      <c r="D724" s="5"/>
    </row>
    <row r="725" ht="12.75">
      <c r="D725" s="5"/>
    </row>
    <row r="726" ht="12.75">
      <c r="D726" s="5"/>
    </row>
    <row r="727" ht="12.75">
      <c r="D727" s="5"/>
    </row>
    <row r="728" ht="12.75">
      <c r="D728" s="5"/>
    </row>
    <row r="729" ht="12.75">
      <c r="D729" s="5"/>
    </row>
    <row r="730" ht="12.75">
      <c r="D730" s="5"/>
    </row>
    <row r="731" ht="12.75">
      <c r="D731" s="5"/>
    </row>
    <row r="732" ht="12.75">
      <c r="D732" s="5"/>
    </row>
    <row r="733" ht="12.75">
      <c r="D733" s="5"/>
    </row>
    <row r="734" ht="12.75">
      <c r="D734" s="5"/>
    </row>
    <row r="735" ht="12.75">
      <c r="D735" s="5"/>
    </row>
    <row r="736" ht="12.75">
      <c r="D736" s="5"/>
    </row>
    <row r="737" ht="12.75">
      <c r="D737" s="5"/>
    </row>
    <row r="738" ht="12.75">
      <c r="D738" s="5"/>
    </row>
    <row r="739" ht="12.75">
      <c r="D739" s="5"/>
    </row>
    <row r="740" ht="12.75">
      <c r="D740" s="5"/>
    </row>
    <row r="741" ht="12.75">
      <c r="D741" s="5"/>
    </row>
    <row r="742" ht="12.75">
      <c r="D742" s="5"/>
    </row>
    <row r="743" ht="12.75">
      <c r="D743" s="5"/>
    </row>
    <row r="744" ht="12.75">
      <c r="D744" s="5"/>
    </row>
    <row r="745" ht="12.75">
      <c r="D745" s="5"/>
    </row>
    <row r="746" ht="12.75">
      <c r="D746" s="5"/>
    </row>
    <row r="747" ht="12.75">
      <c r="D747" s="5"/>
    </row>
    <row r="748" ht="12.75">
      <c r="D748" s="5"/>
    </row>
    <row r="749" ht="12.75">
      <c r="D749" s="5"/>
    </row>
    <row r="750" ht="12.75">
      <c r="D750" s="5"/>
    </row>
    <row r="751" ht="12.75">
      <c r="D751" s="5"/>
    </row>
    <row r="752" ht="12.75">
      <c r="D752" s="5"/>
    </row>
    <row r="753" ht="12.75">
      <c r="D753" s="5"/>
    </row>
    <row r="754" ht="12.75">
      <c r="D754" s="5"/>
    </row>
    <row r="755" ht="12.75">
      <c r="D755" s="5"/>
    </row>
    <row r="756" ht="12.75">
      <c r="D756" s="5"/>
    </row>
    <row r="757" ht="12.75">
      <c r="D757" s="5"/>
    </row>
    <row r="758" ht="12.75">
      <c r="D758" s="5"/>
    </row>
    <row r="759" ht="12.75">
      <c r="D759" s="5"/>
    </row>
    <row r="760" ht="12.75">
      <c r="D760" s="5"/>
    </row>
    <row r="761" ht="12.75">
      <c r="D761" s="5"/>
    </row>
    <row r="762" ht="12.75">
      <c r="D762" s="5"/>
    </row>
    <row r="763" ht="12.75">
      <c r="D763" s="5"/>
    </row>
    <row r="764" ht="12.75">
      <c r="D764" s="5"/>
    </row>
    <row r="765" ht="12.75">
      <c r="D765" s="5"/>
    </row>
    <row r="766" ht="12.75">
      <c r="D766" s="5"/>
    </row>
    <row r="767" ht="12.75">
      <c r="D767" s="5"/>
    </row>
    <row r="768" ht="12.75">
      <c r="D768" s="5"/>
    </row>
    <row r="769" ht="12.75">
      <c r="D769" s="5"/>
    </row>
    <row r="770" ht="12.75">
      <c r="D770" s="5"/>
    </row>
    <row r="771" ht="12.75">
      <c r="D771" s="5"/>
    </row>
    <row r="772" ht="12.75">
      <c r="D772" s="5"/>
    </row>
    <row r="773" ht="12.75">
      <c r="D773" s="5"/>
    </row>
    <row r="774" ht="12.75">
      <c r="D774" s="5"/>
    </row>
    <row r="775" ht="12.75">
      <c r="D775" s="5"/>
    </row>
    <row r="776" ht="12.75">
      <c r="D776" s="5"/>
    </row>
    <row r="777" ht="12.75">
      <c r="D777" s="5"/>
    </row>
    <row r="778" ht="12.75">
      <c r="D778" s="5"/>
    </row>
    <row r="779" ht="12.75">
      <c r="D779" s="5"/>
    </row>
    <row r="780" ht="12.75">
      <c r="D780" s="5"/>
    </row>
    <row r="781" ht="12.75">
      <c r="D781" s="5"/>
    </row>
    <row r="782" ht="12.75">
      <c r="D782" s="5"/>
    </row>
    <row r="783" ht="12.75">
      <c r="D783" s="5"/>
    </row>
    <row r="784" ht="12.75">
      <c r="D784" s="5"/>
    </row>
    <row r="785" ht="12.75">
      <c r="D785" s="5"/>
    </row>
    <row r="786" ht="12.75">
      <c r="D786" s="5"/>
    </row>
    <row r="787" ht="12.75">
      <c r="D787" s="5"/>
    </row>
    <row r="788" ht="12.75">
      <c r="D788" s="5"/>
    </row>
    <row r="789" ht="12.75">
      <c r="D789" s="5"/>
    </row>
    <row r="790" ht="12.75">
      <c r="D790" s="5"/>
    </row>
    <row r="791" ht="12.75">
      <c r="D791" s="5"/>
    </row>
    <row r="792" ht="12.75">
      <c r="D792" s="5"/>
    </row>
    <row r="793" ht="12.75">
      <c r="D793" s="5"/>
    </row>
    <row r="794" ht="12.75">
      <c r="D794" s="5"/>
    </row>
    <row r="795" ht="12.75">
      <c r="D795" s="5"/>
    </row>
    <row r="796" ht="12.75">
      <c r="D796" s="5"/>
    </row>
    <row r="797" ht="12.75">
      <c r="D797" s="5"/>
    </row>
    <row r="798" ht="12.75">
      <c r="D798" s="5"/>
    </row>
    <row r="799" ht="12.75">
      <c r="D799" s="5"/>
    </row>
    <row r="800" ht="12.75">
      <c r="D800" s="5"/>
    </row>
    <row r="801" ht="12.75">
      <c r="D801" s="5"/>
    </row>
  </sheetData>
  <sheetProtection/>
  <mergeCells count="4">
    <mergeCell ref="A1:C1"/>
    <mergeCell ref="E5:F5"/>
    <mergeCell ref="Q13:Y13"/>
    <mergeCell ref="Q29:AA29"/>
  </mergeCells>
  <printOptions/>
  <pageMargins left="0.7" right="0.7" top="0.75" bottom="0.75" header="0.3" footer="0.3"/>
  <pageSetup fitToHeight="7" fitToWidth="1" horizontalDpi="600" verticalDpi="600" orientation="landscape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14"/>
  <sheetViews>
    <sheetView zoomScalePageLayoutView="0" workbookViewId="0" topLeftCell="A142">
      <selection activeCell="L87" sqref="L87"/>
    </sheetView>
  </sheetViews>
  <sheetFormatPr defaultColWidth="9.140625" defaultRowHeight="12.75"/>
  <cols>
    <col min="1" max="1" width="31.00390625" style="0" bestFit="1" customWidth="1"/>
    <col min="2" max="2" width="11.28125" style="0" bestFit="1" customWidth="1"/>
    <col min="3" max="3" width="11.421875" style="0" bestFit="1" customWidth="1"/>
    <col min="4" max="4" width="6.28125" style="0" bestFit="1" customWidth="1"/>
    <col min="5" max="5" width="4.7109375" style="0" customWidth="1"/>
    <col min="6" max="6" width="5.421875" style="0" bestFit="1" customWidth="1"/>
    <col min="7" max="7" width="2.28125" style="0" customWidth="1"/>
    <col min="8" max="8" width="11.421875" style="0" bestFit="1" customWidth="1"/>
    <col min="9" max="9" width="2.57421875" style="0" customWidth="1"/>
    <col min="10" max="10" width="11.28125" style="0" bestFit="1" customWidth="1"/>
    <col min="11" max="11" width="1.7109375" style="0" customWidth="1"/>
    <col min="12" max="12" width="11.421875" style="0" bestFit="1" customWidth="1"/>
    <col min="13" max="13" width="2.7109375" style="0" customWidth="1"/>
    <col min="14" max="14" width="11.421875" style="0" customWidth="1"/>
    <col min="15" max="15" width="0.85546875" style="0" customWidth="1"/>
    <col min="16" max="16" width="11.00390625" style="0" bestFit="1" customWidth="1"/>
    <col min="17" max="17" width="8.7109375" style="0" bestFit="1" customWidth="1"/>
    <col min="18" max="18" width="0.85546875" style="12" customWidth="1"/>
    <col min="19" max="19" width="11.28125" style="3" customWidth="1"/>
    <col min="20" max="20" width="0.85546875" style="42" customWidth="1"/>
    <col min="21" max="21" width="12.00390625" style="0" customWidth="1"/>
    <col min="22" max="22" width="0.85546875" style="12" customWidth="1"/>
    <col min="23" max="23" width="11.28125" style="0" bestFit="1" customWidth="1"/>
    <col min="24" max="24" width="0.85546875" style="12" customWidth="1"/>
    <col min="25" max="25" width="11.28125" style="0" bestFit="1" customWidth="1"/>
    <col min="26" max="26" width="0.85546875" style="0" customWidth="1"/>
    <col min="27" max="27" width="11.28125" style="0" bestFit="1" customWidth="1"/>
    <col min="28" max="28" width="13.00390625" style="0" customWidth="1"/>
    <col min="29" max="29" width="11.00390625" style="0" customWidth="1"/>
    <col min="33" max="33" width="11.140625" style="0" customWidth="1"/>
  </cols>
  <sheetData>
    <row r="1" spans="1:3" ht="12.75">
      <c r="A1" s="132" t="s">
        <v>0</v>
      </c>
      <c r="B1" s="132"/>
      <c r="C1" s="132"/>
    </row>
    <row r="2" ht="12.75">
      <c r="A2" t="s">
        <v>1</v>
      </c>
    </row>
    <row r="3" ht="12.75">
      <c r="A3" s="1" t="s">
        <v>102</v>
      </c>
    </row>
    <row r="4" spans="1:16" ht="12.75">
      <c r="A4" s="2"/>
      <c r="B4" s="2"/>
      <c r="C4" s="2"/>
      <c r="D4" s="2"/>
      <c r="E4" s="2"/>
      <c r="F4" s="2"/>
      <c r="G4" s="2"/>
      <c r="H4" s="2" t="s">
        <v>2</v>
      </c>
      <c r="I4" s="2"/>
      <c r="J4" s="2" t="s">
        <v>3</v>
      </c>
      <c r="K4" s="2"/>
      <c r="L4" s="2" t="s">
        <v>4</v>
      </c>
      <c r="N4" s="3" t="s">
        <v>5</v>
      </c>
      <c r="O4" s="3"/>
      <c r="P4" s="3"/>
    </row>
    <row r="5" spans="1:16" ht="12.75">
      <c r="A5" s="2" t="s">
        <v>6</v>
      </c>
      <c r="B5" s="2"/>
      <c r="C5" s="2" t="s">
        <v>7</v>
      </c>
      <c r="D5" s="2" t="s">
        <v>8</v>
      </c>
      <c r="E5" s="133" t="s">
        <v>9</v>
      </c>
      <c r="F5" s="133"/>
      <c r="G5" s="2"/>
      <c r="H5" s="2" t="s">
        <v>10</v>
      </c>
      <c r="I5" s="2"/>
      <c r="J5" s="2" t="s">
        <v>11</v>
      </c>
      <c r="K5" s="2"/>
      <c r="L5" s="2" t="s">
        <v>10</v>
      </c>
      <c r="N5" s="3" t="s">
        <v>12</v>
      </c>
      <c r="O5" s="3"/>
      <c r="P5" s="3"/>
    </row>
    <row r="6" spans="1:12" ht="12.75">
      <c r="A6" s="2"/>
      <c r="B6" s="2"/>
      <c r="C6" s="2"/>
      <c r="D6" s="2"/>
      <c r="E6" s="2"/>
      <c r="F6" s="2"/>
      <c r="G6" s="2"/>
      <c r="H6" s="2" t="s">
        <v>11</v>
      </c>
      <c r="I6" s="2"/>
      <c r="J6" s="2"/>
      <c r="K6" s="2"/>
      <c r="L6" s="2" t="s">
        <v>11</v>
      </c>
    </row>
    <row r="7" spans="3:12" ht="12.75">
      <c r="C7" s="4"/>
      <c r="D7" s="5"/>
      <c r="E7" s="4"/>
      <c r="F7" s="4"/>
      <c r="G7" s="4"/>
      <c r="H7" s="4"/>
      <c r="I7" s="4"/>
      <c r="J7" s="4"/>
      <c r="K7" s="4"/>
      <c r="L7" s="4"/>
    </row>
    <row r="8" spans="1:14" ht="12.75">
      <c r="A8" t="s">
        <v>14</v>
      </c>
      <c r="B8" s="6">
        <v>37622</v>
      </c>
      <c r="C8" s="4">
        <v>29602</v>
      </c>
      <c r="D8" s="5"/>
      <c r="E8" s="4" t="s">
        <v>13</v>
      </c>
      <c r="F8" s="4"/>
      <c r="G8" s="4"/>
      <c r="H8" s="4">
        <v>0</v>
      </c>
      <c r="I8" s="4"/>
      <c r="J8" s="4">
        <v>0</v>
      </c>
      <c r="K8" s="4"/>
      <c r="L8" s="4">
        <v>0</v>
      </c>
      <c r="N8" s="9">
        <f>C8</f>
        <v>29602</v>
      </c>
    </row>
    <row r="9" spans="1:16" ht="12.75">
      <c r="A9" s="10">
        <v>2011</v>
      </c>
      <c r="B9" s="6">
        <v>40724</v>
      </c>
      <c r="C9" s="7">
        <v>632562.42</v>
      </c>
      <c r="D9" s="5"/>
      <c r="E9" s="4" t="s">
        <v>13</v>
      </c>
      <c r="F9" s="4"/>
      <c r="G9" s="4"/>
      <c r="H9" s="4"/>
      <c r="I9" s="4"/>
      <c r="J9" s="9"/>
      <c r="K9" s="9"/>
      <c r="L9" s="9">
        <f>H9+J9</f>
        <v>0</v>
      </c>
      <c r="N9" s="7">
        <f>C9-L9</f>
        <v>632562.42</v>
      </c>
      <c r="O9" s="9"/>
      <c r="P9" s="9"/>
    </row>
    <row r="10" spans="3:12" ht="12.75">
      <c r="C10" s="4"/>
      <c r="D10" s="5"/>
      <c r="E10" s="4"/>
      <c r="F10" s="4"/>
      <c r="G10" s="4"/>
      <c r="H10" s="4"/>
      <c r="I10" s="4"/>
      <c r="J10" s="4"/>
      <c r="K10" s="4"/>
      <c r="L10" s="4"/>
    </row>
    <row r="11" spans="1:28" ht="13.5" thickBot="1">
      <c r="A11" s="24" t="s">
        <v>15</v>
      </c>
      <c r="B11" s="6"/>
      <c r="C11" s="8">
        <f>SUM(C8:C9)</f>
        <v>662164.42</v>
      </c>
      <c r="D11" s="5">
        <v>1491</v>
      </c>
      <c r="F11" s="4"/>
      <c r="G11" s="4"/>
      <c r="H11" s="9"/>
      <c r="I11" s="9"/>
      <c r="J11" s="9"/>
      <c r="K11" s="9"/>
      <c r="L11" s="9"/>
      <c r="N11" s="8">
        <f>SUM(N8:N9)</f>
        <v>662164.42</v>
      </c>
      <c r="O11" s="9"/>
      <c r="P11" s="9"/>
      <c r="AB11" s="30"/>
    </row>
    <row r="12" spans="2:16" ht="14.25" thickBot="1" thickTop="1">
      <c r="B12" s="6"/>
      <c r="C12" s="38"/>
      <c r="D12" s="5"/>
      <c r="E12" s="4"/>
      <c r="F12" s="4"/>
      <c r="G12" s="4"/>
      <c r="H12" s="4"/>
      <c r="I12" s="4"/>
      <c r="J12" s="4"/>
      <c r="K12" s="4"/>
      <c r="L12" s="4"/>
      <c r="N12" s="26"/>
      <c r="O12" s="26"/>
      <c r="P12" s="26"/>
    </row>
    <row r="13" spans="2:33" ht="13.5" thickBot="1">
      <c r="B13" s="6"/>
      <c r="C13" s="4"/>
      <c r="D13" s="5"/>
      <c r="E13" s="4"/>
      <c r="F13" s="4"/>
      <c r="G13" s="4"/>
      <c r="H13" s="4"/>
      <c r="I13" s="4"/>
      <c r="J13" s="4"/>
      <c r="K13" s="4"/>
      <c r="L13" s="4"/>
      <c r="N13" s="26"/>
      <c r="O13" s="26"/>
      <c r="P13" s="26"/>
      <c r="Q13" s="134" t="s">
        <v>65</v>
      </c>
      <c r="R13" s="135"/>
      <c r="S13" s="135"/>
      <c r="T13" s="135"/>
      <c r="U13" s="135"/>
      <c r="V13" s="135"/>
      <c r="W13" s="135"/>
      <c r="X13" s="135"/>
      <c r="Y13" s="136"/>
      <c r="AE13" s="30"/>
      <c r="AG13" s="30"/>
    </row>
    <row r="14" spans="15:34" ht="12.75">
      <c r="O14" s="9"/>
      <c r="P14" s="9"/>
      <c r="AB14" s="4"/>
      <c r="AC14" s="36"/>
      <c r="AG14" s="4"/>
      <c r="AH14" s="36"/>
    </row>
    <row r="15" spans="1:34" ht="12.75">
      <c r="A15" t="s">
        <v>75</v>
      </c>
      <c r="B15" s="6">
        <v>41455</v>
      </c>
      <c r="C15" s="9">
        <v>54575</v>
      </c>
      <c r="E15" t="s">
        <v>16</v>
      </c>
      <c r="F15">
        <v>40</v>
      </c>
      <c r="H15">
        <v>1364</v>
      </c>
      <c r="J15" s="4">
        <f>C15/F15</f>
        <v>1364.375</v>
      </c>
      <c r="L15" s="4">
        <f>H15+J15</f>
        <v>2728.375</v>
      </c>
      <c r="N15" s="9">
        <f>C15-L15</f>
        <v>51846.625</v>
      </c>
      <c r="O15" s="9"/>
      <c r="P15" s="9"/>
      <c r="AB15" s="4"/>
      <c r="AC15" s="36"/>
      <c r="AG15" s="4"/>
      <c r="AH15" s="36"/>
    </row>
    <row r="16" spans="1:34" ht="12.75">
      <c r="A16" t="s">
        <v>17</v>
      </c>
      <c r="B16" s="6">
        <v>37622</v>
      </c>
      <c r="C16" s="7">
        <v>118409</v>
      </c>
      <c r="D16" s="5"/>
      <c r="E16" s="9" t="s">
        <v>16</v>
      </c>
      <c r="F16" s="4">
        <v>40</v>
      </c>
      <c r="G16" s="4"/>
      <c r="H16" s="7">
        <v>39962</v>
      </c>
      <c r="I16" s="4"/>
      <c r="J16" s="7">
        <f>C16/F16</f>
        <v>2960.225</v>
      </c>
      <c r="K16" s="4"/>
      <c r="L16" s="7">
        <f>H16+J16</f>
        <v>42922.225</v>
      </c>
      <c r="N16" s="7">
        <f>C16-L16</f>
        <v>75486.775</v>
      </c>
      <c r="O16" s="9"/>
      <c r="P16" s="44" t="s">
        <v>67</v>
      </c>
      <c r="Q16" s="39">
        <v>1490</v>
      </c>
      <c r="R16" s="40"/>
      <c r="S16" s="39">
        <v>1491</v>
      </c>
      <c r="T16" s="40"/>
      <c r="U16" s="39">
        <v>1492</v>
      </c>
      <c r="V16" s="40"/>
      <c r="W16" s="39">
        <v>1493</v>
      </c>
      <c r="X16" s="40"/>
      <c r="Y16" s="39">
        <v>1494</v>
      </c>
      <c r="AB16" s="4"/>
      <c r="AC16" s="36"/>
      <c r="AG16" s="4"/>
      <c r="AH16" s="36"/>
    </row>
    <row r="17" spans="2:34" ht="12.75">
      <c r="B17" s="6"/>
      <c r="C17" s="9"/>
      <c r="D17" s="5"/>
      <c r="E17" s="9"/>
      <c r="F17" s="4"/>
      <c r="G17" s="4"/>
      <c r="H17" s="9"/>
      <c r="I17" s="4"/>
      <c r="J17" s="9"/>
      <c r="K17" s="4"/>
      <c r="L17" s="9"/>
      <c r="N17" s="9"/>
      <c r="O17" s="9"/>
      <c r="P17" s="44"/>
      <c r="Q17" s="59"/>
      <c r="R17" s="40"/>
      <c r="S17" s="68">
        <f>+L326</f>
        <v>50078.35</v>
      </c>
      <c r="T17" s="40"/>
      <c r="U17" s="59"/>
      <c r="V17" s="40"/>
      <c r="W17" s="59"/>
      <c r="X17" s="40"/>
      <c r="Y17" s="59"/>
      <c r="AB17" s="4"/>
      <c r="AC17" s="36"/>
      <c r="AG17" s="4"/>
      <c r="AH17" s="36"/>
    </row>
    <row r="18" spans="2:34" ht="13.5" thickBot="1">
      <c r="B18" s="6"/>
      <c r="C18" s="8">
        <f>SUM(C15:C17)</f>
        <v>172984</v>
      </c>
      <c r="D18" s="5"/>
      <c r="E18" s="9"/>
      <c r="F18" s="4"/>
      <c r="G18" s="4"/>
      <c r="H18" s="8">
        <f>SUM(H15:H17)</f>
        <v>41326</v>
      </c>
      <c r="I18" s="4"/>
      <c r="J18" s="8">
        <f>SUM(J15:J17)</f>
        <v>4324.6</v>
      </c>
      <c r="K18" s="4"/>
      <c r="L18" s="8">
        <f>SUM(L15:L17)</f>
        <v>45650.6</v>
      </c>
      <c r="N18" s="8">
        <f>SUM(N15:N17)</f>
        <v>127333.4</v>
      </c>
      <c r="O18" s="9"/>
      <c r="P18" s="44"/>
      <c r="Q18" s="59"/>
      <c r="R18" s="40"/>
      <c r="S18" s="68">
        <f>+L334</f>
        <v>268951.45</v>
      </c>
      <c r="T18" s="40"/>
      <c r="U18" s="59"/>
      <c r="V18" s="40"/>
      <c r="W18" s="59"/>
      <c r="X18" s="40"/>
      <c r="Y18" s="59"/>
      <c r="AB18" s="4"/>
      <c r="AC18" s="36"/>
      <c r="AG18" s="4"/>
      <c r="AH18" s="36"/>
    </row>
    <row r="19" spans="2:34" ht="13.5" thickTop="1">
      <c r="B19" s="6"/>
      <c r="C19" s="38" t="s">
        <v>57</v>
      </c>
      <c r="D19" s="5"/>
      <c r="E19" s="4"/>
      <c r="F19" s="4"/>
      <c r="G19" s="4"/>
      <c r="H19" s="4"/>
      <c r="I19" s="4"/>
      <c r="J19" s="4"/>
      <c r="K19" s="4"/>
      <c r="L19" s="4"/>
      <c r="N19" s="26"/>
      <c r="O19" s="26"/>
      <c r="P19" s="26"/>
      <c r="Q19" s="49">
        <f>+L20</f>
        <v>45650.6</v>
      </c>
      <c r="R19" s="50"/>
      <c r="S19" s="69">
        <f>+L95</f>
        <v>4522172.538103005</v>
      </c>
      <c r="T19" s="55"/>
      <c r="U19" s="49">
        <f>+L41</f>
        <v>465654.6943999999</v>
      </c>
      <c r="V19" s="50"/>
      <c r="W19" s="49">
        <f>+L256</f>
        <v>16888935.296749998</v>
      </c>
      <c r="X19" s="50"/>
      <c r="Y19" s="49">
        <f>+L193</f>
        <v>2062020.8714285712</v>
      </c>
      <c r="AB19" s="4"/>
      <c r="AC19" s="36"/>
      <c r="AG19" s="4"/>
      <c r="AH19" s="36"/>
    </row>
    <row r="20" spans="1:34" ht="13.5" thickBot="1">
      <c r="A20" s="24" t="s">
        <v>15</v>
      </c>
      <c r="B20" s="6"/>
      <c r="C20" s="8">
        <f>+C11+C18</f>
        <v>835148.42</v>
      </c>
      <c r="D20" s="5">
        <v>1490</v>
      </c>
      <c r="E20" s="4"/>
      <c r="F20" s="4"/>
      <c r="G20" s="4"/>
      <c r="H20" s="8">
        <f>+H11+H18</f>
        <v>41326</v>
      </c>
      <c r="I20" s="4"/>
      <c r="J20" s="8">
        <f>+J11+J18</f>
        <v>4324.6</v>
      </c>
      <c r="K20" s="4"/>
      <c r="L20" s="8">
        <f>+L11+L18</f>
        <v>45650.6</v>
      </c>
      <c r="N20" s="8">
        <f>+N11+N18</f>
        <v>789497.8200000001</v>
      </c>
      <c r="O20" s="9"/>
      <c r="P20" s="9"/>
      <c r="Q20" s="49"/>
      <c r="R20" s="50"/>
      <c r="S20" s="69">
        <f>+L201</f>
        <v>78640</v>
      </c>
      <c r="T20" s="55"/>
      <c r="U20" s="49">
        <f>+L272</f>
        <v>191032.5</v>
      </c>
      <c r="V20" s="50"/>
      <c r="W20" s="70"/>
      <c r="X20" s="71"/>
      <c r="Y20" s="49"/>
      <c r="AB20" s="4"/>
      <c r="AC20" s="36"/>
      <c r="AG20" s="4"/>
      <c r="AH20" s="36"/>
    </row>
    <row r="21" spans="2:34" ht="13.5" thickTop="1">
      <c r="B21" s="6"/>
      <c r="D21" s="5"/>
      <c r="E21" s="4"/>
      <c r="F21" s="4"/>
      <c r="G21" s="4"/>
      <c r="H21" s="4"/>
      <c r="I21" s="4"/>
      <c r="J21" s="4"/>
      <c r="K21" s="4"/>
      <c r="L21" s="38" t="s">
        <v>50</v>
      </c>
      <c r="N21" s="26"/>
      <c r="O21" s="26"/>
      <c r="P21" s="26"/>
      <c r="Q21" s="49"/>
      <c r="R21" s="50"/>
      <c r="S21" s="69">
        <f>+L208</f>
        <v>115698.58585858585</v>
      </c>
      <c r="T21" s="55"/>
      <c r="U21" s="49">
        <f>+L308</f>
        <v>6586393.575</v>
      </c>
      <c r="V21" s="50"/>
      <c r="W21" s="49"/>
      <c r="X21" s="50"/>
      <c r="Y21" s="49"/>
      <c r="AB21" s="4"/>
      <c r="AC21" s="36"/>
      <c r="AG21" s="4"/>
      <c r="AH21" s="36"/>
    </row>
    <row r="22" spans="3:34" ht="12.75">
      <c r="C22" s="9"/>
      <c r="D22" s="5"/>
      <c r="E22" s="4"/>
      <c r="F22" s="4"/>
      <c r="G22" s="4"/>
      <c r="H22" s="4"/>
      <c r="I22" s="4"/>
      <c r="J22" s="4"/>
      <c r="K22" s="4"/>
      <c r="L22" s="4"/>
      <c r="N22" s="9"/>
      <c r="O22" s="9"/>
      <c r="P22" s="9"/>
      <c r="Q22" s="49"/>
      <c r="R22" s="50"/>
      <c r="S22" s="69">
        <f>+L313</f>
        <v>961797</v>
      </c>
      <c r="T22" s="55"/>
      <c r="U22" s="49"/>
      <c r="V22" s="50"/>
      <c r="W22" s="49"/>
      <c r="X22" s="50"/>
      <c r="Y22" s="49"/>
      <c r="AF22" s="31"/>
      <c r="AG22" s="4"/>
      <c r="AH22" s="36"/>
    </row>
    <row r="23" spans="1:25" ht="12.75">
      <c r="A23" s="10">
        <v>1967</v>
      </c>
      <c r="B23" s="6">
        <v>24473</v>
      </c>
      <c r="C23" s="9">
        <v>43000</v>
      </c>
      <c r="D23" s="5"/>
      <c r="E23" s="13" t="s">
        <v>16</v>
      </c>
      <c r="F23" s="4">
        <v>50</v>
      </c>
      <c r="G23" s="4"/>
      <c r="H23" s="4">
        <v>42572</v>
      </c>
      <c r="I23" s="4"/>
      <c r="J23" s="4">
        <f>C23/F23-432</f>
        <v>428</v>
      </c>
      <c r="K23" s="4"/>
      <c r="L23" s="4">
        <f aca="true" t="shared" si="0" ref="L23:L36">H23+J23</f>
        <v>43000</v>
      </c>
      <c r="N23" s="9">
        <f aca="true" t="shared" si="1" ref="N23:N35">C23-L23</f>
        <v>0</v>
      </c>
      <c r="O23" s="9"/>
      <c r="P23" s="9"/>
      <c r="Q23" s="49"/>
      <c r="R23" s="50"/>
      <c r="S23" s="69">
        <f>+L319</f>
        <v>386000</v>
      </c>
      <c r="T23" s="55"/>
      <c r="U23" s="49"/>
      <c r="V23" s="50"/>
      <c r="W23" s="49"/>
      <c r="X23" s="50"/>
      <c r="Y23" s="49"/>
    </row>
    <row r="24" spans="1:25" ht="12.75">
      <c r="A24" s="10">
        <v>1969</v>
      </c>
      <c r="B24" s="6">
        <v>25204</v>
      </c>
      <c r="C24" s="9">
        <v>13864</v>
      </c>
      <c r="D24" s="5"/>
      <c r="E24" s="13" t="s">
        <v>16</v>
      </c>
      <c r="F24" s="4">
        <v>50</v>
      </c>
      <c r="G24" s="4"/>
      <c r="H24" s="4">
        <v>13169</v>
      </c>
      <c r="I24" s="4"/>
      <c r="J24" s="4">
        <f aca="true" t="shared" si="2" ref="J24:J36">C24/F24</f>
        <v>277.28</v>
      </c>
      <c r="K24" s="4"/>
      <c r="L24" s="4">
        <f t="shared" si="0"/>
        <v>13446.28</v>
      </c>
      <c r="N24" s="9">
        <f t="shared" si="1"/>
        <v>417.71999999999935</v>
      </c>
      <c r="O24" s="9"/>
      <c r="P24" s="9"/>
      <c r="Q24" s="53"/>
      <c r="R24" s="50"/>
      <c r="S24" s="54">
        <f>+L322</f>
        <v>180000</v>
      </c>
      <c r="T24" s="55"/>
      <c r="U24" s="53"/>
      <c r="V24" s="50"/>
      <c r="W24" s="53"/>
      <c r="X24" s="50"/>
      <c r="Y24" s="53"/>
    </row>
    <row r="25" spans="1:25" ht="13.5" thickBot="1">
      <c r="A25" s="10">
        <v>1970</v>
      </c>
      <c r="B25" s="6">
        <v>25569</v>
      </c>
      <c r="C25" s="9">
        <v>149278</v>
      </c>
      <c r="D25" s="5"/>
      <c r="E25" s="13" t="s">
        <v>16</v>
      </c>
      <c r="F25" s="4">
        <v>50</v>
      </c>
      <c r="G25" s="4"/>
      <c r="H25" s="4">
        <v>120483</v>
      </c>
      <c r="I25" s="4"/>
      <c r="J25" s="4">
        <f t="shared" si="2"/>
        <v>2985.56</v>
      </c>
      <c r="K25" s="4"/>
      <c r="L25" s="4">
        <f t="shared" si="0"/>
        <v>123468.56</v>
      </c>
      <c r="N25" s="9">
        <f t="shared" si="1"/>
        <v>25809.440000000002</v>
      </c>
      <c r="O25" s="9"/>
      <c r="P25" s="44" t="s">
        <v>66</v>
      </c>
      <c r="Q25" s="56">
        <f>SUM(Q19:Q24)</f>
        <v>45650.6</v>
      </c>
      <c r="R25" s="45"/>
      <c r="S25" s="57">
        <f>SUM(S17:S24)</f>
        <v>6563337.923961591</v>
      </c>
      <c r="T25" s="45"/>
      <c r="U25" s="56">
        <f>SUM(U19:U24)</f>
        <v>7243080.769400001</v>
      </c>
      <c r="V25" s="45"/>
      <c r="W25" s="57">
        <f>SUM(W19:W24)</f>
        <v>16888935.296749998</v>
      </c>
      <c r="X25" s="45"/>
      <c r="Y25" s="57">
        <f>SUM(Y19:Y24)</f>
        <v>2062020.8714285712</v>
      </c>
    </row>
    <row r="26" spans="1:25" ht="13.5" thickTop="1">
      <c r="A26" s="10">
        <v>1971</v>
      </c>
      <c r="B26" s="6">
        <v>25934</v>
      </c>
      <c r="C26" s="9">
        <v>22518</v>
      </c>
      <c r="D26" s="5"/>
      <c r="E26" s="13" t="s">
        <v>16</v>
      </c>
      <c r="F26" s="4">
        <v>50</v>
      </c>
      <c r="G26" s="4"/>
      <c r="H26" s="4">
        <v>20039</v>
      </c>
      <c r="I26" s="4"/>
      <c r="J26" s="4">
        <f t="shared" si="2"/>
        <v>450.36</v>
      </c>
      <c r="K26" s="4"/>
      <c r="L26" s="4">
        <f t="shared" si="0"/>
        <v>20489.36</v>
      </c>
      <c r="N26" s="9">
        <f t="shared" si="1"/>
        <v>2028.6399999999994</v>
      </c>
      <c r="O26" s="9"/>
      <c r="P26" s="44" t="s">
        <v>55</v>
      </c>
      <c r="Q26" s="38" t="s">
        <v>50</v>
      </c>
      <c r="R26" s="27"/>
      <c r="S26" s="38" t="s">
        <v>51</v>
      </c>
      <c r="T26" s="43"/>
      <c r="U26" s="38" t="s">
        <v>52</v>
      </c>
      <c r="V26" s="27"/>
      <c r="W26" s="38" t="s">
        <v>53</v>
      </c>
      <c r="X26" s="27"/>
      <c r="Y26" s="38" t="s">
        <v>54</v>
      </c>
    </row>
    <row r="27" spans="1:17" ht="12.75">
      <c r="A27" s="10">
        <v>1972</v>
      </c>
      <c r="B27" s="6">
        <v>26299</v>
      </c>
      <c r="C27" s="9">
        <v>4609</v>
      </c>
      <c r="D27" s="5"/>
      <c r="E27" s="13" t="s">
        <v>16</v>
      </c>
      <c r="F27" s="4">
        <v>50</v>
      </c>
      <c r="G27" s="4"/>
      <c r="H27" s="4">
        <v>4609</v>
      </c>
      <c r="I27" s="4"/>
      <c r="J27" s="4"/>
      <c r="K27" s="4"/>
      <c r="L27" s="4">
        <f t="shared" si="0"/>
        <v>4609</v>
      </c>
      <c r="N27" s="9">
        <f t="shared" si="1"/>
        <v>0</v>
      </c>
      <c r="O27" s="9"/>
      <c r="Q27" s="2" t="s">
        <v>49</v>
      </c>
    </row>
    <row r="28" spans="1:16" ht="13.5" thickBot="1">
      <c r="A28" s="10">
        <v>1976</v>
      </c>
      <c r="B28" s="6">
        <v>27760</v>
      </c>
      <c r="C28" s="9">
        <v>22369</v>
      </c>
      <c r="D28" s="5"/>
      <c r="E28" s="13" t="s">
        <v>16</v>
      </c>
      <c r="F28" s="4">
        <v>50</v>
      </c>
      <c r="G28" s="4"/>
      <c r="H28" s="4">
        <v>18116</v>
      </c>
      <c r="I28" s="4"/>
      <c r="J28" s="4">
        <f t="shared" si="2"/>
        <v>447.38</v>
      </c>
      <c r="K28" s="4"/>
      <c r="L28" s="4">
        <f t="shared" si="0"/>
        <v>18563.38</v>
      </c>
      <c r="N28" s="9">
        <f t="shared" si="1"/>
        <v>3805.619999999999</v>
      </c>
      <c r="O28" s="9"/>
      <c r="P28" s="9"/>
    </row>
    <row r="29" spans="1:27" ht="13.5" thickBot="1">
      <c r="A29" s="10">
        <v>1980</v>
      </c>
      <c r="B29" s="6">
        <v>29221</v>
      </c>
      <c r="C29" s="9">
        <v>4023</v>
      </c>
      <c r="D29" s="5"/>
      <c r="E29" s="13" t="s">
        <v>16</v>
      </c>
      <c r="F29" s="4">
        <v>50</v>
      </c>
      <c r="G29" s="4"/>
      <c r="H29" s="4">
        <v>2968</v>
      </c>
      <c r="I29" s="4"/>
      <c r="J29" s="4">
        <f t="shared" si="2"/>
        <v>80.46</v>
      </c>
      <c r="K29" s="4"/>
      <c r="L29" s="4">
        <f t="shared" si="0"/>
        <v>3048.46</v>
      </c>
      <c r="N29" s="9">
        <f t="shared" si="1"/>
        <v>974.54</v>
      </c>
      <c r="O29" s="9"/>
      <c r="P29" s="9"/>
      <c r="Q29" s="134" t="s">
        <v>64</v>
      </c>
      <c r="R29" s="135"/>
      <c r="S29" s="135"/>
      <c r="T29" s="135"/>
      <c r="U29" s="135"/>
      <c r="V29" s="135"/>
      <c r="W29" s="135"/>
      <c r="X29" s="135"/>
      <c r="Y29" s="135"/>
      <c r="Z29" s="135"/>
      <c r="AA29" s="136"/>
    </row>
    <row r="30" spans="1:16" ht="12.75">
      <c r="A30" s="10">
        <v>2008</v>
      </c>
      <c r="B30" s="6">
        <v>39629</v>
      </c>
      <c r="C30" s="9">
        <v>816454.95</v>
      </c>
      <c r="D30" s="5"/>
      <c r="E30" s="13" t="s">
        <v>18</v>
      </c>
      <c r="F30" s="4">
        <v>50</v>
      </c>
      <c r="G30" s="4"/>
      <c r="H30" s="4">
        <v>130632</v>
      </c>
      <c r="I30" s="4"/>
      <c r="J30" s="4">
        <f t="shared" si="2"/>
        <v>16329.098999999998</v>
      </c>
      <c r="K30" s="4"/>
      <c r="L30" s="4">
        <f t="shared" si="0"/>
        <v>146961.099</v>
      </c>
      <c r="N30" s="9">
        <f t="shared" si="1"/>
        <v>669493.851</v>
      </c>
      <c r="O30" s="9"/>
      <c r="P30" s="9"/>
    </row>
    <row r="31" spans="1:27" ht="12.75">
      <c r="A31" s="10" t="s">
        <v>32</v>
      </c>
      <c r="B31" s="6">
        <v>39994</v>
      </c>
      <c r="C31" s="9">
        <v>165753</v>
      </c>
      <c r="D31" s="5"/>
      <c r="E31" s="13" t="s">
        <v>16</v>
      </c>
      <c r="F31" s="4">
        <v>50</v>
      </c>
      <c r="G31" s="4"/>
      <c r="H31" s="4">
        <v>23205</v>
      </c>
      <c r="I31" s="4"/>
      <c r="J31" s="4">
        <f t="shared" si="2"/>
        <v>3315.06</v>
      </c>
      <c r="K31" s="4"/>
      <c r="L31" s="4">
        <f t="shared" si="0"/>
        <v>26520.06</v>
      </c>
      <c r="N31" s="9">
        <f t="shared" si="1"/>
        <v>139232.94</v>
      </c>
      <c r="O31" s="9"/>
      <c r="P31" s="44" t="s">
        <v>67</v>
      </c>
      <c r="Q31" s="39">
        <v>1400</v>
      </c>
      <c r="R31" s="40"/>
      <c r="S31" s="39">
        <v>1430</v>
      </c>
      <c r="T31" s="40"/>
      <c r="U31" s="39">
        <v>1420</v>
      </c>
      <c r="V31" s="40"/>
      <c r="W31" s="39">
        <v>1450</v>
      </c>
      <c r="X31" s="40"/>
      <c r="Y31" s="39">
        <v>1440</v>
      </c>
      <c r="AA31" s="39" t="s">
        <v>56</v>
      </c>
    </row>
    <row r="32" spans="1:28" ht="12.75">
      <c r="A32" s="10" t="s">
        <v>33</v>
      </c>
      <c r="B32" s="6">
        <v>39994</v>
      </c>
      <c r="C32" s="9">
        <v>289174</v>
      </c>
      <c r="D32" s="5"/>
      <c r="E32" s="13" t="s">
        <v>16</v>
      </c>
      <c r="F32" s="4">
        <v>50</v>
      </c>
      <c r="G32" s="4"/>
      <c r="H32" s="4">
        <v>40482</v>
      </c>
      <c r="I32" s="4"/>
      <c r="J32" s="4">
        <f t="shared" si="2"/>
        <v>5783.48</v>
      </c>
      <c r="K32" s="4"/>
      <c r="L32" s="4">
        <f t="shared" si="0"/>
        <v>46265.479999999996</v>
      </c>
      <c r="N32" s="9">
        <f t="shared" si="1"/>
        <v>242908.52000000002</v>
      </c>
      <c r="O32" s="9"/>
      <c r="P32" s="26"/>
      <c r="Q32" s="46">
        <f>+C20</f>
        <v>835148.42</v>
      </c>
      <c r="R32" s="45"/>
      <c r="S32" s="47">
        <f>+C41</f>
        <v>3486190.7199999997</v>
      </c>
      <c r="T32" s="48"/>
      <c r="U32" s="49">
        <f>+C95</f>
        <v>7128353</v>
      </c>
      <c r="V32" s="50"/>
      <c r="W32" s="51">
        <f>+C193</f>
        <v>3355190</v>
      </c>
      <c r="X32" s="45"/>
      <c r="Y32" s="51">
        <f>+C256</f>
        <v>40195914.89</v>
      </c>
      <c r="Z32" s="52"/>
      <c r="AA32" s="51"/>
      <c r="AB32" s="52"/>
    </row>
    <row r="33" spans="1:28" ht="12.75">
      <c r="A33" s="10" t="s">
        <v>36</v>
      </c>
      <c r="B33" s="6">
        <v>40359</v>
      </c>
      <c r="C33" s="9">
        <v>1700</v>
      </c>
      <c r="D33" s="5"/>
      <c r="E33" s="13" t="s">
        <v>16</v>
      </c>
      <c r="F33" s="4">
        <v>50</v>
      </c>
      <c r="G33" s="4"/>
      <c r="H33" s="4">
        <v>204</v>
      </c>
      <c r="I33" s="4"/>
      <c r="J33" s="4">
        <f t="shared" si="2"/>
        <v>34</v>
      </c>
      <c r="K33" s="4"/>
      <c r="L33" s="4">
        <f t="shared" si="0"/>
        <v>238</v>
      </c>
      <c r="N33" s="9">
        <f t="shared" si="1"/>
        <v>1462</v>
      </c>
      <c r="O33" s="9"/>
      <c r="P33" s="9"/>
      <c r="Q33" s="46"/>
      <c r="R33" s="45"/>
      <c r="S33" s="47">
        <f>+C272</f>
        <v>192736</v>
      </c>
      <c r="T33" s="48"/>
      <c r="U33" s="51">
        <f>+C201</f>
        <v>78640</v>
      </c>
      <c r="V33" s="45"/>
      <c r="W33" s="46"/>
      <c r="X33" s="16"/>
      <c r="Y33" s="46"/>
      <c r="Z33" s="52"/>
      <c r="AA33" s="46"/>
      <c r="AB33" s="52"/>
    </row>
    <row r="34" spans="1:28" ht="12.75">
      <c r="A34" s="10" t="s">
        <v>48</v>
      </c>
      <c r="B34" s="6">
        <v>40724</v>
      </c>
      <c r="C34" s="9">
        <v>101795.27</v>
      </c>
      <c r="D34" s="5"/>
      <c r="E34" s="13" t="s">
        <v>16</v>
      </c>
      <c r="F34" s="4">
        <v>50</v>
      </c>
      <c r="G34" s="4"/>
      <c r="H34" s="4">
        <v>10180</v>
      </c>
      <c r="I34" s="4"/>
      <c r="J34" s="4">
        <f t="shared" si="2"/>
        <v>2035.9054</v>
      </c>
      <c r="K34" s="4"/>
      <c r="L34" s="4">
        <f t="shared" si="0"/>
        <v>12215.9054</v>
      </c>
      <c r="N34" s="9">
        <f t="shared" si="1"/>
        <v>89579.3646</v>
      </c>
      <c r="O34" s="9"/>
      <c r="P34" s="26"/>
      <c r="Q34" s="46"/>
      <c r="R34" s="45"/>
      <c r="S34" s="47">
        <f>+C308</f>
        <v>8475768</v>
      </c>
      <c r="T34" s="48"/>
      <c r="U34" s="51">
        <f>+C208</f>
        <v>134213</v>
      </c>
      <c r="V34" s="45"/>
      <c r="W34" s="46"/>
      <c r="X34" s="45"/>
      <c r="Y34" s="46"/>
      <c r="Z34" s="52"/>
      <c r="AA34" s="46"/>
      <c r="AB34" s="52"/>
    </row>
    <row r="35" spans="1:28" ht="12.75">
      <c r="A35" s="10" t="s">
        <v>74</v>
      </c>
      <c r="B35" s="6">
        <v>41090</v>
      </c>
      <c r="C35" s="9">
        <v>25000</v>
      </c>
      <c r="D35" s="5"/>
      <c r="E35" s="13" t="s">
        <v>16</v>
      </c>
      <c r="F35" s="4">
        <v>50</v>
      </c>
      <c r="G35" s="4"/>
      <c r="H35" s="4">
        <v>2000</v>
      </c>
      <c r="I35" s="4"/>
      <c r="J35" s="4">
        <f t="shared" si="2"/>
        <v>500</v>
      </c>
      <c r="K35" s="4"/>
      <c r="L35" s="4">
        <f t="shared" si="0"/>
        <v>2500</v>
      </c>
      <c r="N35" s="9">
        <f t="shared" si="1"/>
        <v>22500</v>
      </c>
      <c r="O35" s="9"/>
      <c r="P35" s="9"/>
      <c r="Q35" s="46"/>
      <c r="R35" s="45"/>
      <c r="S35" s="58"/>
      <c r="T35" s="48"/>
      <c r="U35" s="51">
        <f>+C313</f>
        <v>1039780</v>
      </c>
      <c r="V35" s="45"/>
      <c r="W35" s="46"/>
      <c r="X35" s="45"/>
      <c r="Y35" s="46"/>
      <c r="Z35" s="52"/>
      <c r="AA35" s="46"/>
      <c r="AB35" s="52"/>
    </row>
    <row r="36" spans="1:28" ht="12.75">
      <c r="A36" s="10" t="s">
        <v>73</v>
      </c>
      <c r="B36" s="6">
        <v>41090</v>
      </c>
      <c r="C36" s="9">
        <v>43255.5</v>
      </c>
      <c r="D36" s="5"/>
      <c r="E36" s="13" t="s">
        <v>16</v>
      </c>
      <c r="F36" s="4">
        <v>50</v>
      </c>
      <c r="G36" s="4"/>
      <c r="H36" s="9">
        <v>3464</v>
      </c>
      <c r="I36" s="4"/>
      <c r="J36" s="9">
        <f t="shared" si="2"/>
        <v>865.11</v>
      </c>
      <c r="K36" s="4"/>
      <c r="L36" s="9">
        <f t="shared" si="0"/>
        <v>4329.11</v>
      </c>
      <c r="N36" s="9">
        <f>C36-L36</f>
        <v>38926.39</v>
      </c>
      <c r="O36" s="9"/>
      <c r="P36" s="9"/>
      <c r="Q36" s="46"/>
      <c r="R36" s="45"/>
      <c r="S36" s="58"/>
      <c r="T36" s="48"/>
      <c r="U36" s="51">
        <f>+C319</f>
        <v>386000</v>
      </c>
      <c r="V36" s="45"/>
      <c r="W36" s="46"/>
      <c r="X36" s="45"/>
      <c r="Y36" s="46"/>
      <c r="Z36" s="52"/>
      <c r="AA36" s="46"/>
      <c r="AB36" s="52"/>
    </row>
    <row r="37" spans="1:28" ht="12.75">
      <c r="A37" s="10" t="s">
        <v>110</v>
      </c>
      <c r="B37" s="6">
        <v>42916</v>
      </c>
      <c r="C37" s="9">
        <v>1433502</v>
      </c>
      <c r="D37" s="5"/>
      <c r="E37" s="13" t="s">
        <v>16</v>
      </c>
      <c r="F37" s="4">
        <v>50</v>
      </c>
      <c r="G37" s="4"/>
      <c r="H37" s="9"/>
      <c r="I37" s="4"/>
      <c r="J37" s="9"/>
      <c r="K37" s="4"/>
      <c r="L37" s="9"/>
      <c r="N37" s="9">
        <f>C37-L37</f>
        <v>1433502</v>
      </c>
      <c r="O37" s="9"/>
      <c r="P37" s="9"/>
      <c r="Q37" s="46"/>
      <c r="R37" s="45"/>
      <c r="S37" s="58"/>
      <c r="T37" s="48"/>
      <c r="U37" s="51"/>
      <c r="V37" s="45"/>
      <c r="W37" s="46"/>
      <c r="X37" s="45"/>
      <c r="Y37" s="46"/>
      <c r="Z37" s="52"/>
      <c r="AA37" s="46"/>
      <c r="AB37" s="52"/>
    </row>
    <row r="38" spans="1:28" ht="12.75">
      <c r="A38" s="10" t="s">
        <v>109</v>
      </c>
      <c r="B38" s="6">
        <v>42916</v>
      </c>
      <c r="C38" s="7">
        <v>349895</v>
      </c>
      <c r="D38" s="5"/>
      <c r="E38" s="13" t="s">
        <v>16</v>
      </c>
      <c r="F38" s="4">
        <v>50</v>
      </c>
      <c r="G38" s="4"/>
      <c r="H38" s="7"/>
      <c r="I38" s="4"/>
      <c r="J38" s="7"/>
      <c r="K38" s="4"/>
      <c r="L38" s="7"/>
      <c r="N38" s="7">
        <f>C38-L38</f>
        <v>349895</v>
      </c>
      <c r="O38" s="9"/>
      <c r="P38" s="9"/>
      <c r="Q38" s="46"/>
      <c r="R38" s="45"/>
      <c r="S38" s="58"/>
      <c r="T38" s="48"/>
      <c r="U38" s="51"/>
      <c r="V38" s="45"/>
      <c r="W38" s="46"/>
      <c r="X38" s="45"/>
      <c r="Y38" s="46"/>
      <c r="Z38" s="52"/>
      <c r="AA38" s="46"/>
      <c r="AB38" s="52"/>
    </row>
    <row r="39" spans="1:28" ht="12.75">
      <c r="A39" s="10"/>
      <c r="B39" s="6"/>
      <c r="C39" s="9"/>
      <c r="D39" s="5"/>
      <c r="E39" s="13"/>
      <c r="F39" s="4"/>
      <c r="G39" s="4"/>
      <c r="H39" s="9"/>
      <c r="I39" s="4"/>
      <c r="J39" s="9"/>
      <c r="K39" s="4"/>
      <c r="L39" s="9"/>
      <c r="N39" s="9"/>
      <c r="O39" s="9"/>
      <c r="P39" s="9"/>
      <c r="Q39" s="46"/>
      <c r="R39" s="45"/>
      <c r="S39" s="58"/>
      <c r="T39" s="48"/>
      <c r="U39" s="51"/>
      <c r="V39" s="45"/>
      <c r="W39" s="46"/>
      <c r="X39" s="45"/>
      <c r="Y39" s="46"/>
      <c r="Z39" s="52"/>
      <c r="AA39" s="46"/>
      <c r="AB39" s="52"/>
    </row>
    <row r="40" spans="3:28" ht="12.75">
      <c r="C40" s="9"/>
      <c r="D40" s="5"/>
      <c r="E40" s="13"/>
      <c r="F40" s="4"/>
      <c r="G40" s="4"/>
      <c r="H40" s="4"/>
      <c r="I40" s="4"/>
      <c r="J40" s="4"/>
      <c r="K40" s="4"/>
      <c r="L40" s="4"/>
      <c r="N40" s="9"/>
      <c r="O40" s="9"/>
      <c r="P40" s="9"/>
      <c r="Q40" s="50"/>
      <c r="R40" s="50"/>
      <c r="S40" s="55"/>
      <c r="T40" s="55"/>
      <c r="U40" s="50">
        <f>+C322</f>
        <v>180000</v>
      </c>
      <c r="V40" s="50"/>
      <c r="W40" s="50"/>
      <c r="X40" s="50"/>
      <c r="Y40" s="50"/>
      <c r="Z40" s="16"/>
      <c r="AA40" s="50"/>
      <c r="AB40" s="52"/>
    </row>
    <row r="41" spans="1:28" ht="13.5" thickBot="1">
      <c r="A41" s="24" t="s">
        <v>19</v>
      </c>
      <c r="B41" s="6"/>
      <c r="C41" s="14">
        <f>SUM(C23:C38)</f>
        <v>3486190.7199999997</v>
      </c>
      <c r="D41" s="11">
        <v>1492</v>
      </c>
      <c r="E41" s="13"/>
      <c r="F41" s="13"/>
      <c r="G41" s="13"/>
      <c r="H41" s="14">
        <f>SUM(H23:H36)</f>
        <v>432123</v>
      </c>
      <c r="I41" s="15"/>
      <c r="J41" s="14">
        <f>SUM(J23:J38)</f>
        <v>33531.6944</v>
      </c>
      <c r="K41" s="15"/>
      <c r="L41" s="14">
        <f>SUM(L23:L36)</f>
        <v>465654.6943999999</v>
      </c>
      <c r="M41" s="16"/>
      <c r="N41" s="14">
        <f>SUM(N23:N36)</f>
        <v>1237139.0255999998</v>
      </c>
      <c r="O41" s="15"/>
      <c r="U41" s="60">
        <f>+C326</f>
        <v>500787</v>
      </c>
      <c r="AB41" s="52"/>
    </row>
    <row r="42" spans="2:28" ht="13.5" thickTop="1">
      <c r="B42" s="6"/>
      <c r="C42" s="38" t="s">
        <v>58</v>
      </c>
      <c r="D42" s="11"/>
      <c r="E42" s="4"/>
      <c r="F42" s="4"/>
      <c r="G42" s="4"/>
      <c r="H42" s="9"/>
      <c r="I42" s="4"/>
      <c r="J42" s="9"/>
      <c r="K42" s="4"/>
      <c r="L42" s="38" t="s">
        <v>52</v>
      </c>
      <c r="N42" s="9"/>
      <c r="O42" s="9"/>
      <c r="U42" s="60">
        <f>+C334</f>
        <v>3319717</v>
      </c>
      <c r="AB42" s="52"/>
    </row>
    <row r="43" spans="2:27" ht="13.5" thickBot="1">
      <c r="B43" s="6"/>
      <c r="C43" s="9"/>
      <c r="D43" s="11"/>
      <c r="E43" s="4"/>
      <c r="F43" s="4"/>
      <c r="G43" s="4"/>
      <c r="H43" s="9"/>
      <c r="I43" s="4"/>
      <c r="J43" s="9"/>
      <c r="K43" s="9"/>
      <c r="L43" s="9"/>
      <c r="N43" s="9"/>
      <c r="O43" s="9"/>
      <c r="P43" s="44" t="s">
        <v>66</v>
      </c>
      <c r="Q43" s="56">
        <f>SUM(Q32:Q42)</f>
        <v>835148.42</v>
      </c>
      <c r="R43" s="56">
        <f>SUM(R32:R42)</f>
        <v>0</v>
      </c>
      <c r="S43" s="56">
        <f>SUM(S32:S42)</f>
        <v>12154694.719999999</v>
      </c>
      <c r="T43" s="56">
        <f>SUM(T32:T42)</f>
        <v>0</v>
      </c>
      <c r="U43" s="56">
        <f>SUM(U32:U42)</f>
        <v>12767490</v>
      </c>
      <c r="V43" s="56">
        <f aca="true" t="shared" si="3" ref="V43:AA43">SUM(V32:V42)</f>
        <v>0</v>
      </c>
      <c r="W43" s="56">
        <f t="shared" si="3"/>
        <v>3355190</v>
      </c>
      <c r="X43" s="56">
        <f t="shared" si="3"/>
        <v>0</v>
      </c>
      <c r="Y43" s="56">
        <f t="shared" si="3"/>
        <v>40195914.89</v>
      </c>
      <c r="Z43" s="56">
        <f t="shared" si="3"/>
        <v>0</v>
      </c>
      <c r="AA43" s="56">
        <f t="shared" si="3"/>
        <v>0</v>
      </c>
    </row>
    <row r="44" spans="1:27" ht="13.5" thickTop="1">
      <c r="A44" s="10">
        <v>1952</v>
      </c>
      <c r="B44" s="6">
        <v>18994</v>
      </c>
      <c r="C44" s="9">
        <v>457000</v>
      </c>
      <c r="D44" s="11"/>
      <c r="E44" s="4" t="s">
        <v>16</v>
      </c>
      <c r="F44" s="4">
        <v>99</v>
      </c>
      <c r="G44" s="4"/>
      <c r="H44" s="9">
        <v>295013</v>
      </c>
      <c r="I44" s="4"/>
      <c r="J44" s="9">
        <f>C44/F44-42</f>
        <v>4574.161616161616</v>
      </c>
      <c r="K44" s="9"/>
      <c r="L44" s="9">
        <f aca="true" t="shared" si="4" ref="L44:L89">H44+J44</f>
        <v>299587.16161616164</v>
      </c>
      <c r="N44" s="9">
        <f aca="true" t="shared" si="5" ref="N44:N93">C44-L44</f>
        <v>157412.83838383836</v>
      </c>
      <c r="O44" s="9"/>
      <c r="P44" s="44" t="s">
        <v>55</v>
      </c>
      <c r="Q44" s="38" t="s">
        <v>57</v>
      </c>
      <c r="S44" s="38" t="s">
        <v>58</v>
      </c>
      <c r="U44" s="38" t="s">
        <v>59</v>
      </c>
      <c r="W44" s="38" t="s">
        <v>60</v>
      </c>
      <c r="Y44" s="38" t="s">
        <v>61</v>
      </c>
      <c r="AA44" s="38" t="s">
        <v>62</v>
      </c>
    </row>
    <row r="45" spans="1:17" ht="12.75">
      <c r="A45" s="10">
        <v>1955</v>
      </c>
      <c r="B45" s="6">
        <v>20090</v>
      </c>
      <c r="C45" s="9">
        <v>18000</v>
      </c>
      <c r="D45" s="11"/>
      <c r="E45" s="4" t="s">
        <v>16</v>
      </c>
      <c r="F45" s="4">
        <v>99.11</v>
      </c>
      <c r="G45" s="4"/>
      <c r="H45" s="9">
        <v>11077</v>
      </c>
      <c r="I45" s="4"/>
      <c r="J45" s="9">
        <f aca="true" t="shared" si="6" ref="J45:J50">C45/F45-2</f>
        <v>179.6163858339219</v>
      </c>
      <c r="K45" s="9"/>
      <c r="L45" s="9">
        <f t="shared" si="4"/>
        <v>11256.616385833922</v>
      </c>
      <c r="N45" s="9">
        <f t="shared" si="5"/>
        <v>6743.383614166078</v>
      </c>
      <c r="O45" s="9"/>
      <c r="P45" s="9"/>
      <c r="Q45" s="2" t="s">
        <v>63</v>
      </c>
    </row>
    <row r="46" spans="1:22" ht="12.75">
      <c r="A46" s="10">
        <v>1967</v>
      </c>
      <c r="B46" s="6">
        <v>24473</v>
      </c>
      <c r="C46" s="9">
        <v>37000</v>
      </c>
      <c r="D46" s="11"/>
      <c r="E46" s="4" t="s">
        <v>16</v>
      </c>
      <c r="F46" s="4">
        <v>99</v>
      </c>
      <c r="G46" s="4"/>
      <c r="H46" s="9">
        <v>19401</v>
      </c>
      <c r="I46" s="4"/>
      <c r="J46" s="9">
        <f t="shared" si="6"/>
        <v>371.73737373737373</v>
      </c>
      <c r="K46" s="9"/>
      <c r="L46" s="9">
        <f t="shared" si="4"/>
        <v>19772.737373737375</v>
      </c>
      <c r="N46" s="9">
        <f t="shared" si="5"/>
        <v>17227.262626262625</v>
      </c>
      <c r="O46" s="9"/>
      <c r="P46" s="9"/>
      <c r="U46" s="34"/>
      <c r="V46" s="41"/>
    </row>
    <row r="47" spans="1:22" ht="12.75">
      <c r="A47" s="10">
        <v>1969</v>
      </c>
      <c r="B47" s="6">
        <v>25204</v>
      </c>
      <c r="C47" s="9">
        <v>13864</v>
      </c>
      <c r="D47" s="11"/>
      <c r="E47" s="4" t="s">
        <v>16</v>
      </c>
      <c r="F47" s="4">
        <v>99</v>
      </c>
      <c r="G47" s="4"/>
      <c r="H47" s="9">
        <v>6583</v>
      </c>
      <c r="I47" s="4"/>
      <c r="J47" s="9">
        <f t="shared" si="6"/>
        <v>138.04040404040404</v>
      </c>
      <c r="K47" s="9"/>
      <c r="L47" s="9">
        <f t="shared" si="4"/>
        <v>6721.040404040404</v>
      </c>
      <c r="N47" s="9">
        <f t="shared" si="5"/>
        <v>7142.959595959596</v>
      </c>
      <c r="O47" s="9"/>
      <c r="P47" s="9"/>
      <c r="U47" s="34"/>
      <c r="V47" s="41"/>
    </row>
    <row r="48" spans="1:22" ht="12.75">
      <c r="A48" s="10">
        <v>1970</v>
      </c>
      <c r="B48" s="6">
        <v>25569</v>
      </c>
      <c r="C48" s="9">
        <v>713805</v>
      </c>
      <c r="D48" s="11"/>
      <c r="E48" s="4" t="s">
        <v>16</v>
      </c>
      <c r="F48" s="4">
        <v>99</v>
      </c>
      <c r="G48" s="4"/>
      <c r="H48" s="9">
        <v>332836</v>
      </c>
      <c r="I48" s="4"/>
      <c r="J48" s="9">
        <f t="shared" si="6"/>
        <v>7208.151515151515</v>
      </c>
      <c r="K48" s="9"/>
      <c r="L48" s="9">
        <f t="shared" si="4"/>
        <v>340044.1515151515</v>
      </c>
      <c r="N48" s="9">
        <f t="shared" si="5"/>
        <v>373760.8484848485</v>
      </c>
      <c r="O48" s="9"/>
      <c r="P48" s="9"/>
      <c r="U48" s="34"/>
      <c r="V48" s="41"/>
    </row>
    <row r="49" spans="1:16" ht="12.75">
      <c r="A49" s="10">
        <v>1971</v>
      </c>
      <c r="B49" s="6">
        <v>25934</v>
      </c>
      <c r="C49" s="9">
        <v>22518</v>
      </c>
      <c r="D49" s="11"/>
      <c r="E49" s="4" t="s">
        <v>16</v>
      </c>
      <c r="F49" s="4">
        <v>99</v>
      </c>
      <c r="G49" s="4"/>
      <c r="H49" s="9">
        <v>10252</v>
      </c>
      <c r="I49" s="4"/>
      <c r="J49" s="9">
        <f t="shared" si="6"/>
        <v>225.45454545454547</v>
      </c>
      <c r="K49" s="9"/>
      <c r="L49" s="9">
        <f t="shared" si="4"/>
        <v>10477.454545454546</v>
      </c>
      <c r="N49" s="9">
        <f t="shared" si="5"/>
        <v>12040.545454545454</v>
      </c>
      <c r="O49" s="9"/>
      <c r="P49" s="9"/>
    </row>
    <row r="50" spans="1:16" ht="12.75">
      <c r="A50" s="10">
        <v>1972</v>
      </c>
      <c r="B50" s="6">
        <v>26299</v>
      </c>
      <c r="C50" s="9">
        <v>22304</v>
      </c>
      <c r="D50" s="11"/>
      <c r="E50" s="4" t="s">
        <v>16</v>
      </c>
      <c r="F50" s="4">
        <v>99</v>
      </c>
      <c r="G50" s="4"/>
      <c r="H50" s="9">
        <v>12297</v>
      </c>
      <c r="I50" s="4"/>
      <c r="J50" s="9">
        <f t="shared" si="6"/>
        <v>223.2929292929293</v>
      </c>
      <c r="K50" s="9"/>
      <c r="L50" s="9">
        <f t="shared" si="4"/>
        <v>12520.29292929293</v>
      </c>
      <c r="N50" s="9">
        <f t="shared" si="5"/>
        <v>9783.70707070707</v>
      </c>
      <c r="O50" s="9"/>
      <c r="P50" s="9"/>
    </row>
    <row r="51" spans="1:16" ht="12.75">
      <c r="A51" s="10">
        <v>1972</v>
      </c>
      <c r="B51" s="6">
        <v>26299</v>
      </c>
      <c r="C51" s="9">
        <v>2670</v>
      </c>
      <c r="D51" s="11"/>
      <c r="E51" s="4" t="s">
        <v>16</v>
      </c>
      <c r="F51" s="4">
        <v>20</v>
      </c>
      <c r="G51" s="4"/>
      <c r="H51" s="9">
        <v>2670</v>
      </c>
      <c r="I51" s="4"/>
      <c r="J51" s="9">
        <v>0</v>
      </c>
      <c r="K51" s="9"/>
      <c r="L51" s="9">
        <f t="shared" si="4"/>
        <v>2670</v>
      </c>
      <c r="N51" s="9">
        <f t="shared" si="5"/>
        <v>0</v>
      </c>
      <c r="O51" s="9"/>
      <c r="P51" s="9"/>
    </row>
    <row r="52" spans="1:16" ht="12.75">
      <c r="A52" s="10">
        <v>1974</v>
      </c>
      <c r="B52" s="6">
        <v>27030</v>
      </c>
      <c r="C52" s="9">
        <v>24847</v>
      </c>
      <c r="D52" s="11"/>
      <c r="E52" s="4" t="s">
        <v>16</v>
      </c>
      <c r="F52" s="4">
        <v>99</v>
      </c>
      <c r="G52" s="4"/>
      <c r="H52" s="9">
        <v>10572</v>
      </c>
      <c r="I52" s="4"/>
      <c r="J52" s="9">
        <f aca="true" t="shared" si="7" ref="J52:J59">C52/F52-2</f>
        <v>248.97979797979798</v>
      </c>
      <c r="K52" s="9"/>
      <c r="L52" s="9">
        <f t="shared" si="4"/>
        <v>10820.979797979799</v>
      </c>
      <c r="N52" s="9">
        <f t="shared" si="5"/>
        <v>14026.020202020201</v>
      </c>
      <c r="O52" s="9"/>
      <c r="P52" s="9"/>
    </row>
    <row r="53" spans="1:16" ht="12.75">
      <c r="A53" s="10">
        <v>1975</v>
      </c>
      <c r="B53" s="6">
        <v>27395</v>
      </c>
      <c r="C53" s="9">
        <v>25077</v>
      </c>
      <c r="D53" s="11"/>
      <c r="E53" s="4" t="s">
        <v>16</v>
      </c>
      <c r="F53" s="4">
        <v>99</v>
      </c>
      <c r="G53" s="4"/>
      <c r="H53" s="9">
        <v>10417</v>
      </c>
      <c r="I53" s="4"/>
      <c r="J53" s="9">
        <f t="shared" si="7"/>
        <v>251.3030303030303</v>
      </c>
      <c r="K53" s="9"/>
      <c r="L53" s="9">
        <f t="shared" si="4"/>
        <v>10668.30303030303</v>
      </c>
      <c r="N53" s="9">
        <f t="shared" si="5"/>
        <v>14408.69696969697</v>
      </c>
      <c r="O53" s="9"/>
      <c r="P53" s="9"/>
    </row>
    <row r="54" spans="1:16" ht="12.75">
      <c r="A54" s="10">
        <v>1977</v>
      </c>
      <c r="B54" s="6">
        <v>28126</v>
      </c>
      <c r="C54" s="9">
        <v>13672</v>
      </c>
      <c r="D54" s="11"/>
      <c r="E54" s="4" t="s">
        <v>16</v>
      </c>
      <c r="F54" s="4">
        <v>99</v>
      </c>
      <c r="G54" s="4"/>
      <c r="H54" s="9">
        <v>5400</v>
      </c>
      <c r="I54" s="4"/>
      <c r="J54" s="9">
        <f t="shared" si="7"/>
        <v>136.1010101010101</v>
      </c>
      <c r="K54" s="9"/>
      <c r="L54" s="9">
        <f t="shared" si="4"/>
        <v>5536.10101010101</v>
      </c>
      <c r="N54" s="9">
        <f t="shared" si="5"/>
        <v>8135.89898989899</v>
      </c>
      <c r="O54" s="9"/>
      <c r="P54" s="9"/>
    </row>
    <row r="55" spans="1:16" ht="12.75">
      <c r="A55" s="10">
        <v>1978</v>
      </c>
      <c r="B55" s="6">
        <v>28491</v>
      </c>
      <c r="C55" s="9">
        <v>16223</v>
      </c>
      <c r="D55" s="11"/>
      <c r="E55" s="4" t="s">
        <v>16</v>
      </c>
      <c r="F55" s="4">
        <v>99</v>
      </c>
      <c r="G55" s="4"/>
      <c r="H55" s="9">
        <v>6247</v>
      </c>
      <c r="I55" s="4"/>
      <c r="J55" s="9">
        <f t="shared" si="7"/>
        <v>161.86868686868686</v>
      </c>
      <c r="K55" s="9"/>
      <c r="L55" s="9">
        <f t="shared" si="4"/>
        <v>6408.868686868687</v>
      </c>
      <c r="N55" s="9">
        <f t="shared" si="5"/>
        <v>9814.131313131313</v>
      </c>
      <c r="O55" s="9"/>
      <c r="P55" s="9"/>
    </row>
    <row r="56" spans="1:16" ht="12.75">
      <c r="A56" s="10">
        <v>1978</v>
      </c>
      <c r="B56" s="6">
        <v>28491</v>
      </c>
      <c r="C56" s="9">
        <v>8780</v>
      </c>
      <c r="D56" s="11"/>
      <c r="E56" s="4" t="s">
        <v>16</v>
      </c>
      <c r="F56" s="4">
        <v>99</v>
      </c>
      <c r="G56" s="4"/>
      <c r="H56" s="9">
        <v>3375</v>
      </c>
      <c r="I56" s="4"/>
      <c r="J56" s="9">
        <f t="shared" si="7"/>
        <v>86.68686868686869</v>
      </c>
      <c r="K56" s="9"/>
      <c r="L56" s="9">
        <f t="shared" si="4"/>
        <v>3461.686868686869</v>
      </c>
      <c r="N56" s="9">
        <f t="shared" si="5"/>
        <v>5318.313131313131</v>
      </c>
      <c r="O56" s="9"/>
      <c r="P56" s="9"/>
    </row>
    <row r="57" spans="1:16" ht="12.75">
      <c r="A57" s="10">
        <v>1979</v>
      </c>
      <c r="B57" s="6">
        <v>28856</v>
      </c>
      <c r="C57" s="9">
        <v>3384</v>
      </c>
      <c r="D57" s="11"/>
      <c r="E57" s="4" t="s">
        <v>16</v>
      </c>
      <c r="F57" s="4">
        <v>99</v>
      </c>
      <c r="G57" s="4"/>
      <c r="H57" s="9">
        <v>1256</v>
      </c>
      <c r="I57" s="4"/>
      <c r="J57" s="9">
        <f t="shared" si="7"/>
        <v>32.18181818181818</v>
      </c>
      <c r="K57" s="9"/>
      <c r="L57" s="9">
        <f t="shared" si="4"/>
        <v>1288.1818181818182</v>
      </c>
      <c r="N57" s="9">
        <f t="shared" si="5"/>
        <v>2095.818181818182</v>
      </c>
      <c r="O57" s="9"/>
      <c r="P57" s="9"/>
    </row>
    <row r="58" spans="1:16" ht="12.75">
      <c r="A58" s="10">
        <v>1980</v>
      </c>
      <c r="B58" s="6">
        <v>29221</v>
      </c>
      <c r="C58" s="9">
        <v>16524</v>
      </c>
      <c r="D58" s="11"/>
      <c r="E58" s="4" t="s">
        <v>16</v>
      </c>
      <c r="F58" s="4">
        <v>99</v>
      </c>
      <c r="G58" s="4"/>
      <c r="H58" s="9">
        <v>6033</v>
      </c>
      <c r="I58" s="4"/>
      <c r="J58" s="9">
        <f t="shared" si="7"/>
        <v>164.9090909090909</v>
      </c>
      <c r="K58" s="9"/>
      <c r="L58" s="9">
        <f t="shared" si="4"/>
        <v>6197.909090909091</v>
      </c>
      <c r="N58" s="9">
        <f t="shared" si="5"/>
        <v>10326.090909090908</v>
      </c>
      <c r="O58" s="9"/>
      <c r="P58" s="9"/>
    </row>
    <row r="59" spans="1:16" ht="12.75">
      <c r="A59" s="10">
        <v>1980</v>
      </c>
      <c r="B59" s="6">
        <v>29221</v>
      </c>
      <c r="C59" s="9">
        <v>135363</v>
      </c>
      <c r="D59" s="11"/>
      <c r="E59" s="4" t="s">
        <v>16</v>
      </c>
      <c r="F59" s="4">
        <v>99</v>
      </c>
      <c r="G59" s="4"/>
      <c r="H59" s="9">
        <v>49552</v>
      </c>
      <c r="I59" s="4"/>
      <c r="J59" s="9">
        <f t="shared" si="7"/>
        <v>1365.3030303030303</v>
      </c>
      <c r="K59" s="9"/>
      <c r="L59" s="9">
        <f t="shared" si="4"/>
        <v>50917.30303030303</v>
      </c>
      <c r="N59" s="9">
        <f t="shared" si="5"/>
        <v>84445.69696969696</v>
      </c>
      <c r="O59" s="9"/>
      <c r="P59" s="9"/>
    </row>
    <row r="60" spans="1:16" ht="12.75">
      <c r="A60" s="10">
        <v>1985</v>
      </c>
      <c r="B60" s="6">
        <v>31048</v>
      </c>
      <c r="C60" s="9">
        <v>7550</v>
      </c>
      <c r="D60" s="11"/>
      <c r="E60" s="4" t="s">
        <v>16</v>
      </c>
      <c r="F60" s="4">
        <v>20</v>
      </c>
      <c r="G60" s="4"/>
      <c r="H60" s="9">
        <v>7550</v>
      </c>
      <c r="I60" s="4"/>
      <c r="J60" s="9">
        <v>0</v>
      </c>
      <c r="K60" s="9"/>
      <c r="L60" s="9">
        <f t="shared" si="4"/>
        <v>7550</v>
      </c>
      <c r="N60" s="9">
        <f t="shared" si="5"/>
        <v>0</v>
      </c>
      <c r="O60" s="9"/>
      <c r="P60" s="9"/>
    </row>
    <row r="61" spans="1:16" ht="12.75">
      <c r="A61" s="10">
        <v>1987</v>
      </c>
      <c r="B61" s="6">
        <v>31778</v>
      </c>
      <c r="C61" s="9">
        <v>91593</v>
      </c>
      <c r="D61" s="11"/>
      <c r="E61" s="4" t="s">
        <v>16</v>
      </c>
      <c r="F61" s="4">
        <v>20</v>
      </c>
      <c r="G61" s="4"/>
      <c r="H61" s="9">
        <v>91593</v>
      </c>
      <c r="I61" s="4"/>
      <c r="J61" s="9"/>
      <c r="K61" s="9"/>
      <c r="L61" s="9">
        <f t="shared" si="4"/>
        <v>91593</v>
      </c>
      <c r="N61" s="9">
        <f t="shared" si="5"/>
        <v>0</v>
      </c>
      <c r="O61" s="9"/>
      <c r="P61" s="9"/>
    </row>
    <row r="62" spans="1:16" ht="12.75">
      <c r="A62" s="10">
        <v>1989</v>
      </c>
      <c r="B62" s="6">
        <v>32509</v>
      </c>
      <c r="C62" s="9">
        <v>14650</v>
      </c>
      <c r="D62" s="11"/>
      <c r="E62" s="4" t="s">
        <v>16</v>
      </c>
      <c r="F62" s="4">
        <v>20</v>
      </c>
      <c r="G62" s="4"/>
      <c r="H62" s="9">
        <v>14650</v>
      </c>
      <c r="I62" s="4"/>
      <c r="J62" s="9"/>
      <c r="K62" s="9"/>
      <c r="L62" s="9">
        <f t="shared" si="4"/>
        <v>14650</v>
      </c>
      <c r="N62" s="9">
        <f t="shared" si="5"/>
        <v>0</v>
      </c>
      <c r="O62" s="9"/>
      <c r="P62" s="9"/>
    </row>
    <row r="63" spans="1:16" ht="12.75">
      <c r="A63" s="10">
        <v>1989</v>
      </c>
      <c r="B63" s="6">
        <v>32721</v>
      </c>
      <c r="C63" s="9">
        <v>2344</v>
      </c>
      <c r="D63" s="11"/>
      <c r="E63" s="4" t="s">
        <v>16</v>
      </c>
      <c r="F63" s="4">
        <v>20</v>
      </c>
      <c r="G63" s="4"/>
      <c r="H63" s="9">
        <v>2344</v>
      </c>
      <c r="I63" s="4"/>
      <c r="J63" s="9">
        <v>0</v>
      </c>
      <c r="K63" s="9"/>
      <c r="L63" s="9">
        <f t="shared" si="4"/>
        <v>2344</v>
      </c>
      <c r="N63" s="9">
        <f t="shared" si="5"/>
        <v>0</v>
      </c>
      <c r="O63" s="9"/>
      <c r="P63" s="9"/>
    </row>
    <row r="64" spans="1:16" ht="12.75">
      <c r="A64" s="10">
        <v>1989</v>
      </c>
      <c r="B64" s="6">
        <v>32843</v>
      </c>
      <c r="C64" s="9">
        <v>2898</v>
      </c>
      <c r="D64" s="11"/>
      <c r="E64" s="4" t="s">
        <v>16</v>
      </c>
      <c r="F64" s="4">
        <v>20</v>
      </c>
      <c r="G64" s="4"/>
      <c r="H64" s="9">
        <v>2898</v>
      </c>
      <c r="I64" s="4"/>
      <c r="J64" s="9">
        <v>0</v>
      </c>
      <c r="K64" s="9"/>
      <c r="L64" s="9">
        <f t="shared" si="4"/>
        <v>2898</v>
      </c>
      <c r="N64" s="9">
        <f t="shared" si="5"/>
        <v>0</v>
      </c>
      <c r="O64" s="9"/>
      <c r="P64" s="9"/>
    </row>
    <row r="65" spans="1:16" ht="12.75">
      <c r="A65" s="10">
        <v>1990</v>
      </c>
      <c r="B65" s="6">
        <v>32905</v>
      </c>
      <c r="C65" s="9">
        <v>6290</v>
      </c>
      <c r="D65" s="11"/>
      <c r="E65" s="4" t="s">
        <v>16</v>
      </c>
      <c r="F65" s="4">
        <v>20</v>
      </c>
      <c r="G65" s="4"/>
      <c r="H65" s="9">
        <v>6290</v>
      </c>
      <c r="I65" s="4"/>
      <c r="J65" s="9">
        <v>0</v>
      </c>
      <c r="K65" s="9"/>
      <c r="L65" s="9">
        <f t="shared" si="4"/>
        <v>6290</v>
      </c>
      <c r="N65" s="9">
        <f t="shared" si="5"/>
        <v>0</v>
      </c>
      <c r="O65" s="9"/>
      <c r="P65" s="9"/>
    </row>
    <row r="66" spans="1:16" ht="12.75">
      <c r="A66" s="10">
        <v>1990</v>
      </c>
      <c r="B66" s="6">
        <v>32994</v>
      </c>
      <c r="C66" s="9">
        <v>15107</v>
      </c>
      <c r="D66" s="11"/>
      <c r="E66" s="4" t="s">
        <v>16</v>
      </c>
      <c r="F66" s="4">
        <v>20</v>
      </c>
      <c r="G66" s="4"/>
      <c r="H66" s="9">
        <v>15107</v>
      </c>
      <c r="I66" s="4"/>
      <c r="J66" s="9">
        <v>0</v>
      </c>
      <c r="K66" s="9"/>
      <c r="L66" s="9">
        <f t="shared" si="4"/>
        <v>15107</v>
      </c>
      <c r="N66" s="9">
        <f t="shared" si="5"/>
        <v>0</v>
      </c>
      <c r="O66" s="9"/>
      <c r="P66" s="9"/>
    </row>
    <row r="67" spans="1:16" ht="12.75">
      <c r="A67" s="10">
        <v>1990</v>
      </c>
      <c r="B67" s="6">
        <v>33025</v>
      </c>
      <c r="C67" s="9">
        <v>8478</v>
      </c>
      <c r="D67" s="11"/>
      <c r="E67" s="4" t="s">
        <v>16</v>
      </c>
      <c r="F67" s="4">
        <v>20</v>
      </c>
      <c r="G67" s="4"/>
      <c r="H67" s="9">
        <v>8478</v>
      </c>
      <c r="I67" s="4"/>
      <c r="J67" s="9">
        <v>0</v>
      </c>
      <c r="K67" s="9"/>
      <c r="L67" s="9">
        <f t="shared" si="4"/>
        <v>8478</v>
      </c>
      <c r="N67" s="9">
        <f t="shared" si="5"/>
        <v>0</v>
      </c>
      <c r="O67" s="9"/>
      <c r="P67" s="9"/>
    </row>
    <row r="68" spans="1:16" ht="12.75">
      <c r="A68" s="10">
        <v>1991</v>
      </c>
      <c r="B68" s="6">
        <v>33086</v>
      </c>
      <c r="C68" s="9">
        <v>5000</v>
      </c>
      <c r="D68" s="11"/>
      <c r="E68" s="4" t="s">
        <v>16</v>
      </c>
      <c r="F68" s="4">
        <v>10</v>
      </c>
      <c r="G68" s="4"/>
      <c r="H68" s="9">
        <v>5000</v>
      </c>
      <c r="I68" s="4"/>
      <c r="J68" s="9">
        <v>0</v>
      </c>
      <c r="K68" s="9"/>
      <c r="L68" s="9">
        <f t="shared" si="4"/>
        <v>5000</v>
      </c>
      <c r="N68" s="9">
        <f t="shared" si="5"/>
        <v>0</v>
      </c>
      <c r="O68" s="9"/>
      <c r="P68" s="9"/>
    </row>
    <row r="69" spans="1:16" ht="12.75">
      <c r="A69" s="10">
        <v>1991</v>
      </c>
      <c r="B69" s="6">
        <v>33147</v>
      </c>
      <c r="C69" s="9">
        <v>1017</v>
      </c>
      <c r="D69" s="11"/>
      <c r="E69" s="4" t="s">
        <v>16</v>
      </c>
      <c r="F69" s="4">
        <v>10</v>
      </c>
      <c r="G69" s="4"/>
      <c r="H69" s="9">
        <v>1017</v>
      </c>
      <c r="I69" s="4"/>
      <c r="J69" s="9">
        <v>0</v>
      </c>
      <c r="K69" s="9"/>
      <c r="L69" s="9">
        <f t="shared" si="4"/>
        <v>1017</v>
      </c>
      <c r="N69" s="9">
        <f t="shared" si="5"/>
        <v>0</v>
      </c>
      <c r="O69" s="9"/>
      <c r="P69" s="9"/>
    </row>
    <row r="70" spans="1:16" ht="12.75">
      <c r="A70" s="10">
        <v>1991</v>
      </c>
      <c r="B70" s="6">
        <v>33178</v>
      </c>
      <c r="C70" s="15">
        <v>6999</v>
      </c>
      <c r="E70" s="4" t="s">
        <v>16</v>
      </c>
      <c r="F70" s="4">
        <v>10</v>
      </c>
      <c r="H70" s="15">
        <v>6999</v>
      </c>
      <c r="I70" s="4"/>
      <c r="J70" s="9">
        <v>0</v>
      </c>
      <c r="L70" s="9">
        <f t="shared" si="4"/>
        <v>6999</v>
      </c>
      <c r="N70" s="9">
        <f t="shared" si="5"/>
        <v>0</v>
      </c>
      <c r="O70" s="9"/>
      <c r="P70" s="9"/>
    </row>
    <row r="71" spans="1:16" ht="12.75">
      <c r="A71" s="10">
        <v>1991</v>
      </c>
      <c r="B71" s="6">
        <v>33270</v>
      </c>
      <c r="C71" s="15">
        <v>7411</v>
      </c>
      <c r="E71" s="4" t="s">
        <v>16</v>
      </c>
      <c r="F71" s="4">
        <v>10</v>
      </c>
      <c r="H71" s="15">
        <v>7411</v>
      </c>
      <c r="I71" s="4"/>
      <c r="J71" s="9">
        <v>0</v>
      </c>
      <c r="L71" s="9">
        <f t="shared" si="4"/>
        <v>7411</v>
      </c>
      <c r="N71" s="9">
        <f t="shared" si="5"/>
        <v>0</v>
      </c>
      <c r="O71" s="9"/>
      <c r="P71" s="9"/>
    </row>
    <row r="72" spans="1:16" ht="12.75">
      <c r="A72" s="10">
        <v>1991</v>
      </c>
      <c r="B72" s="6">
        <v>33359</v>
      </c>
      <c r="C72" s="9">
        <v>3975</v>
      </c>
      <c r="D72" s="11"/>
      <c r="E72" s="4" t="s">
        <v>16</v>
      </c>
      <c r="F72" s="4">
        <v>10</v>
      </c>
      <c r="G72" s="4"/>
      <c r="H72" s="9">
        <v>3975</v>
      </c>
      <c r="I72" s="4"/>
      <c r="J72" s="9">
        <v>0</v>
      </c>
      <c r="K72" s="9"/>
      <c r="L72" s="9">
        <f t="shared" si="4"/>
        <v>3975</v>
      </c>
      <c r="N72" s="9">
        <f t="shared" si="5"/>
        <v>0</v>
      </c>
      <c r="O72" s="9"/>
      <c r="P72" s="9"/>
    </row>
    <row r="73" spans="1:16" ht="12.75">
      <c r="A73" s="10">
        <v>1991</v>
      </c>
      <c r="B73" s="6">
        <v>33025</v>
      </c>
      <c r="C73" s="9">
        <v>2150</v>
      </c>
      <c r="D73" s="11"/>
      <c r="E73" s="4" t="s">
        <v>16</v>
      </c>
      <c r="F73" s="4">
        <v>10</v>
      </c>
      <c r="G73" s="4"/>
      <c r="H73" s="9">
        <v>2150</v>
      </c>
      <c r="I73" s="4"/>
      <c r="J73" s="9">
        <v>0</v>
      </c>
      <c r="K73" s="9"/>
      <c r="L73" s="9">
        <f t="shared" si="4"/>
        <v>2150</v>
      </c>
      <c r="N73" s="9">
        <f t="shared" si="5"/>
        <v>0</v>
      </c>
      <c r="O73" s="9"/>
      <c r="P73" s="9"/>
    </row>
    <row r="74" spans="1:16" ht="12.75">
      <c r="A74" s="10">
        <v>1992</v>
      </c>
      <c r="B74" s="6">
        <v>33635</v>
      </c>
      <c r="C74" s="9">
        <v>24843</v>
      </c>
      <c r="D74" s="11"/>
      <c r="E74" s="4" t="s">
        <v>16</v>
      </c>
      <c r="F74" s="4">
        <v>10</v>
      </c>
      <c r="G74" s="4"/>
      <c r="H74" s="9">
        <v>24843</v>
      </c>
      <c r="I74" s="4"/>
      <c r="J74" s="9">
        <v>0</v>
      </c>
      <c r="K74" s="9"/>
      <c r="L74" s="9">
        <f t="shared" si="4"/>
        <v>24843</v>
      </c>
      <c r="N74" s="9">
        <f t="shared" si="5"/>
        <v>0</v>
      </c>
      <c r="O74" s="9"/>
      <c r="P74" s="9"/>
    </row>
    <row r="75" spans="1:16" ht="12.75">
      <c r="A75" s="10">
        <v>1993</v>
      </c>
      <c r="B75" s="6">
        <v>34015</v>
      </c>
      <c r="C75" s="9">
        <v>53113</v>
      </c>
      <c r="D75" s="11"/>
      <c r="E75" s="4" t="s">
        <v>16</v>
      </c>
      <c r="F75" s="4">
        <v>10</v>
      </c>
      <c r="G75" s="4"/>
      <c r="H75" s="9">
        <v>53113</v>
      </c>
      <c r="I75" s="4"/>
      <c r="J75" s="9">
        <v>0</v>
      </c>
      <c r="K75" s="9"/>
      <c r="L75" s="9">
        <f t="shared" si="4"/>
        <v>53113</v>
      </c>
      <c r="N75" s="9">
        <f t="shared" si="5"/>
        <v>0</v>
      </c>
      <c r="O75" s="9"/>
      <c r="P75" s="9"/>
    </row>
    <row r="76" spans="1:16" ht="12.75">
      <c r="A76" s="10">
        <v>1994</v>
      </c>
      <c r="B76" s="6">
        <v>34335</v>
      </c>
      <c r="C76" s="9">
        <v>54178</v>
      </c>
      <c r="D76" s="11"/>
      <c r="E76" s="4" t="s">
        <v>16</v>
      </c>
      <c r="F76" s="4">
        <v>10</v>
      </c>
      <c r="G76" s="4"/>
      <c r="H76" s="9">
        <v>54178</v>
      </c>
      <c r="I76" s="4"/>
      <c r="J76" s="9">
        <v>0</v>
      </c>
      <c r="K76" s="9"/>
      <c r="L76" s="9">
        <f t="shared" si="4"/>
        <v>54178</v>
      </c>
      <c r="N76" s="9">
        <f t="shared" si="5"/>
        <v>0</v>
      </c>
      <c r="O76" s="9"/>
      <c r="P76" s="9"/>
    </row>
    <row r="77" spans="1:16" ht="12.75">
      <c r="A77" s="10">
        <v>1995</v>
      </c>
      <c r="B77" s="6">
        <v>34700</v>
      </c>
      <c r="C77" s="9">
        <v>77693</v>
      </c>
      <c r="D77" s="11"/>
      <c r="E77" s="4" t="s">
        <v>16</v>
      </c>
      <c r="F77" s="4">
        <v>10</v>
      </c>
      <c r="G77" s="4"/>
      <c r="H77" s="9">
        <v>77693</v>
      </c>
      <c r="I77" s="4"/>
      <c r="J77" s="9">
        <v>0</v>
      </c>
      <c r="K77" s="9"/>
      <c r="L77" s="9">
        <f t="shared" si="4"/>
        <v>77693</v>
      </c>
      <c r="N77" s="9">
        <f t="shared" si="5"/>
        <v>0</v>
      </c>
      <c r="O77" s="9"/>
      <c r="P77" s="9"/>
    </row>
    <row r="78" spans="1:16" ht="12.75">
      <c r="A78" s="10">
        <v>1996</v>
      </c>
      <c r="B78" s="6">
        <v>35065</v>
      </c>
      <c r="C78" s="9">
        <v>41665</v>
      </c>
      <c r="D78" s="11"/>
      <c r="E78" s="4" t="s">
        <v>16</v>
      </c>
      <c r="F78" s="4">
        <v>10</v>
      </c>
      <c r="G78" s="4"/>
      <c r="H78" s="9">
        <v>41665</v>
      </c>
      <c r="I78" s="4"/>
      <c r="J78" s="9">
        <v>0</v>
      </c>
      <c r="K78" s="9"/>
      <c r="L78" s="9">
        <f t="shared" si="4"/>
        <v>41665</v>
      </c>
      <c r="N78" s="9">
        <f t="shared" si="5"/>
        <v>0</v>
      </c>
      <c r="O78" s="9"/>
      <c r="P78" s="9"/>
    </row>
    <row r="79" spans="1:16" ht="12.75">
      <c r="A79" s="10">
        <v>1997</v>
      </c>
      <c r="B79" s="6">
        <v>35431</v>
      </c>
      <c r="C79" s="9">
        <v>38895</v>
      </c>
      <c r="D79" s="11"/>
      <c r="E79" s="4" t="s">
        <v>16</v>
      </c>
      <c r="F79" s="4">
        <v>10</v>
      </c>
      <c r="G79" s="4"/>
      <c r="H79" s="9">
        <v>38895</v>
      </c>
      <c r="I79" s="4"/>
      <c r="J79" s="17"/>
      <c r="K79" s="9"/>
      <c r="L79" s="9">
        <f t="shared" si="4"/>
        <v>38895</v>
      </c>
      <c r="N79" s="9">
        <f t="shared" si="5"/>
        <v>0</v>
      </c>
      <c r="O79" s="9"/>
      <c r="P79" s="9"/>
    </row>
    <row r="80" spans="1:16" ht="12.75">
      <c r="A80" s="10">
        <v>1998</v>
      </c>
      <c r="B80" s="6">
        <v>35796</v>
      </c>
      <c r="C80" s="9">
        <v>34346</v>
      </c>
      <c r="D80" s="11"/>
      <c r="E80" s="4" t="s">
        <v>16</v>
      </c>
      <c r="F80" s="4">
        <v>10</v>
      </c>
      <c r="G80" s="4"/>
      <c r="H80" s="9">
        <v>34346</v>
      </c>
      <c r="I80" s="4"/>
      <c r="J80" s="17"/>
      <c r="K80" s="9"/>
      <c r="L80" s="9">
        <f t="shared" si="4"/>
        <v>34346</v>
      </c>
      <c r="N80" s="9">
        <f t="shared" si="5"/>
        <v>0</v>
      </c>
      <c r="O80" s="9"/>
      <c r="P80" s="9"/>
    </row>
    <row r="81" spans="1:16" ht="12.75">
      <c r="A81" s="10">
        <v>1998</v>
      </c>
      <c r="B81" s="6">
        <v>35796</v>
      </c>
      <c r="C81" s="9">
        <v>83500</v>
      </c>
      <c r="D81" s="11"/>
      <c r="E81" s="4" t="s">
        <v>16</v>
      </c>
      <c r="F81" s="4">
        <v>10</v>
      </c>
      <c r="G81" s="4"/>
      <c r="H81" s="9">
        <v>83500</v>
      </c>
      <c r="I81" s="4"/>
      <c r="J81" s="17"/>
      <c r="K81" s="9"/>
      <c r="L81" s="9">
        <f t="shared" si="4"/>
        <v>83500</v>
      </c>
      <c r="N81" s="9">
        <f t="shared" si="5"/>
        <v>0</v>
      </c>
      <c r="O81" s="9"/>
      <c r="P81" s="9"/>
    </row>
    <row r="82" spans="1:16" ht="12.75">
      <c r="A82" s="10">
        <v>1999</v>
      </c>
      <c r="B82" s="6">
        <v>36161</v>
      </c>
      <c r="C82" s="9">
        <v>18664</v>
      </c>
      <c r="D82" s="11"/>
      <c r="E82" s="4" t="s">
        <v>16</v>
      </c>
      <c r="F82" s="4">
        <v>20</v>
      </c>
      <c r="G82" s="4"/>
      <c r="H82" s="9">
        <v>16325</v>
      </c>
      <c r="I82" s="4"/>
      <c r="J82" s="9">
        <f aca="true" t="shared" si="8" ref="J82:J93">C82/F82-2</f>
        <v>931.2</v>
      </c>
      <c r="K82" s="9"/>
      <c r="L82" s="9">
        <f t="shared" si="4"/>
        <v>17256.2</v>
      </c>
      <c r="N82" s="9">
        <f t="shared" si="5"/>
        <v>1407.7999999999993</v>
      </c>
      <c r="O82" s="9"/>
      <c r="P82" s="9"/>
    </row>
    <row r="83" spans="1:16" ht="12.75">
      <c r="A83" s="10">
        <v>2000</v>
      </c>
      <c r="B83" s="6">
        <v>36526</v>
      </c>
      <c r="C83" s="9">
        <v>43837</v>
      </c>
      <c r="D83" s="11"/>
      <c r="E83" s="4" t="s">
        <v>16</v>
      </c>
      <c r="F83" s="4">
        <v>20</v>
      </c>
      <c r="G83" s="4"/>
      <c r="H83" s="9">
        <v>36163</v>
      </c>
      <c r="I83" s="4"/>
      <c r="J83" s="9">
        <f t="shared" si="8"/>
        <v>2189.85</v>
      </c>
      <c r="K83" s="9"/>
      <c r="L83" s="9">
        <f t="shared" si="4"/>
        <v>38352.85</v>
      </c>
      <c r="N83" s="9">
        <f t="shared" si="5"/>
        <v>5484.1500000000015</v>
      </c>
      <c r="O83" s="9"/>
      <c r="P83" s="9"/>
    </row>
    <row r="84" spans="1:16" ht="12.75">
      <c r="A84" s="10">
        <v>2001</v>
      </c>
      <c r="B84" s="6">
        <v>36892</v>
      </c>
      <c r="C84" s="9">
        <v>24878</v>
      </c>
      <c r="D84" s="11"/>
      <c r="E84" s="4" t="s">
        <v>16</v>
      </c>
      <c r="F84" s="4">
        <v>20</v>
      </c>
      <c r="G84" s="4"/>
      <c r="H84" s="9">
        <v>19277</v>
      </c>
      <c r="I84" s="4"/>
      <c r="J84" s="9">
        <f t="shared" si="8"/>
        <v>1241.9</v>
      </c>
      <c r="K84" s="9"/>
      <c r="L84" s="9">
        <f t="shared" si="4"/>
        <v>20518.9</v>
      </c>
      <c r="N84" s="9">
        <f t="shared" si="5"/>
        <v>4359.0999999999985</v>
      </c>
      <c r="O84" s="9"/>
      <c r="P84" s="9"/>
    </row>
    <row r="85" spans="1:16" ht="12.75">
      <c r="A85" s="10">
        <v>2002</v>
      </c>
      <c r="B85" s="6">
        <v>37257</v>
      </c>
      <c r="C85" s="9">
        <v>133497</v>
      </c>
      <c r="D85" s="11"/>
      <c r="E85" s="4" t="s">
        <v>16</v>
      </c>
      <c r="F85" s="4">
        <v>20</v>
      </c>
      <c r="G85" s="4"/>
      <c r="H85" s="9">
        <v>96783</v>
      </c>
      <c r="I85" s="4"/>
      <c r="J85" s="9">
        <f t="shared" si="8"/>
        <v>6672.85</v>
      </c>
      <c r="K85" s="9"/>
      <c r="L85" s="9">
        <f t="shared" si="4"/>
        <v>103455.85</v>
      </c>
      <c r="N85" s="9">
        <f t="shared" si="5"/>
        <v>30041.149999999994</v>
      </c>
      <c r="O85" s="9"/>
      <c r="P85" s="9"/>
    </row>
    <row r="86" spans="1:16" ht="12.75">
      <c r="A86" s="10">
        <v>2003</v>
      </c>
      <c r="B86" s="6">
        <v>37622</v>
      </c>
      <c r="C86" s="9">
        <v>56906</v>
      </c>
      <c r="D86" s="11"/>
      <c r="E86" s="4" t="s">
        <v>16</v>
      </c>
      <c r="F86" s="4">
        <v>20</v>
      </c>
      <c r="G86" s="4"/>
      <c r="H86" s="9">
        <v>38406</v>
      </c>
      <c r="I86" s="4"/>
      <c r="J86" s="9">
        <f t="shared" si="8"/>
        <v>2843.3</v>
      </c>
      <c r="K86" s="4"/>
      <c r="L86" s="9">
        <f t="shared" si="4"/>
        <v>41249.3</v>
      </c>
      <c r="N86" s="9">
        <f t="shared" si="5"/>
        <v>15656.699999999997</v>
      </c>
      <c r="O86" s="9"/>
      <c r="P86" s="9"/>
    </row>
    <row r="87" spans="1:16" ht="12.75">
      <c r="A87" s="10">
        <v>2004</v>
      </c>
      <c r="B87" s="6">
        <v>37987</v>
      </c>
      <c r="C87" s="9">
        <v>100934</v>
      </c>
      <c r="D87" s="11"/>
      <c r="E87" s="4" t="s">
        <v>16</v>
      </c>
      <c r="F87" s="4">
        <v>20</v>
      </c>
      <c r="G87" s="4"/>
      <c r="H87" s="9">
        <v>63082</v>
      </c>
      <c r="I87" s="4"/>
      <c r="J87" s="9">
        <f t="shared" si="8"/>
        <v>5044.7</v>
      </c>
      <c r="K87" s="4"/>
      <c r="L87" s="9">
        <f t="shared" si="4"/>
        <v>68126.7</v>
      </c>
      <c r="N87" s="9">
        <f t="shared" si="5"/>
        <v>32807.3</v>
      </c>
      <c r="O87" s="9"/>
      <c r="P87" s="9"/>
    </row>
    <row r="88" spans="1:16" ht="12.75">
      <c r="A88" s="10">
        <v>2007</v>
      </c>
      <c r="B88" s="6">
        <v>39263</v>
      </c>
      <c r="C88" s="9">
        <v>23988</v>
      </c>
      <c r="D88" s="11"/>
      <c r="E88" s="4" t="s">
        <v>16</v>
      </c>
      <c r="F88" s="4">
        <v>10</v>
      </c>
      <c r="G88" s="4"/>
      <c r="H88" s="9">
        <v>21586</v>
      </c>
      <c r="I88" s="4"/>
      <c r="J88" s="9">
        <f t="shared" si="8"/>
        <v>2396.8</v>
      </c>
      <c r="K88" s="9"/>
      <c r="L88" s="9">
        <f t="shared" si="4"/>
        <v>23982.8</v>
      </c>
      <c r="N88" s="9">
        <f t="shared" si="5"/>
        <v>5.200000000000728</v>
      </c>
      <c r="O88" s="9"/>
      <c r="P88" s="9"/>
    </row>
    <row r="89" spans="1:16" ht="12.75">
      <c r="A89" s="10" t="s">
        <v>44</v>
      </c>
      <c r="B89" s="6">
        <v>40724</v>
      </c>
      <c r="C89" s="9">
        <v>22750</v>
      </c>
      <c r="D89" s="11"/>
      <c r="E89" s="4" t="s">
        <v>16</v>
      </c>
      <c r="F89" s="4">
        <v>20</v>
      </c>
      <c r="G89" s="4"/>
      <c r="H89" s="9">
        <v>5686</v>
      </c>
      <c r="I89" s="4"/>
      <c r="J89" s="9">
        <f t="shared" si="8"/>
        <v>1135.5</v>
      </c>
      <c r="K89" s="9"/>
      <c r="L89" s="9">
        <f t="shared" si="4"/>
        <v>6821.5</v>
      </c>
      <c r="N89" s="9">
        <f t="shared" si="5"/>
        <v>15928.5</v>
      </c>
      <c r="O89" s="9"/>
      <c r="P89" s="9"/>
    </row>
    <row r="90" spans="1:16" ht="12.75">
      <c r="A90" s="10" t="s">
        <v>20</v>
      </c>
      <c r="B90" s="6">
        <v>38353</v>
      </c>
      <c r="C90" s="9">
        <v>3934875</v>
      </c>
      <c r="D90" s="11"/>
      <c r="E90" s="4" t="s">
        <v>16</v>
      </c>
      <c r="F90" s="4">
        <v>20</v>
      </c>
      <c r="G90" s="4"/>
      <c r="H90" s="9">
        <v>2262552</v>
      </c>
      <c r="I90" s="4"/>
      <c r="J90" s="9">
        <f t="shared" si="8"/>
        <v>196741.75</v>
      </c>
      <c r="K90" s="4"/>
      <c r="L90" s="9">
        <f>H90+J90</f>
        <v>2459293.75</v>
      </c>
      <c r="N90" s="9">
        <f t="shared" si="5"/>
        <v>1475581.25</v>
      </c>
      <c r="O90" s="9"/>
      <c r="P90" s="9"/>
    </row>
    <row r="91" spans="1:16" ht="12.75">
      <c r="A91" s="10" t="s">
        <v>20</v>
      </c>
      <c r="B91" s="6">
        <v>38533</v>
      </c>
      <c r="C91" s="9">
        <v>35468</v>
      </c>
      <c r="D91" s="11"/>
      <c r="E91" s="4" t="s">
        <v>16</v>
      </c>
      <c r="F91" s="4">
        <v>20</v>
      </c>
      <c r="G91" s="4"/>
      <c r="H91" s="9">
        <v>19500</v>
      </c>
      <c r="I91" s="4"/>
      <c r="J91" s="9">
        <f t="shared" si="8"/>
        <v>1771.4</v>
      </c>
      <c r="K91" s="4"/>
      <c r="L91" s="9">
        <f>H91+J91</f>
        <v>21271.4</v>
      </c>
      <c r="N91" s="9">
        <f t="shared" si="5"/>
        <v>14196.599999999999</v>
      </c>
      <c r="O91" s="9"/>
      <c r="P91" s="9"/>
    </row>
    <row r="92" spans="1:16" ht="12.75">
      <c r="A92" s="10" t="s">
        <v>20</v>
      </c>
      <c r="B92" s="6">
        <v>38898</v>
      </c>
      <c r="C92" s="9">
        <v>522135</v>
      </c>
      <c r="D92" s="11"/>
      <c r="E92" s="4" t="s">
        <v>16</v>
      </c>
      <c r="F92" s="4">
        <v>20</v>
      </c>
      <c r="G92" s="4"/>
      <c r="H92" s="9">
        <v>261066</v>
      </c>
      <c r="I92" s="4"/>
      <c r="J92" s="9">
        <f t="shared" si="8"/>
        <v>26104.75</v>
      </c>
      <c r="K92" s="4"/>
      <c r="L92" s="9">
        <f>H92+J92</f>
        <v>287170.75</v>
      </c>
      <c r="N92" s="9">
        <f t="shared" si="5"/>
        <v>234964.25</v>
      </c>
      <c r="O92" s="9"/>
      <c r="P92" s="9"/>
    </row>
    <row r="93" spans="1:16" ht="12.75">
      <c r="A93" s="10" t="s">
        <v>20</v>
      </c>
      <c r="B93" s="6">
        <v>38898</v>
      </c>
      <c r="C93" s="7">
        <v>95695</v>
      </c>
      <c r="D93" s="11"/>
      <c r="E93" s="4" t="s">
        <v>16</v>
      </c>
      <c r="F93" s="4">
        <v>20</v>
      </c>
      <c r="G93" s="4"/>
      <c r="H93" s="7">
        <v>47846</v>
      </c>
      <c r="I93" s="4"/>
      <c r="J93" s="7">
        <f t="shared" si="8"/>
        <v>4782.75</v>
      </c>
      <c r="K93" s="4"/>
      <c r="L93" s="7">
        <f>H93+J93</f>
        <v>52628.75</v>
      </c>
      <c r="N93" s="7">
        <f t="shared" si="5"/>
        <v>43066.25</v>
      </c>
      <c r="O93" s="9"/>
      <c r="P93" s="9"/>
    </row>
    <row r="95" spans="1:16" ht="13.5" thickBot="1">
      <c r="A95" s="24" t="s">
        <v>21</v>
      </c>
      <c r="C95" s="8">
        <f>SUM(C44:C93)</f>
        <v>7128353</v>
      </c>
      <c r="D95" s="10">
        <v>1491</v>
      </c>
      <c r="H95" s="8">
        <f>SUM(H44:H93)</f>
        <v>4254948</v>
      </c>
      <c r="J95" s="8">
        <f>SUM(J44:J93)</f>
        <v>267224.5381030056</v>
      </c>
      <c r="L95" s="8">
        <f>SUM(L44:L93)</f>
        <v>4522172.538103005</v>
      </c>
      <c r="N95" s="8">
        <f>SUM(N44:N93)</f>
        <v>2606180.4618969946</v>
      </c>
      <c r="O95" s="9"/>
      <c r="P95" s="9"/>
    </row>
    <row r="96" spans="3:12" ht="13.5" thickTop="1">
      <c r="C96" s="38" t="s">
        <v>59</v>
      </c>
      <c r="L96" s="38" t="s">
        <v>51</v>
      </c>
    </row>
    <row r="98" spans="1:16" ht="12.75">
      <c r="A98" s="10">
        <v>1961</v>
      </c>
      <c r="B98" s="6">
        <v>22282</v>
      </c>
      <c r="C98" s="17">
        <v>6600</v>
      </c>
      <c r="D98" s="17"/>
      <c r="E98" s="17" t="s">
        <v>16</v>
      </c>
      <c r="F98" s="17">
        <v>15</v>
      </c>
      <c r="G98" s="17"/>
      <c r="H98" s="17">
        <v>6600</v>
      </c>
      <c r="I98" s="17"/>
      <c r="J98" s="17">
        <v>0</v>
      </c>
      <c r="K98" s="17"/>
      <c r="L98" s="17">
        <f aca="true" t="shared" si="9" ref="L98:L161">H98+J98</f>
        <v>6600</v>
      </c>
      <c r="M98" s="17"/>
      <c r="N98" s="17">
        <f aca="true" t="shared" si="10" ref="N98:N161">C98-L98</f>
        <v>0</v>
      </c>
      <c r="O98" s="17"/>
      <c r="P98" s="17"/>
    </row>
    <row r="99" spans="1:16" ht="12.75">
      <c r="A99" s="10">
        <v>1965</v>
      </c>
      <c r="B99" s="6">
        <v>23743</v>
      </c>
      <c r="C99" s="17">
        <v>16500</v>
      </c>
      <c r="D99" s="17"/>
      <c r="E99" s="17" t="s">
        <v>16</v>
      </c>
      <c r="F99" s="17">
        <v>15</v>
      </c>
      <c r="G99" s="17"/>
      <c r="H99" s="17">
        <v>16500</v>
      </c>
      <c r="I99" s="17"/>
      <c r="J99" s="17">
        <v>0</v>
      </c>
      <c r="K99" s="17"/>
      <c r="L99" s="17">
        <f t="shared" si="9"/>
        <v>16500</v>
      </c>
      <c r="M99" s="17"/>
      <c r="N99" s="17">
        <f t="shared" si="10"/>
        <v>0</v>
      </c>
      <c r="O99" s="17"/>
      <c r="P99" s="17"/>
    </row>
    <row r="100" spans="1:16" ht="12.75">
      <c r="A100" s="10">
        <v>1966</v>
      </c>
      <c r="B100" s="6">
        <v>24108</v>
      </c>
      <c r="C100" s="17">
        <v>1100</v>
      </c>
      <c r="D100" s="17"/>
      <c r="E100" s="17" t="s">
        <v>16</v>
      </c>
      <c r="F100" s="17">
        <v>5</v>
      </c>
      <c r="G100" s="17"/>
      <c r="H100" s="17">
        <v>1100</v>
      </c>
      <c r="I100" s="17"/>
      <c r="J100" s="17">
        <v>0</v>
      </c>
      <c r="K100" s="17"/>
      <c r="L100" s="17">
        <f t="shared" si="9"/>
        <v>1100</v>
      </c>
      <c r="M100" s="17"/>
      <c r="N100" s="17">
        <f t="shared" si="10"/>
        <v>0</v>
      </c>
      <c r="O100" s="17"/>
      <c r="P100" s="17"/>
    </row>
    <row r="101" spans="1:16" ht="12.75">
      <c r="A101" s="10">
        <v>1969</v>
      </c>
      <c r="B101" s="6">
        <v>25204</v>
      </c>
      <c r="C101" s="17">
        <v>3242</v>
      </c>
      <c r="D101" s="17"/>
      <c r="E101" s="17" t="s">
        <v>16</v>
      </c>
      <c r="F101" s="17">
        <v>15</v>
      </c>
      <c r="G101" s="17"/>
      <c r="H101" s="17">
        <v>3242</v>
      </c>
      <c r="I101" s="17"/>
      <c r="J101" s="17">
        <v>0</v>
      </c>
      <c r="K101" s="17"/>
      <c r="L101" s="17">
        <f t="shared" si="9"/>
        <v>3242</v>
      </c>
      <c r="M101" s="17"/>
      <c r="N101" s="17">
        <f t="shared" si="10"/>
        <v>0</v>
      </c>
      <c r="O101" s="17"/>
      <c r="P101" s="17"/>
    </row>
    <row r="102" spans="1:18" ht="12.75">
      <c r="A102" s="10">
        <v>1972</v>
      </c>
      <c r="B102" s="6">
        <v>26299</v>
      </c>
      <c r="C102" s="17">
        <v>381</v>
      </c>
      <c r="D102" s="17"/>
      <c r="E102" s="17" t="s">
        <v>16</v>
      </c>
      <c r="F102" s="17">
        <v>5</v>
      </c>
      <c r="G102" s="17"/>
      <c r="H102" s="17">
        <v>381</v>
      </c>
      <c r="I102" s="17"/>
      <c r="J102" s="17">
        <v>0</v>
      </c>
      <c r="K102" s="17"/>
      <c r="L102" s="17">
        <f t="shared" si="9"/>
        <v>381</v>
      </c>
      <c r="M102" s="17"/>
      <c r="N102" s="17">
        <f t="shared" si="10"/>
        <v>0</v>
      </c>
      <c r="O102" s="17"/>
      <c r="P102" s="17"/>
      <c r="Q102" s="17"/>
      <c r="R102" s="27"/>
    </row>
    <row r="103" spans="1:18" ht="12.75">
      <c r="A103" s="10">
        <v>1972</v>
      </c>
      <c r="B103" s="6">
        <v>26299</v>
      </c>
      <c r="C103" s="17">
        <v>3546</v>
      </c>
      <c r="D103" s="17"/>
      <c r="E103" s="17" t="s">
        <v>16</v>
      </c>
      <c r="F103" s="17">
        <v>4</v>
      </c>
      <c r="G103" s="17"/>
      <c r="H103" s="17">
        <v>3546</v>
      </c>
      <c r="I103" s="17"/>
      <c r="J103" s="17">
        <v>0</v>
      </c>
      <c r="K103" s="17"/>
      <c r="L103" s="17">
        <f t="shared" si="9"/>
        <v>3546</v>
      </c>
      <c r="M103" s="17"/>
      <c r="N103" s="17">
        <f t="shared" si="10"/>
        <v>0</v>
      </c>
      <c r="O103" s="17"/>
      <c r="P103" s="17"/>
      <c r="Q103" s="17"/>
      <c r="R103" s="27"/>
    </row>
    <row r="104" spans="1:18" ht="12.75">
      <c r="A104" s="10">
        <v>1976</v>
      </c>
      <c r="B104" s="6">
        <v>27760</v>
      </c>
      <c r="C104" s="17">
        <v>4400</v>
      </c>
      <c r="D104" s="17"/>
      <c r="E104" s="17" t="s">
        <v>16</v>
      </c>
      <c r="F104" s="17">
        <v>10</v>
      </c>
      <c r="G104" s="17"/>
      <c r="H104" s="17">
        <v>4400</v>
      </c>
      <c r="I104" s="17"/>
      <c r="J104" s="17">
        <v>0</v>
      </c>
      <c r="K104" s="17"/>
      <c r="L104" s="17">
        <f t="shared" si="9"/>
        <v>4400</v>
      </c>
      <c r="M104" s="17"/>
      <c r="N104" s="17">
        <f t="shared" si="10"/>
        <v>0</v>
      </c>
      <c r="O104" s="17"/>
      <c r="P104" s="17"/>
      <c r="Q104" s="17"/>
      <c r="R104" s="27"/>
    </row>
    <row r="105" spans="1:18" ht="12.75">
      <c r="A105" s="10">
        <v>1976</v>
      </c>
      <c r="B105" s="6">
        <v>27760</v>
      </c>
      <c r="C105" s="17">
        <v>4691</v>
      </c>
      <c r="D105" s="17"/>
      <c r="E105" s="17" t="s">
        <v>16</v>
      </c>
      <c r="F105" s="17">
        <v>5</v>
      </c>
      <c r="G105" s="17"/>
      <c r="H105" s="17">
        <v>4691</v>
      </c>
      <c r="I105" s="17"/>
      <c r="J105" s="17">
        <v>0</v>
      </c>
      <c r="K105" s="17"/>
      <c r="L105" s="17">
        <f t="shared" si="9"/>
        <v>4691</v>
      </c>
      <c r="M105" s="17"/>
      <c r="N105" s="17">
        <f t="shared" si="10"/>
        <v>0</v>
      </c>
      <c r="O105" s="17"/>
      <c r="P105" s="17"/>
      <c r="Q105" s="17"/>
      <c r="R105" s="27"/>
    </row>
    <row r="106" spans="1:18" ht="12.75">
      <c r="A106" s="10">
        <v>1977</v>
      </c>
      <c r="B106" s="6">
        <v>28126</v>
      </c>
      <c r="C106" s="17">
        <v>449</v>
      </c>
      <c r="D106" s="17"/>
      <c r="E106" s="17" t="s">
        <v>16</v>
      </c>
      <c r="F106" s="17">
        <v>5</v>
      </c>
      <c r="G106" s="17"/>
      <c r="H106" s="17">
        <v>449</v>
      </c>
      <c r="I106" s="17"/>
      <c r="J106" s="17">
        <v>0</v>
      </c>
      <c r="K106" s="17"/>
      <c r="L106" s="17">
        <f t="shared" si="9"/>
        <v>449</v>
      </c>
      <c r="M106" s="17"/>
      <c r="N106" s="17">
        <f t="shared" si="10"/>
        <v>0</v>
      </c>
      <c r="O106" s="17"/>
      <c r="P106" s="17"/>
      <c r="Q106" s="17"/>
      <c r="R106" s="27"/>
    </row>
    <row r="107" spans="1:18" ht="12.75">
      <c r="A107" s="10">
        <v>1977</v>
      </c>
      <c r="B107" s="6">
        <v>28126</v>
      </c>
      <c r="C107" s="17">
        <v>3989</v>
      </c>
      <c r="D107" s="17"/>
      <c r="E107" s="17" t="s">
        <v>16</v>
      </c>
      <c r="F107" s="17">
        <v>5</v>
      </c>
      <c r="G107" s="17"/>
      <c r="H107" s="17">
        <v>3989</v>
      </c>
      <c r="I107" s="17"/>
      <c r="J107" s="17">
        <v>0</v>
      </c>
      <c r="K107" s="17"/>
      <c r="L107" s="17">
        <f t="shared" si="9"/>
        <v>3989</v>
      </c>
      <c r="M107" s="17"/>
      <c r="N107" s="17">
        <f t="shared" si="10"/>
        <v>0</v>
      </c>
      <c r="O107" s="17"/>
      <c r="P107" s="17"/>
      <c r="Q107" s="17"/>
      <c r="R107" s="27"/>
    </row>
    <row r="108" spans="1:18" ht="12.75">
      <c r="A108" s="10">
        <v>1978</v>
      </c>
      <c r="B108" s="6">
        <v>28491</v>
      </c>
      <c r="C108" s="17">
        <v>6091</v>
      </c>
      <c r="D108" s="17"/>
      <c r="E108" s="17" t="s">
        <v>16</v>
      </c>
      <c r="F108" s="17">
        <v>10</v>
      </c>
      <c r="G108" s="17"/>
      <c r="H108" s="17">
        <v>6091</v>
      </c>
      <c r="I108" s="17"/>
      <c r="J108" s="17">
        <v>0</v>
      </c>
      <c r="K108" s="17"/>
      <c r="L108" s="17">
        <f t="shared" si="9"/>
        <v>6091</v>
      </c>
      <c r="M108" s="17"/>
      <c r="N108" s="17">
        <f t="shared" si="10"/>
        <v>0</v>
      </c>
      <c r="O108" s="17"/>
      <c r="P108" s="17"/>
      <c r="Q108" s="17"/>
      <c r="R108" s="27"/>
    </row>
    <row r="109" spans="1:18" ht="12.75">
      <c r="A109" s="10">
        <v>1978</v>
      </c>
      <c r="B109" s="6">
        <v>28491</v>
      </c>
      <c r="C109" s="27">
        <v>9209</v>
      </c>
      <c r="D109" s="28"/>
      <c r="E109" s="17" t="s">
        <v>16</v>
      </c>
      <c r="F109" s="17">
        <v>5</v>
      </c>
      <c r="G109" s="17"/>
      <c r="H109" s="27">
        <v>9209</v>
      </c>
      <c r="I109" s="17"/>
      <c r="J109" s="17">
        <v>0</v>
      </c>
      <c r="K109" s="17"/>
      <c r="L109" s="17">
        <f t="shared" si="9"/>
        <v>9209</v>
      </c>
      <c r="M109" s="17"/>
      <c r="N109" s="17">
        <f t="shared" si="10"/>
        <v>0</v>
      </c>
      <c r="O109" s="17"/>
      <c r="P109" s="17"/>
      <c r="Q109" s="17"/>
      <c r="R109" s="27"/>
    </row>
    <row r="110" spans="1:18" ht="12.75">
      <c r="A110" s="10">
        <v>1979</v>
      </c>
      <c r="B110" s="6">
        <v>26665</v>
      </c>
      <c r="C110" s="17">
        <v>16760</v>
      </c>
      <c r="D110" s="17"/>
      <c r="E110" s="17" t="s">
        <v>16</v>
      </c>
      <c r="F110" s="17">
        <v>10</v>
      </c>
      <c r="G110" s="17"/>
      <c r="H110" s="17">
        <v>16760</v>
      </c>
      <c r="I110" s="17"/>
      <c r="J110" s="17">
        <v>0</v>
      </c>
      <c r="K110" s="17"/>
      <c r="L110" s="17">
        <f t="shared" si="9"/>
        <v>16760</v>
      </c>
      <c r="M110" s="17"/>
      <c r="N110" s="17">
        <f t="shared" si="10"/>
        <v>0</v>
      </c>
      <c r="O110" s="17"/>
      <c r="P110" s="17"/>
      <c r="Q110" s="17"/>
      <c r="R110" s="27"/>
    </row>
    <row r="111" spans="1:18" ht="12.75">
      <c r="A111" s="10">
        <v>1979</v>
      </c>
      <c r="B111" s="6">
        <v>28856</v>
      </c>
      <c r="C111" s="27">
        <v>1750</v>
      </c>
      <c r="D111" s="28"/>
      <c r="E111" s="17" t="s">
        <v>16</v>
      </c>
      <c r="F111" s="17">
        <v>5</v>
      </c>
      <c r="G111" s="17"/>
      <c r="H111" s="27">
        <v>1750</v>
      </c>
      <c r="I111" s="17"/>
      <c r="J111" s="17">
        <v>0</v>
      </c>
      <c r="K111" s="17"/>
      <c r="L111" s="17">
        <f t="shared" si="9"/>
        <v>1750</v>
      </c>
      <c r="M111" s="17"/>
      <c r="N111" s="17">
        <f t="shared" si="10"/>
        <v>0</v>
      </c>
      <c r="O111" s="17"/>
      <c r="P111" s="17"/>
      <c r="Q111" s="17"/>
      <c r="R111" s="27"/>
    </row>
    <row r="112" spans="1:18" ht="12.75">
      <c r="A112" s="10">
        <v>1980</v>
      </c>
      <c r="B112" s="6">
        <v>29221</v>
      </c>
      <c r="C112" s="27">
        <v>605</v>
      </c>
      <c r="D112" s="28"/>
      <c r="E112" s="17" t="s">
        <v>16</v>
      </c>
      <c r="F112" s="17">
        <v>3</v>
      </c>
      <c r="G112" s="17"/>
      <c r="H112" s="27">
        <v>605</v>
      </c>
      <c r="I112" s="17"/>
      <c r="J112" s="17">
        <v>0</v>
      </c>
      <c r="K112" s="17"/>
      <c r="L112" s="17">
        <f t="shared" si="9"/>
        <v>605</v>
      </c>
      <c r="M112" s="17"/>
      <c r="N112" s="17">
        <f t="shared" si="10"/>
        <v>0</v>
      </c>
      <c r="O112" s="17"/>
      <c r="P112" s="17"/>
      <c r="Q112" s="17"/>
      <c r="R112" s="27"/>
    </row>
    <row r="113" spans="1:18" ht="12.75">
      <c r="A113" s="10">
        <v>1980</v>
      </c>
      <c r="B113" s="6">
        <v>29221</v>
      </c>
      <c r="C113" s="27">
        <v>1375</v>
      </c>
      <c r="D113" s="28"/>
      <c r="E113" s="17" t="s">
        <v>16</v>
      </c>
      <c r="F113" s="17">
        <v>3</v>
      </c>
      <c r="G113" s="17"/>
      <c r="H113" s="27">
        <v>1375</v>
      </c>
      <c r="I113" s="17"/>
      <c r="J113" s="17">
        <v>0</v>
      </c>
      <c r="K113" s="17"/>
      <c r="L113" s="17">
        <f t="shared" si="9"/>
        <v>1375</v>
      </c>
      <c r="M113" s="17"/>
      <c r="N113" s="17">
        <f t="shared" si="10"/>
        <v>0</v>
      </c>
      <c r="O113" s="17"/>
      <c r="P113" s="17"/>
      <c r="Q113" s="17"/>
      <c r="R113" s="27"/>
    </row>
    <row r="114" spans="1:18" ht="12.75">
      <c r="A114" s="10">
        <v>1983</v>
      </c>
      <c r="B114" s="6">
        <v>30317</v>
      </c>
      <c r="C114" s="27">
        <v>16904</v>
      </c>
      <c r="D114" s="28"/>
      <c r="E114" s="17" t="s">
        <v>16</v>
      </c>
      <c r="F114" s="17">
        <v>5</v>
      </c>
      <c r="G114" s="17"/>
      <c r="H114" s="27">
        <v>16904</v>
      </c>
      <c r="I114" s="17"/>
      <c r="J114" s="17">
        <v>0</v>
      </c>
      <c r="K114" s="17"/>
      <c r="L114" s="17">
        <f t="shared" si="9"/>
        <v>16904</v>
      </c>
      <c r="M114" s="17"/>
      <c r="N114" s="17">
        <f t="shared" si="10"/>
        <v>0</v>
      </c>
      <c r="O114" s="17"/>
      <c r="P114" s="17"/>
      <c r="Q114" s="17"/>
      <c r="R114" s="27"/>
    </row>
    <row r="115" spans="1:18" ht="12.75">
      <c r="A115" s="10">
        <v>1983</v>
      </c>
      <c r="B115" s="6">
        <v>30317</v>
      </c>
      <c r="C115" s="27">
        <v>32455</v>
      </c>
      <c r="D115" s="28"/>
      <c r="E115" s="17" t="s">
        <v>16</v>
      </c>
      <c r="F115" s="17">
        <v>10</v>
      </c>
      <c r="G115" s="17"/>
      <c r="H115" s="27">
        <v>32455</v>
      </c>
      <c r="I115" s="17"/>
      <c r="J115" s="17">
        <v>0</v>
      </c>
      <c r="K115" s="17"/>
      <c r="L115" s="17">
        <f t="shared" si="9"/>
        <v>32455</v>
      </c>
      <c r="M115" s="17"/>
      <c r="N115" s="17">
        <f t="shared" si="10"/>
        <v>0</v>
      </c>
      <c r="O115" s="17"/>
      <c r="P115" s="17"/>
      <c r="Q115" s="17"/>
      <c r="R115" s="27"/>
    </row>
    <row r="116" spans="1:18" ht="12.75">
      <c r="A116" s="10">
        <v>1985</v>
      </c>
      <c r="B116" s="6">
        <v>31048</v>
      </c>
      <c r="C116" s="17">
        <v>7000</v>
      </c>
      <c r="D116" s="17"/>
      <c r="E116" s="17" t="s">
        <v>16</v>
      </c>
      <c r="F116" s="17">
        <v>10</v>
      </c>
      <c r="G116" s="17"/>
      <c r="H116" s="17">
        <v>7000</v>
      </c>
      <c r="I116" s="17"/>
      <c r="J116" s="17">
        <v>0</v>
      </c>
      <c r="K116" s="17"/>
      <c r="L116" s="17">
        <f t="shared" si="9"/>
        <v>7000</v>
      </c>
      <c r="M116" s="17"/>
      <c r="N116" s="17">
        <f t="shared" si="10"/>
        <v>0</v>
      </c>
      <c r="O116" s="17"/>
      <c r="P116" s="17"/>
      <c r="Q116" s="17"/>
      <c r="R116" s="27"/>
    </row>
    <row r="117" spans="1:18" ht="12.75">
      <c r="A117" s="10">
        <v>1985</v>
      </c>
      <c r="B117" s="6">
        <v>31048</v>
      </c>
      <c r="C117" s="17">
        <v>6395</v>
      </c>
      <c r="D117" s="17"/>
      <c r="E117" s="17" t="s">
        <v>16</v>
      </c>
      <c r="F117" s="17">
        <v>10</v>
      </c>
      <c r="G117" s="17"/>
      <c r="H117" s="17">
        <v>6395</v>
      </c>
      <c r="I117" s="17"/>
      <c r="J117" s="17">
        <v>0</v>
      </c>
      <c r="K117" s="17"/>
      <c r="L117" s="17">
        <f t="shared" si="9"/>
        <v>6395</v>
      </c>
      <c r="M117" s="17"/>
      <c r="N117" s="17">
        <f t="shared" si="10"/>
        <v>0</v>
      </c>
      <c r="O117" s="17"/>
      <c r="P117" s="17"/>
      <c r="Q117" s="17"/>
      <c r="R117" s="27"/>
    </row>
    <row r="118" spans="1:18" ht="12.75">
      <c r="A118" s="10">
        <v>1985</v>
      </c>
      <c r="B118" s="6">
        <v>31048</v>
      </c>
      <c r="C118" s="27">
        <v>2500</v>
      </c>
      <c r="D118" s="28"/>
      <c r="E118" s="17" t="s">
        <v>16</v>
      </c>
      <c r="F118" s="17">
        <v>5</v>
      </c>
      <c r="G118" s="17"/>
      <c r="H118" s="27">
        <v>2500</v>
      </c>
      <c r="I118" s="17"/>
      <c r="J118" s="17">
        <v>0</v>
      </c>
      <c r="K118" s="17"/>
      <c r="L118" s="17">
        <f t="shared" si="9"/>
        <v>2500</v>
      </c>
      <c r="M118" s="17"/>
      <c r="N118" s="17">
        <f t="shared" si="10"/>
        <v>0</v>
      </c>
      <c r="O118" s="17"/>
      <c r="P118" s="17"/>
      <c r="Q118" s="17"/>
      <c r="R118" s="27"/>
    </row>
    <row r="119" spans="1:18" ht="12.75">
      <c r="A119" s="10">
        <v>1985</v>
      </c>
      <c r="B119" s="6">
        <v>31048</v>
      </c>
      <c r="C119" s="27">
        <v>7263</v>
      </c>
      <c r="D119" s="28"/>
      <c r="E119" s="17" t="s">
        <v>16</v>
      </c>
      <c r="F119" s="17">
        <v>10</v>
      </c>
      <c r="G119" s="17"/>
      <c r="H119" s="27">
        <v>7263</v>
      </c>
      <c r="I119" s="17"/>
      <c r="J119" s="17">
        <v>0</v>
      </c>
      <c r="K119" s="17"/>
      <c r="L119" s="17">
        <f t="shared" si="9"/>
        <v>7263</v>
      </c>
      <c r="M119" s="17"/>
      <c r="N119" s="17">
        <f t="shared" si="10"/>
        <v>0</v>
      </c>
      <c r="O119" s="17"/>
      <c r="P119" s="17"/>
      <c r="Q119" s="17"/>
      <c r="R119" s="27"/>
    </row>
    <row r="120" spans="1:18" ht="12.75">
      <c r="A120" s="10">
        <v>1986</v>
      </c>
      <c r="B120" s="6">
        <v>31413</v>
      </c>
      <c r="C120" s="17">
        <v>24212</v>
      </c>
      <c r="D120" s="17"/>
      <c r="E120" s="17" t="s">
        <v>16</v>
      </c>
      <c r="F120" s="17">
        <v>7</v>
      </c>
      <c r="G120" s="17"/>
      <c r="H120" s="17">
        <v>24212</v>
      </c>
      <c r="I120" s="17"/>
      <c r="J120" s="17">
        <v>0</v>
      </c>
      <c r="K120" s="17"/>
      <c r="L120" s="17">
        <f t="shared" si="9"/>
        <v>24212</v>
      </c>
      <c r="M120" s="17"/>
      <c r="N120" s="17">
        <f t="shared" si="10"/>
        <v>0</v>
      </c>
      <c r="O120" s="17"/>
      <c r="P120" s="17"/>
      <c r="Q120" s="17"/>
      <c r="R120" s="27"/>
    </row>
    <row r="121" spans="1:18" ht="12.75">
      <c r="A121" s="10">
        <v>1986</v>
      </c>
      <c r="B121" s="6">
        <v>31413</v>
      </c>
      <c r="C121" s="27">
        <v>15728</v>
      </c>
      <c r="D121" s="28"/>
      <c r="E121" s="17" t="s">
        <v>16</v>
      </c>
      <c r="F121" s="17">
        <v>10</v>
      </c>
      <c r="G121" s="17"/>
      <c r="H121" s="27">
        <v>15728</v>
      </c>
      <c r="I121" s="17"/>
      <c r="J121" s="17">
        <v>0</v>
      </c>
      <c r="K121" s="17"/>
      <c r="L121" s="17">
        <f t="shared" si="9"/>
        <v>15728</v>
      </c>
      <c r="M121" s="17"/>
      <c r="N121" s="17">
        <f t="shared" si="10"/>
        <v>0</v>
      </c>
      <c r="O121" s="17"/>
      <c r="P121" s="17"/>
      <c r="Q121" s="17"/>
      <c r="R121" s="27"/>
    </row>
    <row r="122" spans="1:18" ht="12.75">
      <c r="A122" s="10">
        <v>1986</v>
      </c>
      <c r="B122" s="6">
        <v>31413</v>
      </c>
      <c r="C122" s="27">
        <v>3400</v>
      </c>
      <c r="D122" s="28"/>
      <c r="E122" s="17" t="s">
        <v>16</v>
      </c>
      <c r="F122" s="17">
        <v>5</v>
      </c>
      <c r="G122" s="17"/>
      <c r="H122" s="27">
        <v>3400</v>
      </c>
      <c r="I122" s="17"/>
      <c r="J122" s="17">
        <v>0</v>
      </c>
      <c r="K122" s="17"/>
      <c r="L122" s="17">
        <f t="shared" si="9"/>
        <v>3400</v>
      </c>
      <c r="M122" s="17"/>
      <c r="N122" s="17">
        <f t="shared" si="10"/>
        <v>0</v>
      </c>
      <c r="O122" s="17"/>
      <c r="P122" s="17"/>
      <c r="Q122" s="17"/>
      <c r="R122" s="27"/>
    </row>
    <row r="123" spans="1:18" ht="12.75">
      <c r="A123" s="10">
        <v>1986</v>
      </c>
      <c r="B123" s="6">
        <v>31413</v>
      </c>
      <c r="C123" s="27">
        <v>3250</v>
      </c>
      <c r="D123" s="28"/>
      <c r="E123" s="17" t="s">
        <v>16</v>
      </c>
      <c r="F123" s="17">
        <v>5</v>
      </c>
      <c r="G123" s="17"/>
      <c r="H123" s="27">
        <v>3250</v>
      </c>
      <c r="I123" s="17"/>
      <c r="J123" s="17">
        <v>0</v>
      </c>
      <c r="K123" s="17"/>
      <c r="L123" s="17">
        <f t="shared" si="9"/>
        <v>3250</v>
      </c>
      <c r="M123" s="17"/>
      <c r="N123" s="17">
        <f t="shared" si="10"/>
        <v>0</v>
      </c>
      <c r="O123" s="17"/>
      <c r="P123" s="17"/>
      <c r="Q123" s="17"/>
      <c r="R123" s="27"/>
    </row>
    <row r="124" spans="1:18" ht="12.75">
      <c r="A124" s="10">
        <v>1986</v>
      </c>
      <c r="B124" s="6">
        <v>31413</v>
      </c>
      <c r="C124" s="9">
        <v>1795</v>
      </c>
      <c r="D124" s="11"/>
      <c r="E124" s="17" t="s">
        <v>16</v>
      </c>
      <c r="F124" s="4">
        <v>10</v>
      </c>
      <c r="G124" s="4"/>
      <c r="H124" s="9">
        <v>1795</v>
      </c>
      <c r="I124" s="4"/>
      <c r="J124" s="17">
        <v>0</v>
      </c>
      <c r="K124" s="4"/>
      <c r="L124" s="17">
        <f t="shared" si="9"/>
        <v>1795</v>
      </c>
      <c r="N124" s="17">
        <f t="shared" si="10"/>
        <v>0</v>
      </c>
      <c r="O124" s="17"/>
      <c r="P124" s="17"/>
      <c r="Q124" s="17"/>
      <c r="R124" s="27"/>
    </row>
    <row r="125" spans="1:18" ht="12.75">
      <c r="A125" s="10">
        <v>1986</v>
      </c>
      <c r="B125" s="6">
        <v>31413</v>
      </c>
      <c r="C125" s="9">
        <v>2990</v>
      </c>
      <c r="D125" s="11"/>
      <c r="E125" s="17" t="s">
        <v>16</v>
      </c>
      <c r="F125" s="4">
        <v>10</v>
      </c>
      <c r="G125" s="4"/>
      <c r="H125" s="9">
        <v>2990</v>
      </c>
      <c r="I125" s="4"/>
      <c r="J125" s="17">
        <v>0</v>
      </c>
      <c r="K125" s="4"/>
      <c r="L125" s="17">
        <f t="shared" si="9"/>
        <v>2990</v>
      </c>
      <c r="N125" s="17">
        <f t="shared" si="10"/>
        <v>0</v>
      </c>
      <c r="O125" s="17"/>
      <c r="P125" s="17"/>
      <c r="Q125" s="17"/>
      <c r="R125" s="27"/>
    </row>
    <row r="126" spans="1:18" ht="12.75">
      <c r="A126" s="10">
        <v>1987</v>
      </c>
      <c r="B126" s="6">
        <v>31778</v>
      </c>
      <c r="C126" s="9">
        <v>4165</v>
      </c>
      <c r="D126" s="11"/>
      <c r="E126" s="17" t="s">
        <v>16</v>
      </c>
      <c r="F126" s="4">
        <v>7</v>
      </c>
      <c r="G126" s="4"/>
      <c r="H126" s="9">
        <v>4165</v>
      </c>
      <c r="I126" s="4"/>
      <c r="J126" s="17">
        <v>0</v>
      </c>
      <c r="K126" s="4"/>
      <c r="L126" s="17">
        <f t="shared" si="9"/>
        <v>4165</v>
      </c>
      <c r="N126" s="17">
        <f t="shared" si="10"/>
        <v>0</v>
      </c>
      <c r="O126" s="17"/>
      <c r="P126" s="17"/>
      <c r="Q126" s="17"/>
      <c r="R126" s="27"/>
    </row>
    <row r="127" spans="1:18" ht="12.75">
      <c r="A127" s="10">
        <v>1987</v>
      </c>
      <c r="B127" s="6">
        <v>31778</v>
      </c>
      <c r="C127" s="9">
        <v>2183</v>
      </c>
      <c r="D127" s="11"/>
      <c r="E127" s="17" t="s">
        <v>16</v>
      </c>
      <c r="F127" s="4">
        <v>7</v>
      </c>
      <c r="G127" s="4"/>
      <c r="H127" s="9">
        <v>2183</v>
      </c>
      <c r="I127" s="4"/>
      <c r="J127" s="17">
        <v>0</v>
      </c>
      <c r="K127" s="4"/>
      <c r="L127" s="17">
        <f t="shared" si="9"/>
        <v>2183</v>
      </c>
      <c r="N127" s="17">
        <f t="shared" si="10"/>
        <v>0</v>
      </c>
      <c r="O127" s="17"/>
      <c r="P127" s="17"/>
      <c r="Q127" s="17"/>
      <c r="R127" s="27"/>
    </row>
    <row r="128" spans="1:16" ht="12.75">
      <c r="A128" s="10">
        <v>1987</v>
      </c>
      <c r="B128" s="6">
        <v>31778</v>
      </c>
      <c r="C128" s="9">
        <v>3025</v>
      </c>
      <c r="D128" s="11"/>
      <c r="E128" s="17" t="s">
        <v>16</v>
      </c>
      <c r="F128" s="4">
        <v>7</v>
      </c>
      <c r="G128" s="4"/>
      <c r="H128" s="9">
        <v>3025</v>
      </c>
      <c r="I128" s="4"/>
      <c r="J128" s="17">
        <v>0</v>
      </c>
      <c r="K128" s="4"/>
      <c r="L128" s="17">
        <f t="shared" si="9"/>
        <v>3025</v>
      </c>
      <c r="N128" s="17">
        <f t="shared" si="10"/>
        <v>0</v>
      </c>
      <c r="O128" s="17"/>
      <c r="P128" s="17"/>
    </row>
    <row r="129" spans="1:16" ht="12.75">
      <c r="A129" s="10">
        <v>1987</v>
      </c>
      <c r="B129" s="6">
        <v>31778</v>
      </c>
      <c r="C129" s="9">
        <v>2200</v>
      </c>
      <c r="D129" s="11"/>
      <c r="E129" s="17" t="s">
        <v>16</v>
      </c>
      <c r="F129" s="4">
        <v>7</v>
      </c>
      <c r="G129" s="4"/>
      <c r="H129" s="9">
        <v>2200</v>
      </c>
      <c r="I129" s="4"/>
      <c r="J129" s="17">
        <v>0</v>
      </c>
      <c r="K129" s="4"/>
      <c r="L129" s="17">
        <f t="shared" si="9"/>
        <v>2200</v>
      </c>
      <c r="N129" s="17">
        <f t="shared" si="10"/>
        <v>0</v>
      </c>
      <c r="O129" s="17"/>
      <c r="P129" s="17"/>
    </row>
    <row r="130" spans="1:16" ht="12.75">
      <c r="A130" s="10">
        <v>1987</v>
      </c>
      <c r="B130" s="6">
        <v>31778</v>
      </c>
      <c r="C130" s="9">
        <v>15807</v>
      </c>
      <c r="D130" s="11"/>
      <c r="E130" s="17" t="s">
        <v>16</v>
      </c>
      <c r="F130" s="4">
        <v>10</v>
      </c>
      <c r="G130" s="4"/>
      <c r="H130" s="9">
        <v>15807</v>
      </c>
      <c r="I130" s="4"/>
      <c r="J130" s="17">
        <v>0</v>
      </c>
      <c r="K130" s="4"/>
      <c r="L130" s="17">
        <f t="shared" si="9"/>
        <v>15807</v>
      </c>
      <c r="N130" s="17">
        <f t="shared" si="10"/>
        <v>0</v>
      </c>
      <c r="O130" s="17"/>
      <c r="P130" s="17"/>
    </row>
    <row r="131" spans="1:16" ht="12.75">
      <c r="A131" s="10">
        <v>1987</v>
      </c>
      <c r="B131" s="6">
        <v>31778</v>
      </c>
      <c r="C131" s="9">
        <v>2894</v>
      </c>
      <c r="D131" s="11"/>
      <c r="E131" s="17" t="s">
        <v>16</v>
      </c>
      <c r="F131" s="4">
        <v>7</v>
      </c>
      <c r="G131" s="4"/>
      <c r="H131" s="9">
        <v>2894</v>
      </c>
      <c r="I131" s="4"/>
      <c r="J131" s="17">
        <v>0</v>
      </c>
      <c r="K131" s="4"/>
      <c r="L131" s="17">
        <f t="shared" si="9"/>
        <v>2894</v>
      </c>
      <c r="N131" s="17">
        <f t="shared" si="10"/>
        <v>0</v>
      </c>
      <c r="O131" s="17"/>
      <c r="P131" s="17"/>
    </row>
    <row r="132" spans="1:16" ht="12.75">
      <c r="A132" s="10">
        <v>1987</v>
      </c>
      <c r="B132" s="6">
        <v>31778</v>
      </c>
      <c r="C132" s="9">
        <v>2229</v>
      </c>
      <c r="D132" s="11"/>
      <c r="E132" s="17" t="s">
        <v>16</v>
      </c>
      <c r="F132" s="4">
        <v>7</v>
      </c>
      <c r="G132" s="4"/>
      <c r="H132" s="9">
        <v>2229</v>
      </c>
      <c r="I132" s="4"/>
      <c r="J132" s="17">
        <v>0</v>
      </c>
      <c r="K132" s="4"/>
      <c r="L132" s="17">
        <f t="shared" si="9"/>
        <v>2229</v>
      </c>
      <c r="N132" s="17">
        <f t="shared" si="10"/>
        <v>0</v>
      </c>
      <c r="O132" s="17"/>
      <c r="P132" s="17"/>
    </row>
    <row r="133" spans="1:16" ht="12.75">
      <c r="A133" s="10">
        <v>1987</v>
      </c>
      <c r="B133" s="6">
        <v>31778</v>
      </c>
      <c r="C133" s="9">
        <v>14000</v>
      </c>
      <c r="D133" s="11"/>
      <c r="E133" s="17" t="s">
        <v>16</v>
      </c>
      <c r="F133" s="4">
        <v>10</v>
      </c>
      <c r="G133" s="4"/>
      <c r="H133" s="9">
        <v>14000</v>
      </c>
      <c r="I133" s="4"/>
      <c r="J133" s="17">
        <v>0</v>
      </c>
      <c r="K133" s="4"/>
      <c r="L133" s="17">
        <f t="shared" si="9"/>
        <v>14000</v>
      </c>
      <c r="N133" s="17">
        <f t="shared" si="10"/>
        <v>0</v>
      </c>
      <c r="O133" s="17"/>
      <c r="P133" s="17"/>
    </row>
    <row r="134" spans="1:16" ht="12.75">
      <c r="A134" s="10">
        <v>1987</v>
      </c>
      <c r="B134" s="6">
        <v>31778</v>
      </c>
      <c r="C134" s="9">
        <v>2575</v>
      </c>
      <c r="D134" s="11"/>
      <c r="E134" s="17" t="s">
        <v>16</v>
      </c>
      <c r="F134" s="4">
        <v>7</v>
      </c>
      <c r="G134" s="4"/>
      <c r="H134" s="9">
        <v>2575</v>
      </c>
      <c r="I134" s="4"/>
      <c r="J134" s="17">
        <v>0</v>
      </c>
      <c r="K134" s="4"/>
      <c r="L134" s="17">
        <f t="shared" si="9"/>
        <v>2575</v>
      </c>
      <c r="N134" s="17">
        <f t="shared" si="10"/>
        <v>0</v>
      </c>
      <c r="O134" s="17"/>
      <c r="P134" s="17"/>
    </row>
    <row r="135" spans="1:16" ht="12.75">
      <c r="A135" s="10">
        <v>1987</v>
      </c>
      <c r="B135" s="6">
        <v>31778</v>
      </c>
      <c r="C135" s="9">
        <v>2784</v>
      </c>
      <c r="D135" s="11"/>
      <c r="E135" s="17" t="s">
        <v>16</v>
      </c>
      <c r="F135" s="4">
        <v>7</v>
      </c>
      <c r="G135" s="4"/>
      <c r="H135" s="9">
        <v>2784</v>
      </c>
      <c r="I135" s="4"/>
      <c r="J135" s="17">
        <v>0</v>
      </c>
      <c r="K135" s="4"/>
      <c r="L135" s="17">
        <f t="shared" si="9"/>
        <v>2784</v>
      </c>
      <c r="N135" s="17">
        <f t="shared" si="10"/>
        <v>0</v>
      </c>
      <c r="O135" s="17"/>
      <c r="P135" s="17"/>
    </row>
    <row r="136" spans="1:16" ht="12.75">
      <c r="A136" s="10">
        <v>1987</v>
      </c>
      <c r="B136" s="6">
        <v>31778</v>
      </c>
      <c r="C136" s="9">
        <v>4194</v>
      </c>
      <c r="D136" s="11"/>
      <c r="E136" s="17" t="s">
        <v>16</v>
      </c>
      <c r="F136" s="4">
        <v>7</v>
      </c>
      <c r="G136" s="4"/>
      <c r="H136" s="9">
        <v>4194</v>
      </c>
      <c r="I136" s="4"/>
      <c r="J136" s="17">
        <v>0</v>
      </c>
      <c r="K136" s="4"/>
      <c r="L136" s="17">
        <f t="shared" si="9"/>
        <v>4194</v>
      </c>
      <c r="N136" s="17">
        <f t="shared" si="10"/>
        <v>0</v>
      </c>
      <c r="O136" s="17"/>
      <c r="P136" s="17"/>
    </row>
    <row r="137" spans="1:16" ht="12.75">
      <c r="A137" s="10">
        <v>1987</v>
      </c>
      <c r="B137" s="6">
        <v>31778</v>
      </c>
      <c r="C137" s="9">
        <v>12933</v>
      </c>
      <c r="D137" s="11"/>
      <c r="E137" s="17" t="s">
        <v>16</v>
      </c>
      <c r="F137" s="4">
        <v>10</v>
      </c>
      <c r="G137" s="4"/>
      <c r="H137" s="9">
        <v>12933</v>
      </c>
      <c r="I137" s="4"/>
      <c r="J137" s="17">
        <v>0</v>
      </c>
      <c r="K137" s="4"/>
      <c r="L137" s="17">
        <f t="shared" si="9"/>
        <v>12933</v>
      </c>
      <c r="N137" s="17">
        <f t="shared" si="10"/>
        <v>0</v>
      </c>
      <c r="O137" s="17"/>
      <c r="P137" s="17"/>
    </row>
    <row r="138" spans="1:16" ht="12.75">
      <c r="A138" s="10">
        <v>1987</v>
      </c>
      <c r="B138" s="6">
        <v>31778</v>
      </c>
      <c r="C138" s="9">
        <v>19853</v>
      </c>
      <c r="D138" s="11"/>
      <c r="E138" s="17" t="s">
        <v>16</v>
      </c>
      <c r="F138" s="4">
        <v>7</v>
      </c>
      <c r="G138" s="4"/>
      <c r="H138" s="9">
        <v>19853</v>
      </c>
      <c r="I138" s="4"/>
      <c r="J138" s="17">
        <v>0</v>
      </c>
      <c r="K138" s="4"/>
      <c r="L138" s="17">
        <f t="shared" si="9"/>
        <v>19853</v>
      </c>
      <c r="N138" s="17">
        <f t="shared" si="10"/>
        <v>0</v>
      </c>
      <c r="O138" s="17"/>
      <c r="P138" s="17"/>
    </row>
    <row r="139" spans="1:16" ht="12.75">
      <c r="A139" s="10">
        <v>1988</v>
      </c>
      <c r="B139" s="6">
        <v>32143</v>
      </c>
      <c r="C139" s="9">
        <v>41436</v>
      </c>
      <c r="D139" s="11"/>
      <c r="E139" s="17" t="s">
        <v>16</v>
      </c>
      <c r="F139" s="4">
        <v>7</v>
      </c>
      <c r="G139" s="4"/>
      <c r="H139" s="9">
        <v>41436</v>
      </c>
      <c r="I139" s="4"/>
      <c r="J139" s="17">
        <v>0</v>
      </c>
      <c r="K139" s="4"/>
      <c r="L139" s="17">
        <f t="shared" si="9"/>
        <v>41436</v>
      </c>
      <c r="N139" s="17">
        <f t="shared" si="10"/>
        <v>0</v>
      </c>
      <c r="O139" s="17"/>
      <c r="P139" s="17"/>
    </row>
    <row r="140" spans="1:16" ht="12.75">
      <c r="A140" s="10">
        <v>1989</v>
      </c>
      <c r="B140" s="6">
        <v>32509</v>
      </c>
      <c r="C140" s="9">
        <v>29296</v>
      </c>
      <c r="D140" s="11"/>
      <c r="E140" s="17" t="s">
        <v>16</v>
      </c>
      <c r="F140" s="4">
        <v>7</v>
      </c>
      <c r="G140" s="4"/>
      <c r="H140" s="9">
        <v>29296</v>
      </c>
      <c r="I140" s="4"/>
      <c r="J140" s="17">
        <v>0</v>
      </c>
      <c r="K140" s="4"/>
      <c r="L140" s="17">
        <f t="shared" si="9"/>
        <v>29296</v>
      </c>
      <c r="N140" s="17">
        <f t="shared" si="10"/>
        <v>0</v>
      </c>
      <c r="O140" s="17"/>
      <c r="P140" s="17"/>
    </row>
    <row r="141" spans="1:16" ht="12.75">
      <c r="A141" s="10">
        <v>1994</v>
      </c>
      <c r="B141" s="6">
        <v>34335</v>
      </c>
      <c r="C141" s="9">
        <v>44029</v>
      </c>
      <c r="D141" s="11"/>
      <c r="E141" s="17" t="s">
        <v>16</v>
      </c>
      <c r="F141" s="4">
        <v>7</v>
      </c>
      <c r="G141" s="4"/>
      <c r="H141" s="9">
        <v>44029</v>
      </c>
      <c r="I141" s="4"/>
      <c r="J141" s="17">
        <v>0</v>
      </c>
      <c r="K141" s="4"/>
      <c r="L141" s="17">
        <f t="shared" si="9"/>
        <v>44029</v>
      </c>
      <c r="N141" s="17">
        <f t="shared" si="10"/>
        <v>0</v>
      </c>
      <c r="O141" s="17"/>
      <c r="P141" s="17"/>
    </row>
    <row r="142" spans="1:16" ht="12.75">
      <c r="A142" s="10">
        <v>1995</v>
      </c>
      <c r="B142" s="6">
        <v>34700</v>
      </c>
      <c r="C142" s="9">
        <v>5759</v>
      </c>
      <c r="D142" s="11"/>
      <c r="E142" s="17" t="s">
        <v>16</v>
      </c>
      <c r="F142" s="4">
        <v>7</v>
      </c>
      <c r="G142" s="4"/>
      <c r="H142" s="9">
        <v>5759</v>
      </c>
      <c r="I142" s="4"/>
      <c r="J142" s="17">
        <v>0</v>
      </c>
      <c r="K142" s="4"/>
      <c r="L142" s="17">
        <f t="shared" si="9"/>
        <v>5759</v>
      </c>
      <c r="N142" s="17">
        <f t="shared" si="10"/>
        <v>0</v>
      </c>
      <c r="O142" s="17"/>
      <c r="P142" s="17"/>
    </row>
    <row r="143" spans="1:16" ht="12.75">
      <c r="A143" s="10">
        <v>1999</v>
      </c>
      <c r="B143" s="6">
        <v>36161</v>
      </c>
      <c r="C143" s="9">
        <v>27795</v>
      </c>
      <c r="D143" s="11"/>
      <c r="E143" s="17" t="s">
        <v>16</v>
      </c>
      <c r="F143" s="4">
        <v>7</v>
      </c>
      <c r="G143" s="4"/>
      <c r="H143" s="9">
        <v>27795</v>
      </c>
      <c r="I143" s="4"/>
      <c r="J143" s="17">
        <v>0</v>
      </c>
      <c r="K143" s="4"/>
      <c r="L143" s="9">
        <f t="shared" si="9"/>
        <v>27795</v>
      </c>
      <c r="N143" s="17">
        <f t="shared" si="10"/>
        <v>0</v>
      </c>
      <c r="O143" s="17"/>
      <c r="P143" s="17"/>
    </row>
    <row r="144" spans="1:16" ht="12.75">
      <c r="A144" s="10">
        <v>2000</v>
      </c>
      <c r="B144" s="6">
        <v>36526</v>
      </c>
      <c r="C144" s="9">
        <v>24100</v>
      </c>
      <c r="D144" s="11"/>
      <c r="E144" s="17" t="s">
        <v>16</v>
      </c>
      <c r="F144" s="4">
        <v>5</v>
      </c>
      <c r="G144" s="4"/>
      <c r="H144" s="9">
        <v>24100</v>
      </c>
      <c r="I144" s="4"/>
      <c r="J144" s="17">
        <v>0</v>
      </c>
      <c r="K144" s="4"/>
      <c r="L144" s="9">
        <f t="shared" si="9"/>
        <v>24100</v>
      </c>
      <c r="N144" s="17">
        <f t="shared" si="10"/>
        <v>0</v>
      </c>
      <c r="O144" s="17"/>
      <c r="P144" s="17"/>
    </row>
    <row r="145" spans="1:16" ht="12.75">
      <c r="A145" s="10">
        <v>2001</v>
      </c>
      <c r="B145" s="6">
        <v>36892</v>
      </c>
      <c r="C145" s="9">
        <v>21741</v>
      </c>
      <c r="D145" s="11"/>
      <c r="E145" s="17" t="s">
        <v>16</v>
      </c>
      <c r="F145" s="4">
        <v>5</v>
      </c>
      <c r="G145" s="4"/>
      <c r="H145" s="9">
        <v>21741</v>
      </c>
      <c r="I145" s="4"/>
      <c r="J145" s="17">
        <v>0</v>
      </c>
      <c r="K145" s="4"/>
      <c r="L145" s="9">
        <f t="shared" si="9"/>
        <v>21741</v>
      </c>
      <c r="N145" s="17">
        <f t="shared" si="10"/>
        <v>0</v>
      </c>
      <c r="O145" s="17"/>
      <c r="P145" s="17"/>
    </row>
    <row r="146" spans="1:16" ht="12.75">
      <c r="A146" s="10">
        <v>2002</v>
      </c>
      <c r="B146" s="6">
        <v>37257</v>
      </c>
      <c r="C146" s="9">
        <v>63600</v>
      </c>
      <c r="D146" s="11"/>
      <c r="E146" s="17" t="s">
        <v>16</v>
      </c>
      <c r="F146" s="4">
        <v>5</v>
      </c>
      <c r="G146" s="4"/>
      <c r="H146" s="9">
        <v>63600</v>
      </c>
      <c r="I146" s="4"/>
      <c r="J146" s="9"/>
      <c r="K146" s="4"/>
      <c r="L146" s="9">
        <f t="shared" si="9"/>
        <v>63600</v>
      </c>
      <c r="N146" s="18">
        <f t="shared" si="10"/>
        <v>0</v>
      </c>
      <c r="O146" s="18"/>
      <c r="P146" s="18"/>
    </row>
    <row r="147" spans="1:16" ht="12.75">
      <c r="A147" s="10">
        <v>2003</v>
      </c>
      <c r="B147" s="6">
        <v>36526</v>
      </c>
      <c r="C147" s="9">
        <v>52323</v>
      </c>
      <c r="D147" s="11"/>
      <c r="E147" s="17" t="s">
        <v>16</v>
      </c>
      <c r="F147" s="4">
        <v>5</v>
      </c>
      <c r="G147" s="4"/>
      <c r="H147" s="9">
        <v>52323</v>
      </c>
      <c r="I147" s="4"/>
      <c r="J147" s="9"/>
      <c r="K147" s="4"/>
      <c r="L147" s="9">
        <f t="shared" si="9"/>
        <v>52323</v>
      </c>
      <c r="N147" s="9">
        <f t="shared" si="10"/>
        <v>0</v>
      </c>
      <c r="O147" s="9"/>
      <c r="P147" s="9"/>
    </row>
    <row r="148" spans="1:16" ht="12.75">
      <c r="A148" s="10">
        <v>2003</v>
      </c>
      <c r="B148" s="6">
        <v>37802</v>
      </c>
      <c r="C148" s="9">
        <v>37650</v>
      </c>
      <c r="D148" s="11"/>
      <c r="E148" s="17" t="s">
        <v>16</v>
      </c>
      <c r="F148" s="4">
        <v>5</v>
      </c>
      <c r="G148" s="4"/>
      <c r="H148" s="9">
        <v>37650</v>
      </c>
      <c r="I148" s="4"/>
      <c r="J148" s="9"/>
      <c r="K148" s="4"/>
      <c r="L148" s="9">
        <f t="shared" si="9"/>
        <v>37650</v>
      </c>
      <c r="N148" s="9">
        <f t="shared" si="10"/>
        <v>0</v>
      </c>
      <c r="O148" s="9"/>
      <c r="P148" s="9"/>
    </row>
    <row r="149" spans="1:16" ht="12.75">
      <c r="A149" s="10">
        <v>2004</v>
      </c>
      <c r="B149" s="6">
        <v>37987</v>
      </c>
      <c r="C149" s="9">
        <v>62997</v>
      </c>
      <c r="D149" s="11"/>
      <c r="E149" s="17" t="s">
        <v>16</v>
      </c>
      <c r="F149" s="4">
        <v>5</v>
      </c>
      <c r="G149" s="4"/>
      <c r="H149" s="9">
        <v>62997</v>
      </c>
      <c r="I149" s="4"/>
      <c r="J149" s="9"/>
      <c r="K149" s="4"/>
      <c r="L149" s="9">
        <f t="shared" si="9"/>
        <v>62997</v>
      </c>
      <c r="N149" s="9">
        <f t="shared" si="10"/>
        <v>0</v>
      </c>
      <c r="O149" s="9"/>
      <c r="P149" s="9"/>
    </row>
    <row r="150" spans="1:16" ht="12.75">
      <c r="A150" s="10">
        <v>2006</v>
      </c>
      <c r="B150" s="6">
        <v>38898</v>
      </c>
      <c r="C150" s="9">
        <v>21303</v>
      </c>
      <c r="D150" s="11"/>
      <c r="E150" s="17" t="s">
        <v>16</v>
      </c>
      <c r="F150" s="4">
        <v>5</v>
      </c>
      <c r="G150" s="4"/>
      <c r="H150" s="9">
        <v>21303</v>
      </c>
      <c r="I150" s="4"/>
      <c r="J150" s="17">
        <v>0</v>
      </c>
      <c r="K150" s="4"/>
      <c r="L150" s="9">
        <f t="shared" si="9"/>
        <v>21303</v>
      </c>
      <c r="N150" s="17">
        <f t="shared" si="10"/>
        <v>0</v>
      </c>
      <c r="O150" s="17"/>
      <c r="P150" s="17"/>
    </row>
    <row r="151" spans="1:16" ht="12.75">
      <c r="A151" s="10">
        <v>2007</v>
      </c>
      <c r="B151" s="6">
        <v>39263</v>
      </c>
      <c r="C151" s="9">
        <v>29224</v>
      </c>
      <c r="D151" s="11"/>
      <c r="E151" s="17" t="s">
        <v>16</v>
      </c>
      <c r="F151" s="4">
        <v>5</v>
      </c>
      <c r="G151" s="4"/>
      <c r="H151" s="9">
        <v>29224</v>
      </c>
      <c r="I151" s="4"/>
      <c r="J151" s="17"/>
      <c r="K151" s="4"/>
      <c r="L151" s="9">
        <f t="shared" si="9"/>
        <v>29224</v>
      </c>
      <c r="N151" s="17">
        <f t="shared" si="10"/>
        <v>0</v>
      </c>
      <c r="O151" s="17"/>
      <c r="P151" s="17"/>
    </row>
    <row r="152" spans="1:16" ht="12.75">
      <c r="A152" s="10">
        <v>2008</v>
      </c>
      <c r="B152" s="6">
        <v>39629</v>
      </c>
      <c r="C152" s="9">
        <v>167351</v>
      </c>
      <c r="D152" s="11"/>
      <c r="E152" s="17" t="s">
        <v>18</v>
      </c>
      <c r="F152" s="4">
        <v>7</v>
      </c>
      <c r="G152" s="4"/>
      <c r="H152" s="9">
        <v>167351</v>
      </c>
      <c r="I152" s="4"/>
      <c r="J152" s="17"/>
      <c r="K152" s="4"/>
      <c r="L152" s="9">
        <f t="shared" si="9"/>
        <v>167351</v>
      </c>
      <c r="N152" s="17">
        <f t="shared" si="10"/>
        <v>0</v>
      </c>
      <c r="O152" s="17"/>
      <c r="P152" s="17"/>
    </row>
    <row r="153" spans="1:16" ht="12.75">
      <c r="A153" s="10" t="s">
        <v>22</v>
      </c>
      <c r="B153" s="6">
        <v>39629</v>
      </c>
      <c r="C153" s="9">
        <f>1819122+1686</f>
        <v>1820808</v>
      </c>
      <c r="D153" s="11"/>
      <c r="E153" s="17" t="s">
        <v>18</v>
      </c>
      <c r="F153" s="4">
        <v>20</v>
      </c>
      <c r="G153" s="4"/>
      <c r="H153" s="9">
        <v>728321</v>
      </c>
      <c r="I153" s="4"/>
      <c r="J153" s="17">
        <f aca="true" t="shared" si="11" ref="J153:J183">+C153/F153</f>
        <v>91040.4</v>
      </c>
      <c r="K153" s="4"/>
      <c r="L153" s="9">
        <f t="shared" si="9"/>
        <v>819361.4</v>
      </c>
      <c r="N153" s="17">
        <f t="shared" si="10"/>
        <v>1001446.6</v>
      </c>
      <c r="O153" s="17"/>
      <c r="P153" s="17"/>
    </row>
    <row r="154" spans="1:16" ht="12.75">
      <c r="A154" s="72" t="s">
        <v>34</v>
      </c>
      <c r="B154" s="6">
        <v>39994</v>
      </c>
      <c r="C154" s="9">
        <v>6049</v>
      </c>
      <c r="D154" s="11"/>
      <c r="E154" s="17" t="s">
        <v>16</v>
      </c>
      <c r="F154" s="4">
        <v>7</v>
      </c>
      <c r="G154" s="4"/>
      <c r="H154" s="9">
        <v>6049</v>
      </c>
      <c r="I154" s="4"/>
      <c r="J154" s="17">
        <f>+C154/F154+1</f>
        <v>865.1428571428571</v>
      </c>
      <c r="K154" s="4"/>
      <c r="L154" s="9">
        <f t="shared" si="9"/>
        <v>6914.142857142857</v>
      </c>
      <c r="N154" s="17">
        <f t="shared" si="10"/>
        <v>-865.1428571428569</v>
      </c>
      <c r="O154" s="17"/>
      <c r="P154" s="17"/>
    </row>
    <row r="155" spans="1:16" ht="12.75">
      <c r="A155" s="10" t="s">
        <v>39</v>
      </c>
      <c r="B155" s="6">
        <v>40359</v>
      </c>
      <c r="C155" s="9">
        <v>5375</v>
      </c>
      <c r="D155" s="11"/>
      <c r="E155" s="17" t="s">
        <v>16</v>
      </c>
      <c r="F155" s="4">
        <v>7</v>
      </c>
      <c r="G155" s="4"/>
      <c r="H155" s="9">
        <v>4608</v>
      </c>
      <c r="I155" s="4"/>
      <c r="J155" s="17">
        <f>+C155/F155-1</f>
        <v>766.8571428571429</v>
      </c>
      <c r="K155" s="4"/>
      <c r="L155" s="9">
        <f t="shared" si="9"/>
        <v>5374.857142857143</v>
      </c>
      <c r="N155" s="17">
        <f t="shared" si="10"/>
        <v>0.142857142856883</v>
      </c>
      <c r="O155" s="17"/>
      <c r="P155" s="17"/>
    </row>
    <row r="156" spans="1:16" ht="12.75">
      <c r="A156" s="72" t="s">
        <v>38</v>
      </c>
      <c r="B156" s="6">
        <v>40359</v>
      </c>
      <c r="C156" s="9">
        <f>11990+500</f>
        <v>12490</v>
      </c>
      <c r="D156" s="11"/>
      <c r="E156" s="17" t="s">
        <v>16</v>
      </c>
      <c r="F156" s="4">
        <v>7</v>
      </c>
      <c r="G156" s="4"/>
      <c r="H156" s="9">
        <v>10705</v>
      </c>
      <c r="I156" s="4"/>
      <c r="J156" s="17">
        <f>+C156/F156+1</f>
        <v>1785.2857142857142</v>
      </c>
      <c r="K156" s="4"/>
      <c r="L156" s="9">
        <f t="shared" si="9"/>
        <v>12490.285714285714</v>
      </c>
      <c r="N156" s="17">
        <f t="shared" si="10"/>
        <v>-0.285714285713766</v>
      </c>
      <c r="O156" s="17"/>
      <c r="P156" s="17"/>
    </row>
    <row r="157" spans="1:16" ht="12.75">
      <c r="A157" s="72" t="s">
        <v>40</v>
      </c>
      <c r="B157" s="6">
        <v>40359</v>
      </c>
      <c r="C157" s="9">
        <v>7493</v>
      </c>
      <c r="D157" s="11"/>
      <c r="E157" s="17" t="s">
        <v>16</v>
      </c>
      <c r="F157" s="4">
        <v>7</v>
      </c>
      <c r="G157" s="4"/>
      <c r="H157" s="9">
        <v>6421</v>
      </c>
      <c r="I157" s="4"/>
      <c r="J157" s="17">
        <f>+C157/F157+2</f>
        <v>1072.4285714285713</v>
      </c>
      <c r="K157" s="4"/>
      <c r="L157" s="9">
        <f t="shared" si="9"/>
        <v>7493.428571428572</v>
      </c>
      <c r="N157" s="17">
        <f t="shared" si="10"/>
        <v>-0.4285714285715585</v>
      </c>
      <c r="O157" s="17"/>
      <c r="P157" s="17"/>
    </row>
    <row r="158" spans="1:16" ht="12.75">
      <c r="A158" s="10" t="s">
        <v>42</v>
      </c>
      <c r="B158" s="6">
        <v>40724</v>
      </c>
      <c r="C158" s="9">
        <v>5695</v>
      </c>
      <c r="D158" s="11"/>
      <c r="E158" s="17" t="s">
        <v>16</v>
      </c>
      <c r="F158" s="4">
        <v>7</v>
      </c>
      <c r="G158" s="4"/>
      <c r="H158" s="9">
        <v>4070</v>
      </c>
      <c r="I158" s="4"/>
      <c r="J158" s="17">
        <f t="shared" si="11"/>
        <v>813.5714285714286</v>
      </c>
      <c r="K158" s="4"/>
      <c r="L158" s="9">
        <f t="shared" si="9"/>
        <v>4883.571428571428</v>
      </c>
      <c r="N158" s="17">
        <f t="shared" si="10"/>
        <v>811.4285714285716</v>
      </c>
      <c r="O158" s="17"/>
      <c r="P158" s="17"/>
    </row>
    <row r="159" spans="1:16" ht="12.75">
      <c r="A159" s="72" t="s">
        <v>45</v>
      </c>
      <c r="B159" s="6">
        <v>40724</v>
      </c>
      <c r="C159" s="9">
        <v>5164</v>
      </c>
      <c r="D159" s="11"/>
      <c r="E159" s="17" t="s">
        <v>16</v>
      </c>
      <c r="F159" s="4">
        <v>7</v>
      </c>
      <c r="G159" s="4"/>
      <c r="H159" s="9">
        <v>3690</v>
      </c>
      <c r="I159" s="4"/>
      <c r="J159" s="17">
        <f t="shared" si="11"/>
        <v>737.7142857142857</v>
      </c>
      <c r="K159" s="4"/>
      <c r="L159" s="9">
        <f t="shared" si="9"/>
        <v>4427.714285714285</v>
      </c>
      <c r="N159" s="17">
        <f t="shared" si="10"/>
        <v>736.2857142857147</v>
      </c>
      <c r="O159" s="17"/>
      <c r="P159" s="17"/>
    </row>
    <row r="160" spans="1:16" ht="12.75">
      <c r="A160" s="73" t="s">
        <v>41</v>
      </c>
      <c r="B160" s="6">
        <v>40724</v>
      </c>
      <c r="C160" s="9">
        <v>17021</v>
      </c>
      <c r="D160" s="11"/>
      <c r="E160" s="33" t="s">
        <v>16</v>
      </c>
      <c r="F160" s="4">
        <v>5</v>
      </c>
      <c r="G160" s="4"/>
      <c r="H160" s="9">
        <v>17021</v>
      </c>
      <c r="I160" s="4"/>
      <c r="J160" s="17">
        <f>+C160/F160+1</f>
        <v>3405.2</v>
      </c>
      <c r="K160" s="4"/>
      <c r="L160" s="9">
        <f t="shared" si="9"/>
        <v>20426.2</v>
      </c>
      <c r="N160" s="17">
        <f t="shared" si="10"/>
        <v>-3405.2000000000007</v>
      </c>
      <c r="O160" s="17"/>
      <c r="P160" s="17"/>
    </row>
    <row r="161" spans="1:16" ht="12.75">
      <c r="A161" s="10" t="s">
        <v>43</v>
      </c>
      <c r="B161" s="6">
        <v>40724</v>
      </c>
      <c r="C161" s="9">
        <v>5190</v>
      </c>
      <c r="D161" s="11"/>
      <c r="E161" s="17" t="s">
        <v>16</v>
      </c>
      <c r="F161" s="4">
        <v>20</v>
      </c>
      <c r="G161" s="4"/>
      <c r="H161" s="9">
        <v>1300</v>
      </c>
      <c r="I161" s="4"/>
      <c r="J161" s="17">
        <f t="shared" si="11"/>
        <v>259.5</v>
      </c>
      <c r="K161" s="4"/>
      <c r="L161" s="9">
        <f t="shared" si="9"/>
        <v>1559.5</v>
      </c>
      <c r="N161" s="17">
        <f t="shared" si="10"/>
        <v>3630.5</v>
      </c>
      <c r="O161" s="27"/>
      <c r="P161" s="27"/>
    </row>
    <row r="162" spans="1:16" ht="12.75">
      <c r="A162" s="73" t="s">
        <v>71</v>
      </c>
      <c r="B162" s="6">
        <v>41090</v>
      </c>
      <c r="C162" s="9">
        <v>13200</v>
      </c>
      <c r="D162" s="11"/>
      <c r="E162" s="33" t="s">
        <v>16</v>
      </c>
      <c r="F162" s="4">
        <v>7</v>
      </c>
      <c r="G162" s="4"/>
      <c r="H162" s="9">
        <v>7544</v>
      </c>
      <c r="I162" s="4"/>
      <c r="J162" s="17">
        <f t="shared" si="11"/>
        <v>1885.7142857142858</v>
      </c>
      <c r="K162" s="4"/>
      <c r="L162" s="9">
        <f aca="true" t="shared" si="12" ref="L162:L183">H162+J162</f>
        <v>9429.714285714286</v>
      </c>
      <c r="N162" s="17">
        <f aca="true" t="shared" si="13" ref="N162:N190">C162-L162</f>
        <v>3770.2857142857138</v>
      </c>
      <c r="O162" s="17"/>
      <c r="P162" s="17"/>
    </row>
    <row r="163" spans="1:16" ht="12.75">
      <c r="A163" s="73" t="s">
        <v>69</v>
      </c>
      <c r="B163" s="6">
        <v>41090</v>
      </c>
      <c r="C163" s="9">
        <v>41034</v>
      </c>
      <c r="D163" s="11"/>
      <c r="E163" s="33" t="s">
        <v>16</v>
      </c>
      <c r="F163" s="4">
        <v>7</v>
      </c>
      <c r="G163" s="4"/>
      <c r="H163" s="9">
        <v>23448</v>
      </c>
      <c r="I163" s="4"/>
      <c r="J163" s="17">
        <f t="shared" si="11"/>
        <v>5862</v>
      </c>
      <c r="K163" s="4"/>
      <c r="L163" s="9">
        <f t="shared" si="12"/>
        <v>29310</v>
      </c>
      <c r="N163" s="17">
        <f t="shared" si="13"/>
        <v>11724</v>
      </c>
      <c r="O163" s="17"/>
      <c r="P163" s="17"/>
    </row>
    <row r="164" spans="1:16" ht="12.75">
      <c r="A164" s="32" t="s">
        <v>70</v>
      </c>
      <c r="B164" s="6">
        <v>41090</v>
      </c>
      <c r="C164" s="9">
        <f>7596+6452</f>
        <v>14048</v>
      </c>
      <c r="D164" s="11"/>
      <c r="E164" s="33" t="s">
        <v>16</v>
      </c>
      <c r="F164" s="4">
        <v>20</v>
      </c>
      <c r="G164" s="4"/>
      <c r="H164" s="9">
        <v>2808</v>
      </c>
      <c r="I164" s="4"/>
      <c r="J164" s="17">
        <f t="shared" si="11"/>
        <v>702.4</v>
      </c>
      <c r="K164" s="4"/>
      <c r="L164" s="9">
        <f t="shared" si="12"/>
        <v>3510.4</v>
      </c>
      <c r="N164" s="17">
        <f t="shared" si="13"/>
        <v>10537.6</v>
      </c>
      <c r="O164" s="17"/>
      <c r="P164" s="17"/>
    </row>
    <row r="165" spans="1:16" ht="12.75">
      <c r="A165" s="32" t="s">
        <v>68</v>
      </c>
      <c r="B165" s="6">
        <v>41090</v>
      </c>
      <c r="C165" s="9">
        <v>36965</v>
      </c>
      <c r="D165" s="11"/>
      <c r="E165" s="33" t="s">
        <v>16</v>
      </c>
      <c r="F165" s="4">
        <v>5</v>
      </c>
      <c r="G165" s="4"/>
      <c r="H165" s="9">
        <v>29573</v>
      </c>
      <c r="I165" s="4"/>
      <c r="J165" s="27">
        <f>+C165/F165-1</f>
        <v>7392</v>
      </c>
      <c r="K165" s="4"/>
      <c r="L165" s="9">
        <f t="shared" si="12"/>
        <v>36965</v>
      </c>
      <c r="N165" s="27">
        <f t="shared" si="13"/>
        <v>0</v>
      </c>
      <c r="O165" s="17"/>
      <c r="P165" s="17"/>
    </row>
    <row r="166" spans="1:16" ht="12.75">
      <c r="A166" s="32" t="s">
        <v>76</v>
      </c>
      <c r="B166" s="6">
        <v>41455</v>
      </c>
      <c r="C166" s="9">
        <v>40240</v>
      </c>
      <c r="D166" s="11"/>
      <c r="E166" s="33" t="s">
        <v>16</v>
      </c>
      <c r="F166" s="4">
        <v>7</v>
      </c>
      <c r="G166" s="4"/>
      <c r="H166" s="9">
        <v>17247</v>
      </c>
      <c r="I166" s="4"/>
      <c r="J166" s="27">
        <f t="shared" si="11"/>
        <v>5748.571428571428</v>
      </c>
      <c r="K166" s="4"/>
      <c r="L166" s="9">
        <f t="shared" si="12"/>
        <v>22995.571428571428</v>
      </c>
      <c r="N166" s="27">
        <f t="shared" si="13"/>
        <v>17244.428571428572</v>
      </c>
      <c r="O166" s="17"/>
      <c r="P166" s="17"/>
    </row>
    <row r="167" spans="1:16" ht="12.75">
      <c r="A167" s="32" t="s">
        <v>77</v>
      </c>
      <c r="B167" s="6">
        <v>41455</v>
      </c>
      <c r="C167" s="9">
        <v>5985</v>
      </c>
      <c r="D167" s="11"/>
      <c r="E167" s="33" t="s">
        <v>16</v>
      </c>
      <c r="F167" s="4">
        <v>7</v>
      </c>
      <c r="G167" s="4"/>
      <c r="H167" s="9">
        <v>2565</v>
      </c>
      <c r="I167" s="4"/>
      <c r="J167" s="27">
        <f t="shared" si="11"/>
        <v>855</v>
      </c>
      <c r="K167" s="4"/>
      <c r="L167" s="9">
        <f t="shared" si="12"/>
        <v>3420</v>
      </c>
      <c r="N167" s="27">
        <f t="shared" si="13"/>
        <v>2565</v>
      </c>
      <c r="O167" s="17"/>
      <c r="P167" s="17"/>
    </row>
    <row r="168" spans="1:16" ht="12.75">
      <c r="A168" s="32" t="s">
        <v>78</v>
      </c>
      <c r="B168" s="6">
        <v>41455</v>
      </c>
      <c r="C168" s="9">
        <v>12727</v>
      </c>
      <c r="D168" s="11"/>
      <c r="E168" s="33" t="s">
        <v>16</v>
      </c>
      <c r="F168" s="4">
        <v>7</v>
      </c>
      <c r="G168" s="4"/>
      <c r="H168" s="9">
        <v>5454</v>
      </c>
      <c r="I168" s="4"/>
      <c r="J168" s="27">
        <f t="shared" si="11"/>
        <v>1818.142857142857</v>
      </c>
      <c r="K168" s="4"/>
      <c r="L168" s="9">
        <f t="shared" si="12"/>
        <v>7272.142857142857</v>
      </c>
      <c r="N168" s="27">
        <f t="shared" si="13"/>
        <v>5454.857142857143</v>
      </c>
      <c r="O168" s="17"/>
      <c r="P168" s="17"/>
    </row>
    <row r="169" spans="1:16" ht="12.75">
      <c r="A169" s="32" t="s">
        <v>79</v>
      </c>
      <c r="B169" s="6">
        <v>41455</v>
      </c>
      <c r="C169" s="9">
        <v>11291</v>
      </c>
      <c r="D169" s="11"/>
      <c r="E169" s="33" t="s">
        <v>16</v>
      </c>
      <c r="F169" s="4">
        <v>7</v>
      </c>
      <c r="G169" s="4"/>
      <c r="H169" s="9">
        <v>4839</v>
      </c>
      <c r="I169" s="4"/>
      <c r="J169" s="27">
        <f t="shared" si="11"/>
        <v>1613</v>
      </c>
      <c r="K169" s="4"/>
      <c r="L169" s="9">
        <f t="shared" si="12"/>
        <v>6452</v>
      </c>
      <c r="N169" s="27">
        <f t="shared" si="13"/>
        <v>4839</v>
      </c>
      <c r="O169" s="17"/>
      <c r="P169" s="17"/>
    </row>
    <row r="170" spans="1:16" ht="12.75">
      <c r="A170" s="32" t="s">
        <v>80</v>
      </c>
      <c r="B170" s="6">
        <v>41455</v>
      </c>
      <c r="C170" s="9">
        <v>11325</v>
      </c>
      <c r="D170" s="11"/>
      <c r="E170" s="33" t="s">
        <v>16</v>
      </c>
      <c r="F170" s="4">
        <v>7</v>
      </c>
      <c r="G170" s="4"/>
      <c r="H170" s="9">
        <v>4854</v>
      </c>
      <c r="I170" s="4"/>
      <c r="J170" s="27">
        <f t="shared" si="11"/>
        <v>1617.857142857143</v>
      </c>
      <c r="K170" s="4"/>
      <c r="L170" s="9">
        <f t="shared" si="12"/>
        <v>6471.857142857143</v>
      </c>
      <c r="N170" s="27">
        <f t="shared" si="13"/>
        <v>4853.142857142857</v>
      </c>
      <c r="O170" s="17"/>
      <c r="P170" s="17"/>
    </row>
    <row r="171" spans="1:16" ht="12.75">
      <c r="A171" s="73" t="s">
        <v>81</v>
      </c>
      <c r="B171" s="6">
        <v>41455</v>
      </c>
      <c r="C171" s="9">
        <v>14636</v>
      </c>
      <c r="D171" s="11"/>
      <c r="E171" s="33" t="s">
        <v>16</v>
      </c>
      <c r="F171" s="4">
        <v>7</v>
      </c>
      <c r="G171" s="4"/>
      <c r="H171" s="9">
        <v>6273</v>
      </c>
      <c r="I171" s="4"/>
      <c r="J171" s="27">
        <f t="shared" si="11"/>
        <v>2090.8571428571427</v>
      </c>
      <c r="K171" s="4"/>
      <c r="L171" s="9">
        <f t="shared" si="12"/>
        <v>8363.857142857143</v>
      </c>
      <c r="N171" s="27">
        <f t="shared" si="13"/>
        <v>6272.142857142857</v>
      </c>
      <c r="O171" s="17"/>
      <c r="P171" s="17"/>
    </row>
    <row r="172" spans="1:16" ht="12.75">
      <c r="A172" s="32" t="s">
        <v>82</v>
      </c>
      <c r="B172" s="6">
        <v>41455</v>
      </c>
      <c r="C172" s="9">
        <v>47470</v>
      </c>
      <c r="D172" s="11"/>
      <c r="E172" s="33" t="s">
        <v>16</v>
      </c>
      <c r="F172" s="4">
        <v>7</v>
      </c>
      <c r="G172" s="4"/>
      <c r="H172" s="9">
        <v>20343</v>
      </c>
      <c r="I172" s="4"/>
      <c r="J172" s="27">
        <f t="shared" si="11"/>
        <v>6781.428571428572</v>
      </c>
      <c r="K172" s="4"/>
      <c r="L172" s="9">
        <f t="shared" si="12"/>
        <v>27124.428571428572</v>
      </c>
      <c r="N172" s="27">
        <f t="shared" si="13"/>
        <v>20345.571428571428</v>
      </c>
      <c r="O172" s="17"/>
      <c r="P172" s="17"/>
    </row>
    <row r="173" spans="1:16" ht="12.75">
      <c r="A173" s="32" t="s">
        <v>86</v>
      </c>
      <c r="B173" s="6">
        <v>41820</v>
      </c>
      <c r="C173" s="9">
        <v>6500</v>
      </c>
      <c r="D173" s="11"/>
      <c r="E173" s="33" t="s">
        <v>16</v>
      </c>
      <c r="F173" s="4">
        <v>5</v>
      </c>
      <c r="G173" s="4"/>
      <c r="H173" s="9">
        <v>3900</v>
      </c>
      <c r="I173" s="4"/>
      <c r="J173" s="27">
        <f>+C173/F173+1300</f>
        <v>2600</v>
      </c>
      <c r="K173" s="4"/>
      <c r="L173" s="9">
        <f t="shared" si="12"/>
        <v>6500</v>
      </c>
      <c r="N173" s="27">
        <f t="shared" si="13"/>
        <v>0</v>
      </c>
      <c r="O173" s="17"/>
      <c r="P173" s="17" t="s">
        <v>111</v>
      </c>
    </row>
    <row r="174" spans="1:16" ht="12.75">
      <c r="A174" s="32" t="s">
        <v>86</v>
      </c>
      <c r="B174" s="6"/>
      <c r="C174" s="9">
        <v>-6500</v>
      </c>
      <c r="D174" s="11"/>
      <c r="E174" s="33"/>
      <c r="F174" s="4"/>
      <c r="G174" s="4"/>
      <c r="H174" s="9">
        <v>-6500</v>
      </c>
      <c r="I174" s="4"/>
      <c r="J174" s="27"/>
      <c r="K174" s="4"/>
      <c r="L174" s="9">
        <f t="shared" si="12"/>
        <v>-6500</v>
      </c>
      <c r="N174" s="27">
        <f t="shared" si="13"/>
        <v>0</v>
      </c>
      <c r="O174" s="17"/>
      <c r="P174" s="17"/>
    </row>
    <row r="175" spans="1:16" ht="12.75">
      <c r="A175" s="73" t="s">
        <v>87</v>
      </c>
      <c r="B175" s="6">
        <v>41820</v>
      </c>
      <c r="C175" s="9">
        <v>6285</v>
      </c>
      <c r="D175" s="11"/>
      <c r="E175" s="33" t="s">
        <v>16</v>
      </c>
      <c r="F175" s="4">
        <v>7</v>
      </c>
      <c r="G175" s="4"/>
      <c r="H175" s="9">
        <v>2694</v>
      </c>
      <c r="I175" s="4"/>
      <c r="J175" s="27">
        <f t="shared" si="11"/>
        <v>897.8571428571429</v>
      </c>
      <c r="K175" s="4"/>
      <c r="L175" s="9">
        <f t="shared" si="12"/>
        <v>3591.857142857143</v>
      </c>
      <c r="N175" s="27">
        <f t="shared" si="13"/>
        <v>2693.142857142857</v>
      </c>
      <c r="O175" s="17"/>
      <c r="P175" s="17"/>
    </row>
    <row r="176" spans="1:16" ht="12.75">
      <c r="A176" s="32" t="s">
        <v>88</v>
      </c>
      <c r="B176" s="6">
        <v>41820</v>
      </c>
      <c r="C176" s="9">
        <v>34079</v>
      </c>
      <c r="D176" s="11"/>
      <c r="E176" s="33" t="s">
        <v>16</v>
      </c>
      <c r="F176" s="4">
        <v>5</v>
      </c>
      <c r="G176" s="4"/>
      <c r="H176" s="9">
        <v>20448</v>
      </c>
      <c r="I176" s="4"/>
      <c r="J176" s="27">
        <f t="shared" si="11"/>
        <v>6815.8</v>
      </c>
      <c r="K176" s="4"/>
      <c r="L176" s="9">
        <f t="shared" si="12"/>
        <v>27263.8</v>
      </c>
      <c r="N176" s="27">
        <f t="shared" si="13"/>
        <v>6815.200000000001</v>
      </c>
      <c r="O176" s="17"/>
      <c r="P176" s="17"/>
    </row>
    <row r="177" spans="1:16" ht="12.75">
      <c r="A177" s="73" t="s">
        <v>89</v>
      </c>
      <c r="B177" s="6">
        <v>41820</v>
      </c>
      <c r="C177" s="9">
        <v>31440</v>
      </c>
      <c r="D177" s="11"/>
      <c r="E177" s="33" t="s">
        <v>16</v>
      </c>
      <c r="F177" s="4">
        <v>7</v>
      </c>
      <c r="G177" s="4"/>
      <c r="H177" s="9">
        <v>13473</v>
      </c>
      <c r="I177" s="4"/>
      <c r="J177" s="27">
        <f t="shared" si="11"/>
        <v>4491.428571428572</v>
      </c>
      <c r="K177" s="4"/>
      <c r="L177" s="9">
        <f t="shared" si="12"/>
        <v>17964.428571428572</v>
      </c>
      <c r="N177" s="27">
        <f t="shared" si="13"/>
        <v>13475.571428571428</v>
      </c>
      <c r="O177" s="17"/>
      <c r="P177" s="17"/>
    </row>
    <row r="178" spans="1:16" ht="12.75">
      <c r="A178" s="32" t="s">
        <v>90</v>
      </c>
      <c r="B178" s="6">
        <v>41820</v>
      </c>
      <c r="C178" s="9">
        <v>14128</v>
      </c>
      <c r="D178" s="11"/>
      <c r="E178" s="33" t="s">
        <v>16</v>
      </c>
      <c r="F178" s="4">
        <v>7</v>
      </c>
      <c r="G178" s="4"/>
      <c r="H178" s="9">
        <v>6054</v>
      </c>
      <c r="I178" s="4"/>
      <c r="J178" s="27">
        <f t="shared" si="11"/>
        <v>2018.2857142857142</v>
      </c>
      <c r="K178" s="4"/>
      <c r="L178" s="9">
        <f t="shared" si="12"/>
        <v>8072.285714285714</v>
      </c>
      <c r="N178" s="27">
        <f t="shared" si="13"/>
        <v>6055.714285714286</v>
      </c>
      <c r="O178" s="17"/>
      <c r="P178" s="17"/>
    </row>
    <row r="179" spans="1:16" ht="12.75">
      <c r="A179" s="32" t="s">
        <v>91</v>
      </c>
      <c r="B179" s="6">
        <v>41820</v>
      </c>
      <c r="C179" s="9">
        <v>39000</v>
      </c>
      <c r="D179" s="11"/>
      <c r="E179" s="33" t="s">
        <v>16</v>
      </c>
      <c r="F179" s="4">
        <v>5</v>
      </c>
      <c r="G179" s="4"/>
      <c r="H179" s="9">
        <v>23400</v>
      </c>
      <c r="I179" s="4"/>
      <c r="J179" s="27">
        <f t="shared" si="11"/>
        <v>7800</v>
      </c>
      <c r="K179" s="4"/>
      <c r="L179" s="9">
        <f t="shared" si="12"/>
        <v>31200</v>
      </c>
      <c r="N179" s="27">
        <f t="shared" si="13"/>
        <v>7800</v>
      </c>
      <c r="O179" s="17"/>
      <c r="P179" s="17"/>
    </row>
    <row r="180" spans="1:16" ht="12.75">
      <c r="A180" s="73" t="s">
        <v>97</v>
      </c>
      <c r="B180" s="6">
        <v>42185</v>
      </c>
      <c r="C180" s="9">
        <v>6500</v>
      </c>
      <c r="D180" s="11"/>
      <c r="E180" s="33" t="s">
        <v>16</v>
      </c>
      <c r="F180" s="4">
        <v>7</v>
      </c>
      <c r="G180" s="4"/>
      <c r="H180" s="9">
        <v>1858</v>
      </c>
      <c r="I180" s="4"/>
      <c r="J180" s="27">
        <f t="shared" si="11"/>
        <v>928.5714285714286</v>
      </c>
      <c r="K180" s="4"/>
      <c r="L180" s="9">
        <f t="shared" si="12"/>
        <v>2786.5714285714284</v>
      </c>
      <c r="N180" s="27">
        <f t="shared" si="13"/>
        <v>3713.4285714285716</v>
      </c>
      <c r="O180" s="17"/>
      <c r="P180" s="17"/>
    </row>
    <row r="181" spans="1:16" ht="12.75">
      <c r="A181" s="74" t="s">
        <v>99</v>
      </c>
      <c r="B181" s="6">
        <v>42551</v>
      </c>
      <c r="C181" s="9">
        <v>19939</v>
      </c>
      <c r="D181" s="11"/>
      <c r="E181" s="33" t="s">
        <v>16</v>
      </c>
      <c r="F181" s="4">
        <v>7</v>
      </c>
      <c r="G181" s="4"/>
      <c r="H181" s="9"/>
      <c r="I181" s="4"/>
      <c r="J181" s="27">
        <f t="shared" si="11"/>
        <v>2848.4285714285716</v>
      </c>
      <c r="K181" s="4"/>
      <c r="L181" s="9">
        <f t="shared" si="12"/>
        <v>2848.4285714285716</v>
      </c>
      <c r="N181" s="27">
        <f t="shared" si="13"/>
        <v>17090.571428571428</v>
      </c>
      <c r="O181" s="17"/>
      <c r="P181" s="17"/>
    </row>
    <row r="182" spans="1:16" ht="12.75">
      <c r="A182" s="32" t="s">
        <v>100</v>
      </c>
      <c r="B182" s="6">
        <v>42551</v>
      </c>
      <c r="C182" s="9">
        <v>8100</v>
      </c>
      <c r="D182" s="11"/>
      <c r="E182" s="33" t="s">
        <v>16</v>
      </c>
      <c r="F182" s="4">
        <v>7</v>
      </c>
      <c r="G182" s="4"/>
      <c r="H182" s="9"/>
      <c r="I182" s="4"/>
      <c r="J182" s="27">
        <f t="shared" si="11"/>
        <v>1157.142857142857</v>
      </c>
      <c r="K182" s="4"/>
      <c r="L182" s="9">
        <f t="shared" si="12"/>
        <v>1157.142857142857</v>
      </c>
      <c r="N182" s="27">
        <f t="shared" si="13"/>
        <v>6942.857142857143</v>
      </c>
      <c r="O182" s="17"/>
      <c r="P182" s="17"/>
    </row>
    <row r="183" spans="1:16" ht="12.75">
      <c r="A183" s="32" t="s">
        <v>101</v>
      </c>
      <c r="B183" s="6">
        <v>42551</v>
      </c>
      <c r="C183" s="9">
        <v>6050</v>
      </c>
      <c r="D183" s="11"/>
      <c r="E183" s="33" t="s">
        <v>16</v>
      </c>
      <c r="F183" s="4">
        <v>7</v>
      </c>
      <c r="G183" s="4"/>
      <c r="H183" s="9"/>
      <c r="I183" s="4"/>
      <c r="J183" s="27">
        <f t="shared" si="11"/>
        <v>864.2857142857143</v>
      </c>
      <c r="K183" s="4"/>
      <c r="L183" s="9">
        <f t="shared" si="12"/>
        <v>864.2857142857143</v>
      </c>
      <c r="N183" s="27">
        <f t="shared" si="13"/>
        <v>5185.714285714285</v>
      </c>
      <c r="O183" s="17"/>
      <c r="P183" s="17"/>
    </row>
    <row r="184" spans="1:16" ht="12.75">
      <c r="A184" s="32" t="s">
        <v>103</v>
      </c>
      <c r="B184" s="6">
        <v>42916</v>
      </c>
      <c r="C184" s="9">
        <v>9000</v>
      </c>
      <c r="D184" s="11"/>
      <c r="E184" s="33" t="s">
        <v>16</v>
      </c>
      <c r="F184" s="4">
        <v>7</v>
      </c>
      <c r="G184" s="4"/>
      <c r="H184" s="9"/>
      <c r="I184" s="4"/>
      <c r="J184" s="27"/>
      <c r="K184" s="4"/>
      <c r="L184" s="9"/>
      <c r="N184" s="27">
        <f t="shared" si="13"/>
        <v>9000</v>
      </c>
      <c r="O184" s="17"/>
      <c r="P184" s="17"/>
    </row>
    <row r="185" spans="1:16" ht="12.75">
      <c r="A185" s="32" t="s">
        <v>104</v>
      </c>
      <c r="B185" s="6">
        <v>42916</v>
      </c>
      <c r="C185" s="9">
        <v>8650</v>
      </c>
      <c r="D185" s="11"/>
      <c r="E185" s="33" t="s">
        <v>16</v>
      </c>
      <c r="F185" s="4">
        <v>7</v>
      </c>
      <c r="G185" s="4"/>
      <c r="H185" s="9"/>
      <c r="I185" s="4"/>
      <c r="J185" s="27"/>
      <c r="K185" s="4"/>
      <c r="L185" s="9"/>
      <c r="N185" s="27">
        <f t="shared" si="13"/>
        <v>8650</v>
      </c>
      <c r="O185" s="17"/>
      <c r="P185" s="17"/>
    </row>
    <row r="186" spans="1:16" ht="12.75">
      <c r="A186" s="32" t="s">
        <v>105</v>
      </c>
      <c r="B186" s="6">
        <v>42916</v>
      </c>
      <c r="C186" s="9">
        <v>20920</v>
      </c>
      <c r="D186" s="11"/>
      <c r="E186" s="33" t="s">
        <v>18</v>
      </c>
      <c r="F186" s="4">
        <v>5</v>
      </c>
      <c r="G186" s="4"/>
      <c r="H186" s="9"/>
      <c r="I186" s="4"/>
      <c r="J186" s="27"/>
      <c r="K186" s="4"/>
      <c r="L186" s="9"/>
      <c r="N186" s="27">
        <f t="shared" si="13"/>
        <v>20920</v>
      </c>
      <c r="O186" s="17"/>
      <c r="P186" s="17"/>
    </row>
    <row r="187" spans="1:16" ht="12.75">
      <c r="A187" s="32" t="s">
        <v>106</v>
      </c>
      <c r="B187" s="6">
        <v>42916</v>
      </c>
      <c r="C187" s="9">
        <v>40060</v>
      </c>
      <c r="D187" s="11"/>
      <c r="E187" s="33" t="s">
        <v>16</v>
      </c>
      <c r="F187" s="4">
        <v>5</v>
      </c>
      <c r="G187" s="4"/>
      <c r="H187" s="9"/>
      <c r="I187" s="4"/>
      <c r="J187" s="27"/>
      <c r="K187" s="4"/>
      <c r="L187" s="9"/>
      <c r="N187" s="27">
        <f t="shared" si="13"/>
        <v>40060</v>
      </c>
      <c r="O187" s="17"/>
      <c r="P187" s="17"/>
    </row>
    <row r="188" spans="1:16" ht="12.75">
      <c r="A188" t="s">
        <v>107</v>
      </c>
      <c r="B188" s="6">
        <v>42916</v>
      </c>
      <c r="C188" s="9">
        <v>9250</v>
      </c>
      <c r="D188" s="11"/>
      <c r="E188" s="33" t="s">
        <v>16</v>
      </c>
      <c r="F188" s="4">
        <v>7</v>
      </c>
      <c r="G188" s="4"/>
      <c r="H188" s="9"/>
      <c r="I188" s="4"/>
      <c r="J188" s="27"/>
      <c r="K188" s="4"/>
      <c r="L188" s="9"/>
      <c r="N188" s="27">
        <f t="shared" si="13"/>
        <v>9250</v>
      </c>
      <c r="O188" s="17"/>
      <c r="P188" s="17"/>
    </row>
    <row r="189" spans="1:16" ht="12.75">
      <c r="A189" s="32" t="s">
        <v>108</v>
      </c>
      <c r="B189" s="6">
        <v>42916</v>
      </c>
      <c r="C189" s="9">
        <v>11000</v>
      </c>
      <c r="D189" s="11"/>
      <c r="E189" s="33" t="s">
        <v>16</v>
      </c>
      <c r="F189" s="4">
        <v>7</v>
      </c>
      <c r="G189" s="4"/>
      <c r="H189" s="9"/>
      <c r="I189" s="4"/>
      <c r="J189" s="27"/>
      <c r="K189" s="4"/>
      <c r="L189" s="9"/>
      <c r="N189" s="27">
        <f t="shared" si="13"/>
        <v>11000</v>
      </c>
      <c r="O189" s="17"/>
      <c r="P189" s="17"/>
    </row>
    <row r="190" spans="1:16" ht="12.75">
      <c r="A190" s="32" t="s">
        <v>106</v>
      </c>
      <c r="B190" s="6">
        <v>42916</v>
      </c>
      <c r="C190" s="9">
        <v>34557</v>
      </c>
      <c r="D190" s="11"/>
      <c r="E190" s="33" t="s">
        <v>16</v>
      </c>
      <c r="F190" s="4">
        <v>7</v>
      </c>
      <c r="G190" s="4"/>
      <c r="H190" s="9"/>
      <c r="I190" s="4"/>
      <c r="J190" s="27"/>
      <c r="K190" s="4"/>
      <c r="L190" s="9"/>
      <c r="N190" s="27">
        <f t="shared" si="13"/>
        <v>34557</v>
      </c>
      <c r="O190" s="17"/>
      <c r="P190" s="17"/>
    </row>
    <row r="191" spans="1:16" ht="12.75">
      <c r="A191" s="32"/>
      <c r="B191" s="6"/>
      <c r="C191" s="9"/>
      <c r="D191" s="11"/>
      <c r="E191" s="33"/>
      <c r="F191" s="4"/>
      <c r="G191" s="4"/>
      <c r="H191" s="9"/>
      <c r="I191" s="4"/>
      <c r="J191" s="27"/>
      <c r="K191" s="4"/>
      <c r="L191" s="9"/>
      <c r="N191" s="27"/>
      <c r="O191" s="17"/>
      <c r="P191" s="17"/>
    </row>
    <row r="192" spans="1:16" ht="12.75">
      <c r="A192" s="32"/>
      <c r="B192" s="6"/>
      <c r="C192" s="9"/>
      <c r="D192" s="11"/>
      <c r="E192" s="33"/>
      <c r="F192" s="4"/>
      <c r="G192" s="4"/>
      <c r="H192" s="9"/>
      <c r="I192" s="4"/>
      <c r="J192" s="27"/>
      <c r="K192" s="4"/>
      <c r="L192" s="9"/>
      <c r="N192" s="27"/>
      <c r="O192" s="17"/>
      <c r="P192" s="17"/>
    </row>
    <row r="193" spans="1:16" ht="13.5" thickBot="1">
      <c r="A193" s="24" t="s">
        <v>23</v>
      </c>
      <c r="C193" s="8">
        <f>SUM(C98:C190)</f>
        <v>3355190</v>
      </c>
      <c r="D193" s="10">
        <v>1494</v>
      </c>
      <c r="H193" s="8">
        <f>SUM(H98:H180)</f>
        <v>1894486</v>
      </c>
      <c r="J193" s="8">
        <f>SUM(J98:J184)</f>
        <v>167534.8714285714</v>
      </c>
      <c r="L193" s="8">
        <f>SUM(L98:L183)</f>
        <v>2062020.8714285712</v>
      </c>
      <c r="N193" s="8">
        <f>SUM(N98:O188)</f>
        <v>1247612.1285714286</v>
      </c>
      <c r="O193" s="9"/>
      <c r="P193" s="9"/>
    </row>
    <row r="194" spans="3:12" ht="13.5" thickTop="1">
      <c r="C194" s="38" t="s">
        <v>60</v>
      </c>
      <c r="L194" s="38" t="s">
        <v>54</v>
      </c>
    </row>
    <row r="196" spans="1:16" ht="12.75">
      <c r="A196" s="10">
        <v>1955</v>
      </c>
      <c r="B196" s="6">
        <v>20090</v>
      </c>
      <c r="C196" s="9">
        <v>33000</v>
      </c>
      <c r="D196" s="11"/>
      <c r="E196" s="4" t="s">
        <v>16</v>
      </c>
      <c r="F196" s="4">
        <v>20</v>
      </c>
      <c r="G196" s="4"/>
      <c r="H196" s="9">
        <v>33000</v>
      </c>
      <c r="I196" s="4"/>
      <c r="J196" s="9">
        <v>0</v>
      </c>
      <c r="K196" s="4"/>
      <c r="L196" s="9">
        <f>H196+J196</f>
        <v>33000</v>
      </c>
      <c r="N196" s="9">
        <f>C196-L196</f>
        <v>0</v>
      </c>
      <c r="O196" s="9"/>
      <c r="P196" s="9"/>
    </row>
    <row r="197" spans="1:16" ht="12.75">
      <c r="A197" s="10">
        <v>1970</v>
      </c>
      <c r="B197" s="6">
        <v>25569</v>
      </c>
      <c r="C197" s="9">
        <v>20929</v>
      </c>
      <c r="D197" s="11"/>
      <c r="E197" s="4" t="s">
        <v>16</v>
      </c>
      <c r="F197" s="4">
        <v>20</v>
      </c>
      <c r="G197" s="4"/>
      <c r="H197" s="9">
        <v>20929</v>
      </c>
      <c r="I197" s="4"/>
      <c r="J197" s="9">
        <v>0</v>
      </c>
      <c r="K197" s="4"/>
      <c r="L197" s="9">
        <f>H197+J197</f>
        <v>20929</v>
      </c>
      <c r="N197" s="9">
        <f>C197-L197</f>
        <v>0</v>
      </c>
      <c r="O197" s="9"/>
      <c r="P197" s="9"/>
    </row>
    <row r="198" spans="1:16" ht="12.75">
      <c r="A198" s="10">
        <v>1974</v>
      </c>
      <c r="B198" s="6">
        <v>27030</v>
      </c>
      <c r="C198" s="9">
        <v>17326</v>
      </c>
      <c r="D198" s="11"/>
      <c r="E198" s="4" t="s">
        <v>16</v>
      </c>
      <c r="F198" s="4">
        <v>20</v>
      </c>
      <c r="G198" s="4"/>
      <c r="H198" s="9">
        <v>17326</v>
      </c>
      <c r="I198" s="4"/>
      <c r="J198" s="9">
        <v>0</v>
      </c>
      <c r="K198" s="4"/>
      <c r="L198" s="9">
        <f>H198+J198</f>
        <v>17326</v>
      </c>
      <c r="N198" s="9">
        <f>C198-L198</f>
        <v>0</v>
      </c>
      <c r="O198" s="9"/>
      <c r="P198" s="9"/>
    </row>
    <row r="199" spans="1:16" ht="12.75">
      <c r="A199" s="10">
        <v>1975</v>
      </c>
      <c r="B199" s="6">
        <v>27395</v>
      </c>
      <c r="C199" s="7">
        <v>7385</v>
      </c>
      <c r="D199" s="11"/>
      <c r="E199" s="4" t="s">
        <v>16</v>
      </c>
      <c r="F199" s="4">
        <v>20</v>
      </c>
      <c r="G199" s="4"/>
      <c r="H199" s="7">
        <v>7385</v>
      </c>
      <c r="I199" s="4"/>
      <c r="J199" s="7">
        <v>0</v>
      </c>
      <c r="K199" s="4"/>
      <c r="L199" s="7">
        <f>H199+J199</f>
        <v>7385</v>
      </c>
      <c r="N199" s="7">
        <f>C199-L199</f>
        <v>0</v>
      </c>
      <c r="O199" s="9"/>
      <c r="P199" s="9"/>
    </row>
    <row r="200" spans="1:16" ht="12.75">
      <c r="A200" s="10"/>
      <c r="B200" s="6"/>
      <c r="C200" s="9"/>
      <c r="D200" s="11"/>
      <c r="E200" s="4"/>
      <c r="F200" s="4"/>
      <c r="G200" s="4"/>
      <c r="H200" s="9"/>
      <c r="I200" s="4"/>
      <c r="J200" s="9"/>
      <c r="K200" s="4"/>
      <c r="L200" s="9"/>
      <c r="N200" s="9"/>
      <c r="O200" s="9"/>
      <c r="P200" s="9"/>
    </row>
    <row r="201" spans="1:16" ht="13.5" thickBot="1">
      <c r="A201" s="61" t="s">
        <v>21</v>
      </c>
      <c r="B201" s="6"/>
      <c r="C201" s="8">
        <f>SUM(C196:C199)</f>
        <v>78640</v>
      </c>
      <c r="D201" s="11">
        <v>1491</v>
      </c>
      <c r="E201" s="4"/>
      <c r="F201" s="4"/>
      <c r="G201" s="4"/>
      <c r="H201" s="8">
        <f>SUM(H196:H199)</f>
        <v>78640</v>
      </c>
      <c r="I201" s="4"/>
      <c r="J201" s="8">
        <f>SUM(J196:J199)</f>
        <v>0</v>
      </c>
      <c r="K201" s="9"/>
      <c r="L201" s="8">
        <f>SUM(L196:L199)</f>
        <v>78640</v>
      </c>
      <c r="N201" s="8">
        <f>SUM(N196:N199)</f>
        <v>0</v>
      </c>
      <c r="O201" s="9"/>
      <c r="P201" s="9"/>
    </row>
    <row r="202" spans="1:16" ht="13.5" thickTop="1">
      <c r="A202" s="10"/>
      <c r="B202" s="6"/>
      <c r="C202" s="38" t="s">
        <v>59</v>
      </c>
      <c r="D202" s="11"/>
      <c r="E202" s="4"/>
      <c r="F202" s="4"/>
      <c r="G202" s="4"/>
      <c r="H202" s="9"/>
      <c r="I202" s="4"/>
      <c r="J202" s="9"/>
      <c r="K202" s="4"/>
      <c r="L202" s="38" t="s">
        <v>51</v>
      </c>
      <c r="N202" s="9"/>
      <c r="O202" s="9"/>
      <c r="P202" s="9"/>
    </row>
    <row r="203" spans="1:16" ht="12.75">
      <c r="A203" s="10"/>
      <c r="B203" s="6"/>
      <c r="C203" s="9"/>
      <c r="D203" s="11"/>
      <c r="E203" s="4"/>
      <c r="F203" s="4"/>
      <c r="G203" s="4"/>
      <c r="H203" s="9"/>
      <c r="I203" s="4"/>
      <c r="J203" s="9"/>
      <c r="K203" s="4"/>
      <c r="L203" s="9"/>
      <c r="N203" s="9"/>
      <c r="O203" s="9"/>
      <c r="P203" s="9"/>
    </row>
    <row r="204" spans="1:16" ht="12.75">
      <c r="A204" s="10">
        <v>1952</v>
      </c>
      <c r="B204" s="6">
        <v>18994</v>
      </c>
      <c r="C204" s="9">
        <v>100000</v>
      </c>
      <c r="D204" s="11"/>
      <c r="E204" s="4" t="s">
        <v>16</v>
      </c>
      <c r="F204" s="4">
        <v>40</v>
      </c>
      <c r="G204" s="4"/>
      <c r="H204" s="9">
        <v>100000</v>
      </c>
      <c r="I204" s="4"/>
      <c r="J204" s="9">
        <v>0</v>
      </c>
      <c r="K204" s="4"/>
      <c r="L204" s="9">
        <f>H204+J204</f>
        <v>100000</v>
      </c>
      <c r="N204" s="9">
        <f>C204-L204</f>
        <v>0</v>
      </c>
      <c r="O204" s="9"/>
      <c r="P204" s="9"/>
    </row>
    <row r="205" spans="1:16" ht="12.75">
      <c r="A205" s="10">
        <v>1952</v>
      </c>
      <c r="B205" s="6">
        <v>18994</v>
      </c>
      <c r="C205" s="9">
        <v>5000</v>
      </c>
      <c r="D205" s="11"/>
      <c r="E205" s="4" t="s">
        <v>16</v>
      </c>
      <c r="F205" s="4">
        <v>99</v>
      </c>
      <c r="G205" s="4"/>
      <c r="H205" s="9">
        <v>3227</v>
      </c>
      <c r="I205" s="4"/>
      <c r="J205" s="9">
        <f>C205/F205-1</f>
        <v>49.505050505050505</v>
      </c>
      <c r="K205" s="4"/>
      <c r="L205" s="9">
        <f>H205+J205</f>
        <v>3276.5050505050503</v>
      </c>
      <c r="N205" s="9">
        <f>C205-L205</f>
        <v>1723.4949494949497</v>
      </c>
      <c r="O205" s="9"/>
      <c r="P205" s="9"/>
    </row>
    <row r="206" spans="1:16" ht="12.75">
      <c r="A206" s="10">
        <v>1975</v>
      </c>
      <c r="B206" s="6">
        <v>27395</v>
      </c>
      <c r="C206" s="7">
        <v>29213</v>
      </c>
      <c r="D206" s="11"/>
      <c r="E206" s="4" t="s">
        <v>16</v>
      </c>
      <c r="F206" s="4">
        <v>99</v>
      </c>
      <c r="G206" s="4"/>
      <c r="H206" s="7">
        <v>12130</v>
      </c>
      <c r="I206" s="4"/>
      <c r="J206" s="7">
        <f>C206/F206-3</f>
        <v>292.0808080808081</v>
      </c>
      <c r="K206" s="4"/>
      <c r="L206" s="7">
        <f>H206+J206</f>
        <v>12422.080808080807</v>
      </c>
      <c r="N206" s="7">
        <f>C206-L206</f>
        <v>16790.919191919194</v>
      </c>
      <c r="O206" s="9"/>
      <c r="P206" s="9"/>
    </row>
    <row r="207" spans="1:16" ht="12.75">
      <c r="A207" s="10"/>
      <c r="B207" s="6"/>
      <c r="C207" s="9"/>
      <c r="D207" s="11"/>
      <c r="E207" s="4"/>
      <c r="F207" s="4"/>
      <c r="G207" s="4"/>
      <c r="H207" s="9"/>
      <c r="I207" s="4"/>
      <c r="J207" s="9"/>
      <c r="K207" s="4"/>
      <c r="L207" s="9"/>
      <c r="N207" s="9"/>
      <c r="O207" s="9"/>
      <c r="P207" s="9"/>
    </row>
    <row r="208" spans="1:16" ht="13.5" thickBot="1">
      <c r="A208" s="61" t="s">
        <v>21</v>
      </c>
      <c r="B208" s="6"/>
      <c r="C208" s="8">
        <f>SUM(C204:C206)</f>
        <v>134213</v>
      </c>
      <c r="D208" s="11">
        <v>1491</v>
      </c>
      <c r="E208" s="4"/>
      <c r="F208" s="4"/>
      <c r="G208" s="4"/>
      <c r="H208" s="8">
        <f>SUM(H204:H206)</f>
        <v>115357</v>
      </c>
      <c r="I208" s="4"/>
      <c r="J208" s="8">
        <f>SUM(J204:J206)</f>
        <v>341.5858585858586</v>
      </c>
      <c r="K208" s="4"/>
      <c r="L208" s="8">
        <f>SUM(L204:L206)</f>
        <v>115698.58585858585</v>
      </c>
      <c r="N208" s="8">
        <f>SUM(N204:N206)</f>
        <v>18514.414141414145</v>
      </c>
      <c r="O208" s="9"/>
      <c r="P208" s="9"/>
    </row>
    <row r="209" spans="1:16" ht="13.5" thickTop="1">
      <c r="A209" s="10"/>
      <c r="B209" s="6"/>
      <c r="C209" s="38" t="s">
        <v>59</v>
      </c>
      <c r="D209" s="11"/>
      <c r="E209" s="4"/>
      <c r="F209" s="4"/>
      <c r="G209" s="4"/>
      <c r="H209" s="9"/>
      <c r="I209" s="4"/>
      <c r="J209" s="9"/>
      <c r="K209" s="4"/>
      <c r="L209" s="38" t="s">
        <v>51</v>
      </c>
      <c r="N209" s="9"/>
      <c r="O209" s="9"/>
      <c r="P209" s="9"/>
    </row>
    <row r="210" spans="1:16" ht="12.75">
      <c r="A210" s="10"/>
      <c r="B210" s="6"/>
      <c r="C210" s="9"/>
      <c r="D210" s="11"/>
      <c r="E210" s="4"/>
      <c r="F210" s="4"/>
      <c r="G210" s="4"/>
      <c r="H210" s="9"/>
      <c r="I210" s="4"/>
      <c r="J210" s="9"/>
      <c r="K210" s="4"/>
      <c r="L210" s="9"/>
      <c r="N210" s="9"/>
      <c r="O210" s="9"/>
      <c r="P210" s="9"/>
    </row>
    <row r="211" spans="1:16" ht="12.75">
      <c r="A211" s="10">
        <v>1982</v>
      </c>
      <c r="B211" s="6">
        <v>29952</v>
      </c>
      <c r="C211" s="9">
        <v>12033961</v>
      </c>
      <c r="D211" s="11"/>
      <c r="E211" s="4" t="s">
        <v>16</v>
      </c>
      <c r="F211" s="4">
        <v>50</v>
      </c>
      <c r="G211" s="4"/>
      <c r="H211" s="9">
        <v>8125050</v>
      </c>
      <c r="I211" s="4"/>
      <c r="J211" s="9">
        <f>C211/F211</f>
        <v>240679.22</v>
      </c>
      <c r="K211" s="4"/>
      <c r="L211" s="9">
        <f>H211+J211</f>
        <v>8365729.22</v>
      </c>
      <c r="N211" s="9">
        <f>C211-L211</f>
        <v>3668231.7800000003</v>
      </c>
      <c r="O211" s="9"/>
      <c r="P211" s="9"/>
    </row>
    <row r="212" spans="1:16" ht="12.75">
      <c r="A212" s="10">
        <v>1984</v>
      </c>
      <c r="B212" s="6">
        <v>30682</v>
      </c>
      <c r="C212" s="9">
        <v>35398</v>
      </c>
      <c r="D212" s="11"/>
      <c r="E212" s="4" t="s">
        <v>16</v>
      </c>
      <c r="F212" s="4">
        <v>50</v>
      </c>
      <c r="G212" s="4"/>
      <c r="H212" s="9">
        <v>23364</v>
      </c>
      <c r="I212" s="4"/>
      <c r="J212" s="9">
        <f aca="true" t="shared" si="14" ref="J212:J224">C212/F212</f>
        <v>707.96</v>
      </c>
      <c r="K212" s="4"/>
      <c r="L212" s="9">
        <f aca="true" t="shared" si="15" ref="L212:L253">H212+J212</f>
        <v>24071.96</v>
      </c>
      <c r="N212" s="9">
        <f aca="true" t="shared" si="16" ref="N212:N253">C212-L212</f>
        <v>11326.04</v>
      </c>
      <c r="O212" s="9"/>
      <c r="P212" s="9"/>
    </row>
    <row r="213" spans="1:16" ht="12.75">
      <c r="A213" s="10">
        <v>1985</v>
      </c>
      <c r="B213" s="6">
        <v>31048</v>
      </c>
      <c r="C213" s="9">
        <v>1751</v>
      </c>
      <c r="D213" s="11"/>
      <c r="E213" s="4" t="s">
        <v>16</v>
      </c>
      <c r="F213" s="4">
        <v>50</v>
      </c>
      <c r="G213" s="4"/>
      <c r="H213" s="9">
        <v>1103</v>
      </c>
      <c r="I213" s="4"/>
      <c r="J213" s="9">
        <f t="shared" si="14"/>
        <v>35.02</v>
      </c>
      <c r="K213" s="4"/>
      <c r="L213" s="9">
        <f t="shared" si="15"/>
        <v>1138.02</v>
      </c>
      <c r="N213" s="9">
        <f t="shared" si="16"/>
        <v>612.98</v>
      </c>
      <c r="O213" s="9"/>
      <c r="P213" s="9"/>
    </row>
    <row r="214" spans="1:16" ht="12.75">
      <c r="A214" s="10">
        <v>1985</v>
      </c>
      <c r="B214" s="6">
        <v>31048</v>
      </c>
      <c r="C214" s="9">
        <v>1348</v>
      </c>
      <c r="D214" s="11"/>
      <c r="E214" s="4" t="s">
        <v>16</v>
      </c>
      <c r="F214" s="4">
        <v>50</v>
      </c>
      <c r="G214" s="4"/>
      <c r="H214" s="9">
        <v>850</v>
      </c>
      <c r="I214" s="4"/>
      <c r="J214" s="9">
        <f t="shared" si="14"/>
        <v>26.96</v>
      </c>
      <c r="K214" s="4"/>
      <c r="L214" s="9">
        <f t="shared" si="15"/>
        <v>876.96</v>
      </c>
      <c r="N214" s="9">
        <f t="shared" si="16"/>
        <v>471.03999999999996</v>
      </c>
      <c r="O214" s="9"/>
      <c r="P214" s="9"/>
    </row>
    <row r="215" spans="1:16" ht="12.75">
      <c r="A215" s="10">
        <v>1986</v>
      </c>
      <c r="B215" s="6">
        <v>31413</v>
      </c>
      <c r="C215" s="9">
        <v>12569</v>
      </c>
      <c r="D215" s="11"/>
      <c r="E215" s="4" t="s">
        <v>16</v>
      </c>
      <c r="F215" s="4">
        <v>50</v>
      </c>
      <c r="G215" s="4"/>
      <c r="H215" s="9">
        <v>7664</v>
      </c>
      <c r="I215" s="4"/>
      <c r="J215" s="9">
        <f t="shared" si="14"/>
        <v>251.38</v>
      </c>
      <c r="K215" s="4"/>
      <c r="L215" s="9">
        <f t="shared" si="15"/>
        <v>7915.38</v>
      </c>
      <c r="N215" s="9">
        <f t="shared" si="16"/>
        <v>4653.62</v>
      </c>
      <c r="O215" s="9"/>
      <c r="P215" s="9"/>
    </row>
    <row r="216" spans="1:16" ht="12.75">
      <c r="A216" s="10">
        <v>1989</v>
      </c>
      <c r="B216" s="6">
        <v>32509</v>
      </c>
      <c r="C216" s="9">
        <v>5968</v>
      </c>
      <c r="D216" s="11"/>
      <c r="E216" s="4" t="s">
        <v>16</v>
      </c>
      <c r="F216" s="4">
        <v>50</v>
      </c>
      <c r="G216" s="4"/>
      <c r="H216" s="9">
        <v>3337</v>
      </c>
      <c r="I216" s="4"/>
      <c r="J216" s="9">
        <f t="shared" si="14"/>
        <v>119.36</v>
      </c>
      <c r="K216" s="4"/>
      <c r="L216" s="9">
        <f t="shared" si="15"/>
        <v>3456.36</v>
      </c>
      <c r="N216" s="9">
        <f t="shared" si="16"/>
        <v>2511.64</v>
      </c>
      <c r="O216" s="9"/>
      <c r="P216" s="9"/>
    </row>
    <row r="217" spans="1:16" ht="12.75">
      <c r="A217" s="10" t="s">
        <v>24</v>
      </c>
      <c r="B217" s="6">
        <v>32509</v>
      </c>
      <c r="C217" s="9">
        <v>5401871</v>
      </c>
      <c r="D217" s="11"/>
      <c r="E217" s="4" t="s">
        <v>16</v>
      </c>
      <c r="F217" s="4">
        <v>50</v>
      </c>
      <c r="G217" s="4"/>
      <c r="H217" s="9">
        <v>3024917</v>
      </c>
      <c r="I217" s="4"/>
      <c r="J217" s="9">
        <f t="shared" si="14"/>
        <v>108037.42</v>
      </c>
      <c r="K217" s="4"/>
      <c r="L217" s="9">
        <f t="shared" si="15"/>
        <v>3132954.42</v>
      </c>
      <c r="N217" s="9">
        <f t="shared" si="16"/>
        <v>2268916.58</v>
      </c>
      <c r="O217" s="9"/>
      <c r="P217" s="9"/>
    </row>
    <row r="218" spans="1:16" ht="12.75">
      <c r="A218" s="10">
        <v>1989</v>
      </c>
      <c r="B218" s="6">
        <v>32843</v>
      </c>
      <c r="C218" s="9">
        <v>2220</v>
      </c>
      <c r="D218" s="11"/>
      <c r="E218" s="4" t="s">
        <v>16</v>
      </c>
      <c r="F218" s="4">
        <v>20</v>
      </c>
      <c r="G218" s="4"/>
      <c r="H218" s="9">
        <v>2220</v>
      </c>
      <c r="I218" s="4"/>
      <c r="J218" s="9">
        <v>0</v>
      </c>
      <c r="K218" s="4"/>
      <c r="L218" s="9">
        <f t="shared" si="15"/>
        <v>2220</v>
      </c>
      <c r="N218" s="9">
        <f t="shared" si="16"/>
        <v>0</v>
      </c>
      <c r="O218" s="9"/>
      <c r="P218" s="9"/>
    </row>
    <row r="219" spans="1:16" ht="12.75">
      <c r="A219" s="10">
        <v>1990</v>
      </c>
      <c r="B219" s="6">
        <v>32964</v>
      </c>
      <c r="C219" s="9">
        <v>2220</v>
      </c>
      <c r="D219" s="11"/>
      <c r="E219" s="4" t="s">
        <v>16</v>
      </c>
      <c r="F219" s="4">
        <v>20</v>
      </c>
      <c r="G219" s="4"/>
      <c r="H219" s="9">
        <v>2220</v>
      </c>
      <c r="I219" s="4"/>
      <c r="J219" s="9">
        <v>0</v>
      </c>
      <c r="K219" s="4"/>
      <c r="L219" s="9">
        <f t="shared" si="15"/>
        <v>2220</v>
      </c>
      <c r="N219" s="9">
        <f t="shared" si="16"/>
        <v>0</v>
      </c>
      <c r="O219" s="9"/>
      <c r="P219" s="9"/>
    </row>
    <row r="220" spans="1:16" ht="12.75">
      <c r="A220" s="10">
        <v>1989</v>
      </c>
      <c r="B220" s="6">
        <v>32721</v>
      </c>
      <c r="C220" s="9">
        <v>7500</v>
      </c>
      <c r="D220" s="11"/>
      <c r="E220" s="4" t="s">
        <v>16</v>
      </c>
      <c r="F220" s="4">
        <v>20</v>
      </c>
      <c r="G220" s="4"/>
      <c r="H220" s="9">
        <v>7500</v>
      </c>
      <c r="I220" s="4"/>
      <c r="J220" s="9">
        <v>0</v>
      </c>
      <c r="K220" s="4"/>
      <c r="L220" s="9">
        <f t="shared" si="15"/>
        <v>7500</v>
      </c>
      <c r="N220" s="9">
        <f t="shared" si="16"/>
        <v>0</v>
      </c>
      <c r="O220" s="9"/>
      <c r="P220" s="9"/>
    </row>
    <row r="221" spans="1:16" ht="12.75">
      <c r="A221" s="10">
        <v>1989</v>
      </c>
      <c r="B221" s="6">
        <v>32782</v>
      </c>
      <c r="C221" s="9">
        <v>7225</v>
      </c>
      <c r="D221" s="11"/>
      <c r="E221" s="4" t="s">
        <v>16</v>
      </c>
      <c r="F221" s="4">
        <v>20</v>
      </c>
      <c r="G221" s="4"/>
      <c r="H221" s="9">
        <v>7225</v>
      </c>
      <c r="I221" s="4"/>
      <c r="J221" s="9">
        <v>0</v>
      </c>
      <c r="K221" s="4"/>
      <c r="L221" s="9">
        <f t="shared" si="15"/>
        <v>7225</v>
      </c>
      <c r="N221" s="9">
        <f t="shared" si="16"/>
        <v>0</v>
      </c>
      <c r="O221" s="9"/>
      <c r="P221" s="9"/>
    </row>
    <row r="222" spans="1:16" ht="12.75">
      <c r="A222" s="10">
        <v>1991</v>
      </c>
      <c r="B222" s="6">
        <v>33086</v>
      </c>
      <c r="C222" s="9">
        <v>2177</v>
      </c>
      <c r="D222" s="11"/>
      <c r="E222" s="4" t="s">
        <v>16</v>
      </c>
      <c r="F222" s="4">
        <v>10</v>
      </c>
      <c r="G222" s="4"/>
      <c r="H222" s="9">
        <v>2177</v>
      </c>
      <c r="I222" s="4"/>
      <c r="J222" s="9">
        <v>0</v>
      </c>
      <c r="K222" s="4"/>
      <c r="L222" s="9">
        <f t="shared" si="15"/>
        <v>2177</v>
      </c>
      <c r="N222" s="9">
        <f t="shared" si="16"/>
        <v>0</v>
      </c>
      <c r="O222" s="9"/>
      <c r="P222" s="9"/>
    </row>
    <row r="223" spans="1:16" ht="12.75">
      <c r="A223" s="10">
        <v>1991</v>
      </c>
      <c r="B223" s="6">
        <v>33239</v>
      </c>
      <c r="C223" s="9">
        <v>31317</v>
      </c>
      <c r="D223" s="11"/>
      <c r="E223" s="4" t="s">
        <v>16</v>
      </c>
      <c r="F223" s="4">
        <v>40</v>
      </c>
      <c r="G223" s="4"/>
      <c r="H223" s="9">
        <v>19965</v>
      </c>
      <c r="I223" s="4"/>
      <c r="J223" s="9">
        <f t="shared" si="14"/>
        <v>782.925</v>
      </c>
      <c r="K223" s="4"/>
      <c r="L223" s="9">
        <f t="shared" si="15"/>
        <v>20747.925</v>
      </c>
      <c r="N223" s="9">
        <f t="shared" si="16"/>
        <v>10569.075</v>
      </c>
      <c r="O223" s="9"/>
      <c r="P223" s="9"/>
    </row>
    <row r="224" spans="1:16" ht="12.75">
      <c r="A224" s="10">
        <v>1991</v>
      </c>
      <c r="B224" s="6">
        <v>33270</v>
      </c>
      <c r="C224" s="9">
        <v>16048</v>
      </c>
      <c r="D224" s="11"/>
      <c r="E224" s="4" t="s">
        <v>16</v>
      </c>
      <c r="F224" s="4">
        <v>40</v>
      </c>
      <c r="G224" s="4"/>
      <c r="H224" s="9">
        <v>10195</v>
      </c>
      <c r="I224" s="4"/>
      <c r="J224" s="9">
        <f t="shared" si="14"/>
        <v>401.2</v>
      </c>
      <c r="K224" s="4"/>
      <c r="L224" s="9">
        <f t="shared" si="15"/>
        <v>10596.2</v>
      </c>
      <c r="N224" s="9">
        <f t="shared" si="16"/>
        <v>5451.799999999999</v>
      </c>
      <c r="O224" s="9"/>
      <c r="P224" s="9"/>
    </row>
    <row r="225" spans="1:16" ht="12.75">
      <c r="A225" s="10">
        <v>1997</v>
      </c>
      <c r="B225" s="6">
        <v>35431</v>
      </c>
      <c r="C225" s="9">
        <v>195140</v>
      </c>
      <c r="D225" s="11"/>
      <c r="E225" s="4" t="s">
        <v>16</v>
      </c>
      <c r="F225" s="4">
        <v>10</v>
      </c>
      <c r="G225" s="4"/>
      <c r="H225" s="9">
        <v>195140</v>
      </c>
      <c r="I225" s="4"/>
      <c r="J225" s="9"/>
      <c r="K225" s="4"/>
      <c r="L225" s="9">
        <f t="shared" si="15"/>
        <v>195140</v>
      </c>
      <c r="N225" s="9">
        <f t="shared" si="16"/>
        <v>0</v>
      </c>
      <c r="O225" s="9"/>
      <c r="P225" s="9"/>
    </row>
    <row r="226" spans="1:16" ht="12.75">
      <c r="A226" s="10">
        <v>1998</v>
      </c>
      <c r="B226" s="6">
        <v>35796</v>
      </c>
      <c r="C226" s="9">
        <v>79753</v>
      </c>
      <c r="D226" s="11"/>
      <c r="E226" s="4" t="s">
        <v>16</v>
      </c>
      <c r="F226" s="4">
        <v>10</v>
      </c>
      <c r="G226" s="4"/>
      <c r="H226" s="9">
        <v>79753</v>
      </c>
      <c r="I226" s="4"/>
      <c r="J226" s="9"/>
      <c r="K226" s="4"/>
      <c r="L226" s="9">
        <f t="shared" si="15"/>
        <v>79753</v>
      </c>
      <c r="N226" s="9">
        <f t="shared" si="16"/>
        <v>0</v>
      </c>
      <c r="O226" s="9"/>
      <c r="P226" s="9"/>
    </row>
    <row r="227" spans="1:16" ht="12.75">
      <c r="A227" s="10">
        <v>1999</v>
      </c>
      <c r="B227" s="6">
        <v>36161</v>
      </c>
      <c r="C227" s="9">
        <v>438358</v>
      </c>
      <c r="D227" s="11"/>
      <c r="E227" s="4" t="s">
        <v>16</v>
      </c>
      <c r="F227" s="4">
        <v>20</v>
      </c>
      <c r="G227" s="4"/>
      <c r="H227" s="9">
        <v>383564</v>
      </c>
      <c r="I227" s="4"/>
      <c r="J227" s="9">
        <f aca="true" t="shared" si="17" ref="J227:J234">C227/F227</f>
        <v>21917.9</v>
      </c>
      <c r="K227" s="4"/>
      <c r="L227" s="9">
        <f t="shared" si="15"/>
        <v>405481.9</v>
      </c>
      <c r="N227" s="9">
        <f t="shared" si="16"/>
        <v>32876.09999999998</v>
      </c>
      <c r="O227" s="9"/>
      <c r="P227" s="9"/>
    </row>
    <row r="228" spans="1:16" ht="12.75">
      <c r="A228" s="10">
        <v>2000</v>
      </c>
      <c r="B228" s="6">
        <v>36526</v>
      </c>
      <c r="C228" s="9">
        <v>808974</v>
      </c>
      <c r="D228" s="11"/>
      <c r="E228" s="4" t="s">
        <v>16</v>
      </c>
      <c r="F228" s="4">
        <v>20</v>
      </c>
      <c r="G228" s="4"/>
      <c r="H228" s="9">
        <v>667406</v>
      </c>
      <c r="I228" s="4"/>
      <c r="J228" s="9">
        <f t="shared" si="17"/>
        <v>40448.7</v>
      </c>
      <c r="K228" s="4"/>
      <c r="L228" s="9">
        <f t="shared" si="15"/>
        <v>707854.7</v>
      </c>
      <c r="N228" s="9">
        <f t="shared" si="16"/>
        <v>101119.30000000005</v>
      </c>
      <c r="O228" s="9"/>
      <c r="P228" s="9"/>
    </row>
    <row r="229" spans="1:16" ht="12.75">
      <c r="A229" s="10">
        <v>2001</v>
      </c>
      <c r="B229" s="6">
        <v>36892</v>
      </c>
      <c r="C229" s="9">
        <v>587994</v>
      </c>
      <c r="D229" s="11"/>
      <c r="E229" s="4" t="s">
        <v>16</v>
      </c>
      <c r="F229" s="4">
        <v>20</v>
      </c>
      <c r="G229" s="4"/>
      <c r="H229" s="9">
        <v>455697</v>
      </c>
      <c r="I229" s="4"/>
      <c r="J229" s="9">
        <f t="shared" si="17"/>
        <v>29399.7</v>
      </c>
      <c r="K229" s="4"/>
      <c r="L229" s="9">
        <f t="shared" si="15"/>
        <v>485096.7</v>
      </c>
      <c r="N229" s="9">
        <f t="shared" si="16"/>
        <v>102897.29999999999</v>
      </c>
      <c r="O229" s="9"/>
      <c r="P229" s="9"/>
    </row>
    <row r="230" spans="1:16" ht="12.75">
      <c r="A230" s="10">
        <v>2002</v>
      </c>
      <c r="B230" s="6">
        <v>37257</v>
      </c>
      <c r="C230" s="9">
        <v>322180</v>
      </c>
      <c r="D230" s="11"/>
      <c r="E230" s="4" t="s">
        <v>16</v>
      </c>
      <c r="F230" s="4">
        <v>20</v>
      </c>
      <c r="G230" s="4"/>
      <c r="H230" s="9">
        <v>233580</v>
      </c>
      <c r="I230" s="4"/>
      <c r="J230" s="9">
        <f t="shared" si="17"/>
        <v>16109</v>
      </c>
      <c r="K230" s="4"/>
      <c r="L230" s="9">
        <f t="shared" si="15"/>
        <v>249689</v>
      </c>
      <c r="N230" s="9">
        <f t="shared" si="16"/>
        <v>72491</v>
      </c>
      <c r="O230" s="9"/>
      <c r="P230" s="9"/>
    </row>
    <row r="231" spans="1:16" ht="12.75">
      <c r="A231" s="10">
        <v>2003</v>
      </c>
      <c r="B231" s="6">
        <v>37622</v>
      </c>
      <c r="C231" s="9">
        <v>282568</v>
      </c>
      <c r="D231" s="11"/>
      <c r="E231" s="4" t="s">
        <v>16</v>
      </c>
      <c r="F231" s="4">
        <v>20</v>
      </c>
      <c r="G231" s="4"/>
      <c r="H231" s="9">
        <v>190730</v>
      </c>
      <c r="I231" s="4"/>
      <c r="J231" s="9">
        <f t="shared" si="17"/>
        <v>14128.4</v>
      </c>
      <c r="K231" s="4"/>
      <c r="L231" s="9">
        <f t="shared" si="15"/>
        <v>204858.4</v>
      </c>
      <c r="N231" s="9">
        <f t="shared" si="16"/>
        <v>77709.6</v>
      </c>
      <c r="O231" s="9"/>
      <c r="P231" s="9"/>
    </row>
    <row r="232" spans="1:16" ht="12.75">
      <c r="A232" s="10">
        <v>2004</v>
      </c>
      <c r="B232" s="6">
        <v>37987</v>
      </c>
      <c r="C232" s="9">
        <v>5559</v>
      </c>
      <c r="D232" s="11"/>
      <c r="E232" s="4" t="s">
        <v>16</v>
      </c>
      <c r="F232" s="4">
        <v>20</v>
      </c>
      <c r="G232" s="4"/>
      <c r="H232" s="9">
        <v>3475</v>
      </c>
      <c r="I232" s="4"/>
      <c r="J232" s="9">
        <f t="shared" si="17"/>
        <v>277.95</v>
      </c>
      <c r="K232" s="4"/>
      <c r="L232" s="9">
        <f t="shared" si="15"/>
        <v>3752.95</v>
      </c>
      <c r="N232" s="9">
        <f t="shared" si="16"/>
        <v>1806.0500000000002</v>
      </c>
      <c r="O232" s="9"/>
      <c r="P232" s="9"/>
    </row>
    <row r="233" spans="1:16" ht="12.75">
      <c r="A233" s="10" t="s">
        <v>25</v>
      </c>
      <c r="B233" s="6">
        <v>38353</v>
      </c>
      <c r="C233" s="9">
        <v>12400</v>
      </c>
      <c r="D233" s="11"/>
      <c r="E233" s="4" t="s">
        <v>16</v>
      </c>
      <c r="F233" s="4">
        <v>20</v>
      </c>
      <c r="G233" s="4"/>
      <c r="H233" s="9">
        <v>7130</v>
      </c>
      <c r="I233" s="4"/>
      <c r="J233" s="9">
        <f t="shared" si="17"/>
        <v>620</v>
      </c>
      <c r="K233" s="4"/>
      <c r="L233" s="9">
        <f t="shared" si="15"/>
        <v>7750</v>
      </c>
      <c r="N233" s="9">
        <f t="shared" si="16"/>
        <v>4650</v>
      </c>
      <c r="O233" s="9"/>
      <c r="P233" s="9"/>
    </row>
    <row r="234" spans="1:16" ht="12.75">
      <c r="A234" s="10" t="s">
        <v>25</v>
      </c>
      <c r="B234" s="6">
        <v>38353</v>
      </c>
      <c r="C234" s="9">
        <v>1236252</v>
      </c>
      <c r="D234" s="11"/>
      <c r="E234" s="4" t="s">
        <v>16</v>
      </c>
      <c r="F234" s="4">
        <v>20</v>
      </c>
      <c r="G234" s="4"/>
      <c r="H234" s="9">
        <v>710848</v>
      </c>
      <c r="I234" s="4"/>
      <c r="J234" s="9">
        <f t="shared" si="17"/>
        <v>61812.6</v>
      </c>
      <c r="K234" s="4"/>
      <c r="L234" s="9">
        <f t="shared" si="15"/>
        <v>772660.6</v>
      </c>
      <c r="N234" s="9">
        <f t="shared" si="16"/>
        <v>463591.4</v>
      </c>
      <c r="O234" s="9"/>
      <c r="P234" s="9"/>
    </row>
    <row r="235" spans="1:16" ht="12.75">
      <c r="A235" s="10" t="s">
        <v>25</v>
      </c>
      <c r="B235" s="6">
        <v>38898</v>
      </c>
      <c r="C235" s="15">
        <v>22150</v>
      </c>
      <c r="E235" s="4" t="s">
        <v>16</v>
      </c>
      <c r="F235" s="4">
        <v>20</v>
      </c>
      <c r="H235" s="15">
        <v>11079</v>
      </c>
      <c r="J235" s="9">
        <f>C235/F235</f>
        <v>1107.5</v>
      </c>
      <c r="L235" s="9">
        <f t="shared" si="15"/>
        <v>12186.5</v>
      </c>
      <c r="N235" s="9">
        <f t="shared" si="16"/>
        <v>9963.5</v>
      </c>
      <c r="O235" s="9"/>
      <c r="P235" s="9"/>
    </row>
    <row r="236" spans="1:16" ht="12.75">
      <c r="A236" s="10">
        <v>1991</v>
      </c>
      <c r="B236" s="6">
        <v>33270</v>
      </c>
      <c r="C236" s="9">
        <v>4708</v>
      </c>
      <c r="D236" s="11"/>
      <c r="E236" s="4" t="s">
        <v>16</v>
      </c>
      <c r="F236" s="4">
        <v>10</v>
      </c>
      <c r="G236" s="4"/>
      <c r="H236" s="9">
        <v>4708</v>
      </c>
      <c r="I236" s="4"/>
      <c r="J236" s="9">
        <v>0</v>
      </c>
      <c r="K236" s="4"/>
      <c r="L236" s="9">
        <f t="shared" si="15"/>
        <v>4708</v>
      </c>
      <c r="N236" s="9">
        <f t="shared" si="16"/>
        <v>0</v>
      </c>
      <c r="O236" s="9"/>
      <c r="P236" s="9"/>
    </row>
    <row r="237" spans="1:16" ht="12.75">
      <c r="A237" s="10">
        <v>1991</v>
      </c>
      <c r="B237" s="6">
        <v>33298</v>
      </c>
      <c r="C237" s="9">
        <v>5022</v>
      </c>
      <c r="D237" s="11"/>
      <c r="E237" s="4" t="s">
        <v>16</v>
      </c>
      <c r="F237" s="4">
        <v>10</v>
      </c>
      <c r="G237" s="4"/>
      <c r="H237" s="9">
        <v>5022</v>
      </c>
      <c r="I237" s="4"/>
      <c r="J237" s="9">
        <v>0</v>
      </c>
      <c r="K237" s="4"/>
      <c r="L237" s="9">
        <f t="shared" si="15"/>
        <v>5022</v>
      </c>
      <c r="N237" s="9">
        <f t="shared" si="16"/>
        <v>0</v>
      </c>
      <c r="O237" s="9"/>
      <c r="P237" s="9"/>
    </row>
    <row r="238" spans="1:16" ht="12.75">
      <c r="A238" s="10">
        <v>1991</v>
      </c>
      <c r="B238" s="6">
        <v>33329</v>
      </c>
      <c r="C238" s="9">
        <v>1320</v>
      </c>
      <c r="D238" s="11"/>
      <c r="E238" s="4" t="s">
        <v>16</v>
      </c>
      <c r="F238" s="4">
        <v>10</v>
      </c>
      <c r="G238" s="4"/>
      <c r="H238" s="9">
        <v>1320</v>
      </c>
      <c r="I238" s="4"/>
      <c r="J238" s="9">
        <v>0</v>
      </c>
      <c r="K238" s="4"/>
      <c r="L238" s="9">
        <f t="shared" si="15"/>
        <v>1320</v>
      </c>
      <c r="N238" s="9">
        <f t="shared" si="16"/>
        <v>0</v>
      </c>
      <c r="O238" s="9"/>
      <c r="P238" s="9"/>
    </row>
    <row r="239" spans="1:16" ht="12.75">
      <c r="A239" s="10">
        <v>1991</v>
      </c>
      <c r="B239" s="6">
        <v>33329</v>
      </c>
      <c r="C239" s="9">
        <v>6215</v>
      </c>
      <c r="D239" s="11"/>
      <c r="E239" s="4" t="s">
        <v>16</v>
      </c>
      <c r="F239" s="4">
        <v>10</v>
      </c>
      <c r="G239" s="4"/>
      <c r="H239" s="9">
        <v>6215</v>
      </c>
      <c r="I239" s="4"/>
      <c r="J239" s="9">
        <v>0</v>
      </c>
      <c r="K239" s="4"/>
      <c r="L239" s="9">
        <f t="shared" si="15"/>
        <v>6215</v>
      </c>
      <c r="N239" s="9">
        <f t="shared" si="16"/>
        <v>0</v>
      </c>
      <c r="O239" s="9"/>
      <c r="P239" s="9"/>
    </row>
    <row r="240" spans="1:16" ht="12.75">
      <c r="A240" s="10">
        <v>1991</v>
      </c>
      <c r="B240" s="6">
        <v>33359</v>
      </c>
      <c r="C240" s="9">
        <v>1569</v>
      </c>
      <c r="D240" s="11"/>
      <c r="E240" s="4" t="s">
        <v>16</v>
      </c>
      <c r="F240" s="4">
        <v>10</v>
      </c>
      <c r="G240" s="4"/>
      <c r="H240" s="9">
        <v>1569</v>
      </c>
      <c r="I240" s="4"/>
      <c r="J240" s="9">
        <v>0</v>
      </c>
      <c r="K240" s="4"/>
      <c r="L240" s="9">
        <f t="shared" si="15"/>
        <v>1569</v>
      </c>
      <c r="N240" s="9">
        <f t="shared" si="16"/>
        <v>0</v>
      </c>
      <c r="O240" s="9"/>
      <c r="P240" s="9"/>
    </row>
    <row r="241" spans="1:16" ht="12.75">
      <c r="A241" s="10">
        <v>1991</v>
      </c>
      <c r="B241" s="6">
        <v>33756</v>
      </c>
      <c r="C241" s="9">
        <v>2331</v>
      </c>
      <c r="D241" s="11"/>
      <c r="E241" s="4" t="s">
        <v>16</v>
      </c>
      <c r="F241" s="4">
        <v>10</v>
      </c>
      <c r="G241" s="4"/>
      <c r="H241" s="9">
        <v>2331</v>
      </c>
      <c r="I241" s="4"/>
      <c r="J241" s="9">
        <v>0</v>
      </c>
      <c r="K241" s="4"/>
      <c r="L241" s="9">
        <f t="shared" si="15"/>
        <v>2331</v>
      </c>
      <c r="N241" s="9">
        <f t="shared" si="16"/>
        <v>0</v>
      </c>
      <c r="O241" s="9"/>
      <c r="P241" s="9"/>
    </row>
    <row r="242" spans="1:16" ht="12.75">
      <c r="A242" s="10">
        <v>1992</v>
      </c>
      <c r="B242" s="6">
        <v>33725</v>
      </c>
      <c r="C242" s="9">
        <v>35882</v>
      </c>
      <c r="D242" s="11"/>
      <c r="E242" s="4" t="s">
        <v>16</v>
      </c>
      <c r="F242" s="4">
        <v>10</v>
      </c>
      <c r="G242" s="4"/>
      <c r="H242" s="9">
        <v>35882</v>
      </c>
      <c r="I242" s="4"/>
      <c r="J242" s="9">
        <v>0</v>
      </c>
      <c r="K242" s="4"/>
      <c r="L242" s="9">
        <f t="shared" si="15"/>
        <v>35882</v>
      </c>
      <c r="N242" s="9">
        <f t="shared" si="16"/>
        <v>0</v>
      </c>
      <c r="O242" s="9"/>
      <c r="P242" s="9"/>
    </row>
    <row r="243" spans="1:16" ht="12.75">
      <c r="A243" s="10">
        <v>1993</v>
      </c>
      <c r="B243" s="6">
        <v>33953</v>
      </c>
      <c r="C243" s="9">
        <v>130348</v>
      </c>
      <c r="D243" s="11"/>
      <c r="E243" s="4" t="s">
        <v>16</v>
      </c>
      <c r="F243" s="4">
        <v>10</v>
      </c>
      <c r="G243" s="4"/>
      <c r="H243" s="9">
        <v>130348</v>
      </c>
      <c r="I243" s="4"/>
      <c r="J243" s="9">
        <v>0</v>
      </c>
      <c r="K243" s="4"/>
      <c r="L243" s="9">
        <f t="shared" si="15"/>
        <v>130348</v>
      </c>
      <c r="N243" s="9">
        <f t="shared" si="16"/>
        <v>0</v>
      </c>
      <c r="O243" s="9"/>
      <c r="P243" s="9"/>
    </row>
    <row r="244" spans="1:16" ht="12.75">
      <c r="A244" s="10">
        <v>1994</v>
      </c>
      <c r="B244" s="6">
        <v>34335</v>
      </c>
      <c r="C244" s="9">
        <v>184189</v>
      </c>
      <c r="D244" s="11"/>
      <c r="E244" s="4" t="s">
        <v>16</v>
      </c>
      <c r="F244" s="4">
        <v>10</v>
      </c>
      <c r="G244" s="4"/>
      <c r="H244" s="9">
        <v>184189</v>
      </c>
      <c r="I244" s="4"/>
      <c r="J244" s="9">
        <v>0</v>
      </c>
      <c r="K244" s="4"/>
      <c r="L244" s="9">
        <f t="shared" si="15"/>
        <v>184189</v>
      </c>
      <c r="N244" s="9">
        <f t="shared" si="16"/>
        <v>0</v>
      </c>
      <c r="O244" s="9"/>
      <c r="P244" s="9"/>
    </row>
    <row r="245" spans="1:16" ht="12.75">
      <c r="A245" s="10">
        <v>1995</v>
      </c>
      <c r="B245" s="6">
        <v>34700</v>
      </c>
      <c r="C245" s="9">
        <v>114961</v>
      </c>
      <c r="D245" s="11"/>
      <c r="E245" s="4" t="s">
        <v>16</v>
      </c>
      <c r="F245" s="4">
        <v>10</v>
      </c>
      <c r="G245" s="4"/>
      <c r="H245" s="9">
        <v>114961</v>
      </c>
      <c r="I245" s="4"/>
      <c r="J245" s="9">
        <v>0</v>
      </c>
      <c r="K245" s="4"/>
      <c r="L245" s="9">
        <f t="shared" si="15"/>
        <v>114961</v>
      </c>
      <c r="N245" s="9">
        <f t="shared" si="16"/>
        <v>0</v>
      </c>
      <c r="O245" s="9"/>
      <c r="P245" s="9"/>
    </row>
    <row r="246" spans="1:16" ht="12.75">
      <c r="A246" s="10" t="s">
        <v>26</v>
      </c>
      <c r="B246" s="6">
        <v>34700</v>
      </c>
      <c r="C246" s="9">
        <v>83740</v>
      </c>
      <c r="D246" s="11"/>
      <c r="E246" s="4" t="s">
        <v>16</v>
      </c>
      <c r="F246" s="4">
        <v>10</v>
      </c>
      <c r="G246" s="4"/>
      <c r="H246" s="9">
        <v>83740</v>
      </c>
      <c r="I246" s="4"/>
      <c r="J246" s="9">
        <v>0</v>
      </c>
      <c r="K246" s="4"/>
      <c r="L246" s="9">
        <f t="shared" si="15"/>
        <v>83740</v>
      </c>
      <c r="N246" s="9">
        <f t="shared" si="16"/>
        <v>0</v>
      </c>
      <c r="O246" s="9"/>
      <c r="P246" s="9"/>
    </row>
    <row r="247" spans="1:16" ht="12.75">
      <c r="A247" s="10" t="s">
        <v>26</v>
      </c>
      <c r="B247" s="6">
        <v>34820</v>
      </c>
      <c r="C247" s="9">
        <v>65709</v>
      </c>
      <c r="D247" s="11"/>
      <c r="E247" s="4" t="s">
        <v>16</v>
      </c>
      <c r="F247" s="4">
        <v>10</v>
      </c>
      <c r="G247" s="4"/>
      <c r="H247" s="9">
        <v>65709</v>
      </c>
      <c r="I247" s="4"/>
      <c r="J247" s="9">
        <v>0</v>
      </c>
      <c r="K247" s="4"/>
      <c r="L247" s="9">
        <f t="shared" si="15"/>
        <v>65709</v>
      </c>
      <c r="N247" s="9">
        <f t="shared" si="16"/>
        <v>0</v>
      </c>
      <c r="O247" s="9"/>
      <c r="P247" s="9"/>
    </row>
    <row r="248" spans="1:16" ht="12.75">
      <c r="A248" s="10">
        <v>1996</v>
      </c>
      <c r="B248" s="6">
        <v>35065</v>
      </c>
      <c r="C248" s="9">
        <v>63803</v>
      </c>
      <c r="D248" s="11"/>
      <c r="E248" s="4" t="s">
        <v>16</v>
      </c>
      <c r="F248" s="4">
        <v>10</v>
      </c>
      <c r="G248" s="4"/>
      <c r="H248" s="9">
        <v>63803</v>
      </c>
      <c r="I248" s="4"/>
      <c r="J248" s="9">
        <v>0</v>
      </c>
      <c r="K248" s="4"/>
      <c r="L248" s="9">
        <f t="shared" si="15"/>
        <v>63803</v>
      </c>
      <c r="N248" s="9">
        <f t="shared" si="16"/>
        <v>0</v>
      </c>
      <c r="O248" s="9"/>
      <c r="P248" s="9"/>
    </row>
    <row r="249" spans="1:16" ht="12.75">
      <c r="A249" s="10">
        <v>2007</v>
      </c>
      <c r="B249" s="6">
        <v>39263</v>
      </c>
      <c r="C249" s="9">
        <v>263835.93</v>
      </c>
      <c r="D249" s="11"/>
      <c r="E249" s="4" t="s">
        <v>16</v>
      </c>
      <c r="F249" s="4">
        <v>20</v>
      </c>
      <c r="G249" s="4"/>
      <c r="H249" s="9">
        <v>118729</v>
      </c>
      <c r="I249" s="4"/>
      <c r="J249" s="9">
        <f>C249/F249</f>
        <v>13191.7965</v>
      </c>
      <c r="K249" s="4"/>
      <c r="L249" s="9">
        <f t="shared" si="15"/>
        <v>131920.7965</v>
      </c>
      <c r="N249" s="9">
        <f t="shared" si="16"/>
        <v>131915.1335</v>
      </c>
      <c r="O249" s="9"/>
      <c r="P249" s="9"/>
    </row>
    <row r="250" spans="1:16" ht="12.75">
      <c r="A250" s="10" t="s">
        <v>27</v>
      </c>
      <c r="B250" s="6">
        <v>35065</v>
      </c>
      <c r="C250" s="9">
        <v>117478</v>
      </c>
      <c r="D250" s="11"/>
      <c r="E250" s="4" t="s">
        <v>16</v>
      </c>
      <c r="F250" s="4">
        <v>10</v>
      </c>
      <c r="G250" s="4"/>
      <c r="H250" s="9">
        <v>117478</v>
      </c>
      <c r="I250" s="4"/>
      <c r="J250" s="9"/>
      <c r="K250" s="4"/>
      <c r="L250" s="9">
        <f t="shared" si="15"/>
        <v>117478</v>
      </c>
      <c r="N250" s="9">
        <f t="shared" si="16"/>
        <v>0</v>
      </c>
      <c r="O250" s="9"/>
      <c r="P250" s="9"/>
    </row>
    <row r="251" spans="1:16" ht="12.75">
      <c r="A251" s="10">
        <v>2013</v>
      </c>
      <c r="B251" s="6">
        <v>41455</v>
      </c>
      <c r="C251" s="9">
        <f>13023611+211750</f>
        <v>13235361</v>
      </c>
      <c r="D251" s="11"/>
      <c r="E251" s="4" t="s">
        <v>16</v>
      </c>
      <c r="F251" s="4">
        <v>40</v>
      </c>
      <c r="G251" s="4"/>
      <c r="H251" s="9">
        <v>661768</v>
      </c>
      <c r="I251" s="4"/>
      <c r="J251" s="9">
        <f>C251/F251</f>
        <v>330884.025</v>
      </c>
      <c r="K251" s="4"/>
      <c r="L251" s="9">
        <f t="shared" si="15"/>
        <v>992652.025</v>
      </c>
      <c r="M251">
        <v>1</v>
      </c>
      <c r="N251" s="9">
        <f t="shared" si="16"/>
        <v>12242708.975</v>
      </c>
      <c r="O251" s="9"/>
      <c r="P251" s="9"/>
    </row>
    <row r="252" spans="1:16" ht="12.75">
      <c r="A252" s="10">
        <v>2014</v>
      </c>
      <c r="B252" s="6">
        <v>41820</v>
      </c>
      <c r="C252" s="9">
        <v>711397.53</v>
      </c>
      <c r="D252" s="11"/>
      <c r="E252" s="4" t="s">
        <v>18</v>
      </c>
      <c r="F252" s="4">
        <v>40</v>
      </c>
      <c r="G252" s="4"/>
      <c r="H252" s="9">
        <v>35570</v>
      </c>
      <c r="I252" s="4"/>
      <c r="J252" s="9">
        <f>C252/F252</f>
        <v>17784.93825</v>
      </c>
      <c r="K252" s="4"/>
      <c r="L252" s="9">
        <f t="shared" si="15"/>
        <v>53354.93825</v>
      </c>
      <c r="N252" s="9">
        <f t="shared" si="16"/>
        <v>658042.59175</v>
      </c>
      <c r="O252" s="9"/>
      <c r="P252" s="9"/>
    </row>
    <row r="253" spans="1:16" ht="12.75">
      <c r="A253" s="10">
        <v>2015</v>
      </c>
      <c r="B253" s="6">
        <v>42185</v>
      </c>
      <c r="C253" s="9">
        <v>3613613.68</v>
      </c>
      <c r="D253" s="11"/>
      <c r="E253" s="4" t="s">
        <v>16</v>
      </c>
      <c r="F253" s="4">
        <v>40</v>
      </c>
      <c r="G253" s="4"/>
      <c r="H253" s="9">
        <v>90340</v>
      </c>
      <c r="I253" s="4"/>
      <c r="J253" s="9">
        <f>C253/F253</f>
        <v>90340.342</v>
      </c>
      <c r="K253" s="4"/>
      <c r="L253" s="67">
        <f t="shared" si="15"/>
        <v>180680.342</v>
      </c>
      <c r="N253" s="9">
        <f t="shared" si="16"/>
        <v>3432933.338</v>
      </c>
      <c r="O253" s="9"/>
      <c r="P253" s="9"/>
    </row>
    <row r="254" spans="1:16" ht="12.75">
      <c r="A254" s="10">
        <v>2016</v>
      </c>
      <c r="B254" s="6">
        <v>42551</v>
      </c>
      <c r="C254" s="7">
        <v>1530.75</v>
      </c>
      <c r="D254" s="11"/>
      <c r="E254" s="4"/>
      <c r="F254" s="4"/>
      <c r="G254" s="4"/>
      <c r="H254" s="7"/>
      <c r="I254" s="4"/>
      <c r="J254" s="7"/>
      <c r="K254" s="4"/>
      <c r="L254" s="62"/>
      <c r="N254" s="7"/>
      <c r="O254" s="9"/>
      <c r="P254" s="9"/>
    </row>
    <row r="255" spans="1:16" ht="12.75">
      <c r="A255" s="10"/>
      <c r="B255" s="6"/>
      <c r="C255" s="9"/>
      <c r="D255" s="11"/>
      <c r="E255" s="4"/>
      <c r="F255" s="4"/>
      <c r="G255" s="4"/>
      <c r="H255" s="9"/>
      <c r="I255" s="4"/>
      <c r="J255" s="9"/>
      <c r="K255" s="4"/>
      <c r="L255" s="9"/>
      <c r="N255" s="9"/>
      <c r="O255" s="9"/>
      <c r="P255" s="9"/>
    </row>
    <row r="256" spans="1:16" ht="13.5" thickBot="1">
      <c r="A256" t="s">
        <v>28</v>
      </c>
      <c r="C256" s="8">
        <f>SUM(C211:C254)</f>
        <v>40195914.89</v>
      </c>
      <c r="D256" s="10">
        <v>1493</v>
      </c>
      <c r="H256" s="8">
        <f>SUM(H211:H253)</f>
        <v>15899871</v>
      </c>
      <c r="J256" s="8">
        <f>SUM(J211:J253)</f>
        <v>989064.2967500002</v>
      </c>
      <c r="L256" s="8">
        <f>SUM(L211:L253)</f>
        <v>16888935.296749998</v>
      </c>
      <c r="N256" s="8">
        <f>SUM(N211:N250)</f>
        <v>6971763.9385</v>
      </c>
      <c r="O256" s="9"/>
      <c r="P256" s="9"/>
    </row>
    <row r="257" spans="3:12" ht="13.5" thickTop="1">
      <c r="C257" s="38" t="s">
        <v>61</v>
      </c>
      <c r="D257" s="10"/>
      <c r="L257" s="38" t="s">
        <v>53</v>
      </c>
    </row>
    <row r="258" ht="12.75">
      <c r="D258" s="10"/>
    </row>
    <row r="259" spans="1:18" ht="12.75">
      <c r="A259" s="10">
        <v>1989</v>
      </c>
      <c r="B259" s="6">
        <v>32509</v>
      </c>
      <c r="C259" s="17">
        <v>21110</v>
      </c>
      <c r="D259" s="29"/>
      <c r="E259" s="17" t="s">
        <v>16</v>
      </c>
      <c r="F259" s="17">
        <v>20</v>
      </c>
      <c r="G259" s="17"/>
      <c r="H259" s="17">
        <v>21110</v>
      </c>
      <c r="I259" s="17"/>
      <c r="J259" s="17"/>
      <c r="K259" s="17"/>
      <c r="L259" s="17">
        <f aca="true" t="shared" si="18" ref="L259:L270">H259+J259</f>
        <v>21110</v>
      </c>
      <c r="M259" s="17"/>
      <c r="N259" s="17">
        <f aca="true" t="shared" si="19" ref="N259:N270">C259-L259</f>
        <v>0</v>
      </c>
      <c r="O259" s="17"/>
      <c r="P259" s="17"/>
      <c r="Q259" s="17"/>
      <c r="R259" s="27"/>
    </row>
    <row r="260" spans="1:18" ht="12.75">
      <c r="A260" s="10">
        <v>1989</v>
      </c>
      <c r="B260" s="6">
        <v>32843</v>
      </c>
      <c r="C260" s="17">
        <v>7596</v>
      </c>
      <c r="D260" s="29"/>
      <c r="E260" s="17" t="s">
        <v>16</v>
      </c>
      <c r="F260" s="17">
        <v>20</v>
      </c>
      <c r="G260" s="17"/>
      <c r="H260" s="17">
        <v>7596</v>
      </c>
      <c r="I260" s="17"/>
      <c r="J260" s="17">
        <v>0</v>
      </c>
      <c r="K260" s="17"/>
      <c r="L260" s="17">
        <f t="shared" si="18"/>
        <v>7596</v>
      </c>
      <c r="M260" s="17"/>
      <c r="N260" s="17">
        <f t="shared" si="19"/>
        <v>0</v>
      </c>
      <c r="O260" s="17"/>
      <c r="P260" s="17"/>
      <c r="Q260" s="17"/>
      <c r="R260" s="27"/>
    </row>
    <row r="261" spans="1:18" ht="12.75">
      <c r="A261" s="10">
        <v>1990</v>
      </c>
      <c r="B261" s="6">
        <v>32905</v>
      </c>
      <c r="C261" s="17">
        <v>5628</v>
      </c>
      <c r="D261" s="29"/>
      <c r="E261" s="17" t="s">
        <v>16</v>
      </c>
      <c r="F261" s="17">
        <v>20</v>
      </c>
      <c r="G261" s="17"/>
      <c r="H261" s="17">
        <v>5628</v>
      </c>
      <c r="I261" s="17"/>
      <c r="J261" s="17">
        <v>0</v>
      </c>
      <c r="K261" s="17"/>
      <c r="L261" s="17">
        <f t="shared" si="18"/>
        <v>5628</v>
      </c>
      <c r="M261" s="17"/>
      <c r="N261" s="17">
        <f t="shared" si="19"/>
        <v>0</v>
      </c>
      <c r="O261" s="17"/>
      <c r="P261" s="17"/>
      <c r="Q261" s="17"/>
      <c r="R261" s="27"/>
    </row>
    <row r="262" spans="1:18" ht="12.75">
      <c r="A262" s="10">
        <v>1990</v>
      </c>
      <c r="B262" s="6">
        <v>32964</v>
      </c>
      <c r="C262" s="17">
        <v>7245</v>
      </c>
      <c r="D262" s="28"/>
      <c r="E262" s="17" t="s">
        <v>16</v>
      </c>
      <c r="F262" s="17">
        <v>20</v>
      </c>
      <c r="G262" s="17"/>
      <c r="H262" s="27">
        <v>7245</v>
      </c>
      <c r="I262" s="17"/>
      <c r="J262" s="17">
        <v>0</v>
      </c>
      <c r="K262" s="17"/>
      <c r="L262" s="17">
        <f t="shared" si="18"/>
        <v>7245</v>
      </c>
      <c r="M262" s="17"/>
      <c r="N262" s="17">
        <f t="shared" si="19"/>
        <v>0</v>
      </c>
      <c r="O262" s="17"/>
      <c r="P262" s="17"/>
      <c r="Q262" s="17"/>
      <c r="R262" s="27"/>
    </row>
    <row r="263" spans="1:18" ht="12.75">
      <c r="A263" s="10">
        <v>1960</v>
      </c>
      <c r="B263" s="6">
        <v>21916</v>
      </c>
      <c r="C263" s="17">
        <v>16000</v>
      </c>
      <c r="D263" s="29"/>
      <c r="E263" s="17" t="s">
        <v>16</v>
      </c>
      <c r="F263" s="17">
        <v>20</v>
      </c>
      <c r="G263" s="17"/>
      <c r="H263" s="17">
        <v>16000</v>
      </c>
      <c r="I263" s="17"/>
      <c r="J263" s="17">
        <v>0</v>
      </c>
      <c r="K263" s="17"/>
      <c r="L263" s="17">
        <f t="shared" si="18"/>
        <v>16000</v>
      </c>
      <c r="M263" s="17"/>
      <c r="N263" s="17">
        <f t="shared" si="19"/>
        <v>0</v>
      </c>
      <c r="O263" s="17"/>
      <c r="P263" s="17"/>
      <c r="Q263" s="17"/>
      <c r="R263" s="27"/>
    </row>
    <row r="264" spans="1:18" ht="12.75">
      <c r="A264" s="10">
        <v>1967</v>
      </c>
      <c r="B264" s="6">
        <v>24473</v>
      </c>
      <c r="C264" s="17">
        <v>17000</v>
      </c>
      <c r="D264" s="29"/>
      <c r="E264" s="17" t="s">
        <v>16</v>
      </c>
      <c r="F264" s="17">
        <v>20</v>
      </c>
      <c r="G264" s="17"/>
      <c r="H264" s="17">
        <v>17000</v>
      </c>
      <c r="I264" s="17"/>
      <c r="J264" s="17">
        <v>0</v>
      </c>
      <c r="K264" s="17"/>
      <c r="L264" s="17">
        <f t="shared" si="18"/>
        <v>17000</v>
      </c>
      <c r="M264" s="17"/>
      <c r="N264" s="17">
        <f t="shared" si="19"/>
        <v>0</v>
      </c>
      <c r="O264" s="17"/>
      <c r="P264" s="17"/>
      <c r="Q264" s="17"/>
      <c r="R264" s="27"/>
    </row>
    <row r="265" spans="1:18" ht="12.75">
      <c r="A265" s="10">
        <v>1968</v>
      </c>
      <c r="B265" s="6">
        <v>24838</v>
      </c>
      <c r="C265" s="17">
        <v>30000</v>
      </c>
      <c r="D265" s="29"/>
      <c r="E265" s="17" t="s">
        <v>16</v>
      </c>
      <c r="F265" s="17">
        <v>20</v>
      </c>
      <c r="G265" s="17"/>
      <c r="H265" s="17">
        <v>30000</v>
      </c>
      <c r="I265" s="17"/>
      <c r="J265" s="17">
        <v>0</v>
      </c>
      <c r="K265" s="17"/>
      <c r="L265" s="17">
        <f t="shared" si="18"/>
        <v>30000</v>
      </c>
      <c r="M265" s="17"/>
      <c r="N265" s="17">
        <f t="shared" si="19"/>
        <v>0</v>
      </c>
      <c r="O265" s="17"/>
      <c r="P265" s="17"/>
      <c r="Q265" s="17"/>
      <c r="R265" s="27"/>
    </row>
    <row r="266" spans="1:18" ht="12.75">
      <c r="A266" s="10">
        <v>1970</v>
      </c>
      <c r="B266" s="6">
        <v>25569</v>
      </c>
      <c r="C266" s="17">
        <v>34875</v>
      </c>
      <c r="D266" s="29"/>
      <c r="E266" s="17" t="s">
        <v>16</v>
      </c>
      <c r="F266" s="17">
        <v>20</v>
      </c>
      <c r="G266" s="17"/>
      <c r="H266" s="17">
        <v>34875</v>
      </c>
      <c r="I266" s="17"/>
      <c r="J266" s="17">
        <v>0</v>
      </c>
      <c r="K266" s="17"/>
      <c r="L266" s="17">
        <f t="shared" si="18"/>
        <v>34875</v>
      </c>
      <c r="M266" s="17"/>
      <c r="N266" s="17">
        <f t="shared" si="19"/>
        <v>0</v>
      </c>
      <c r="O266" s="17"/>
      <c r="P266" s="17"/>
      <c r="Q266" s="17"/>
      <c r="R266" s="27"/>
    </row>
    <row r="267" spans="1:18" ht="12.75">
      <c r="A267" s="10">
        <v>1972</v>
      </c>
      <c r="B267" s="6">
        <v>26299</v>
      </c>
      <c r="C267" s="17">
        <v>36752</v>
      </c>
      <c r="D267" s="29"/>
      <c r="E267" s="17" t="s">
        <v>16</v>
      </c>
      <c r="F267" s="17">
        <v>20</v>
      </c>
      <c r="G267" s="17"/>
      <c r="H267" s="17">
        <v>36752</v>
      </c>
      <c r="I267" s="17"/>
      <c r="J267" s="17">
        <v>0</v>
      </c>
      <c r="K267" s="17"/>
      <c r="L267" s="17">
        <f t="shared" si="18"/>
        <v>36752</v>
      </c>
      <c r="M267" s="17"/>
      <c r="N267" s="17">
        <f t="shared" si="19"/>
        <v>0</v>
      </c>
      <c r="O267" s="17"/>
      <c r="P267" s="17"/>
      <c r="Q267" s="17"/>
      <c r="R267" s="27"/>
    </row>
    <row r="268" spans="1:18" ht="12.75">
      <c r="A268" s="10">
        <v>1974</v>
      </c>
      <c r="B268" s="6">
        <v>27030</v>
      </c>
      <c r="C268" s="17">
        <v>4839</v>
      </c>
      <c r="D268" s="29"/>
      <c r="E268" s="17" t="s">
        <v>16</v>
      </c>
      <c r="F268" s="17">
        <v>20</v>
      </c>
      <c r="G268" s="17"/>
      <c r="H268" s="17">
        <v>4839</v>
      </c>
      <c r="I268" s="17"/>
      <c r="J268" s="17">
        <v>0</v>
      </c>
      <c r="K268" s="17"/>
      <c r="L268" s="17">
        <f t="shared" si="18"/>
        <v>4839</v>
      </c>
      <c r="M268" s="17"/>
      <c r="N268" s="17">
        <f t="shared" si="19"/>
        <v>0</v>
      </c>
      <c r="O268" s="17"/>
      <c r="P268" s="17"/>
      <c r="Q268" s="17"/>
      <c r="R268" s="27"/>
    </row>
    <row r="269" spans="1:18" ht="12.75">
      <c r="A269" s="10">
        <v>2004</v>
      </c>
      <c r="B269" s="6">
        <v>37987</v>
      </c>
      <c r="C269" s="27">
        <v>5250</v>
      </c>
      <c r="D269" s="28"/>
      <c r="E269" s="17" t="s">
        <v>16</v>
      </c>
      <c r="F269" s="4">
        <v>20</v>
      </c>
      <c r="G269" s="17"/>
      <c r="H269" s="27">
        <v>3284</v>
      </c>
      <c r="I269" s="17"/>
      <c r="J269" s="17">
        <f>C269/F269</f>
        <v>262.5</v>
      </c>
      <c r="K269" s="17"/>
      <c r="L269" s="17">
        <f>H269+J269</f>
        <v>3546.5</v>
      </c>
      <c r="M269" s="17"/>
      <c r="N269" s="17">
        <f>C269-L269</f>
        <v>1703.5</v>
      </c>
      <c r="O269" s="17"/>
      <c r="P269" s="17"/>
      <c r="Q269" s="17"/>
      <c r="R269" s="27"/>
    </row>
    <row r="270" spans="1:18" ht="12.75">
      <c r="A270" s="10">
        <v>1984</v>
      </c>
      <c r="B270" s="6">
        <v>30682</v>
      </c>
      <c r="C270" s="19">
        <v>6442</v>
      </c>
      <c r="D270" s="29"/>
      <c r="E270" s="17" t="s">
        <v>16</v>
      </c>
      <c r="F270" s="17">
        <v>20</v>
      </c>
      <c r="G270" s="17"/>
      <c r="H270" s="19">
        <v>6442</v>
      </c>
      <c r="I270" s="17"/>
      <c r="J270" s="19">
        <v>0</v>
      </c>
      <c r="K270" s="17"/>
      <c r="L270" s="19">
        <f t="shared" si="18"/>
        <v>6442</v>
      </c>
      <c r="M270" s="17"/>
      <c r="N270" s="19">
        <f t="shared" si="19"/>
        <v>0</v>
      </c>
      <c r="O270" s="27"/>
      <c r="P270" s="27"/>
      <c r="Q270" s="17"/>
      <c r="R270" s="27"/>
    </row>
    <row r="271" spans="4:18" ht="12.75">
      <c r="D271" s="10"/>
      <c r="Q271" s="17"/>
      <c r="R271" s="27"/>
    </row>
    <row r="272" spans="1:18" ht="13.5" thickBot="1">
      <c r="A272" t="s">
        <v>19</v>
      </c>
      <c r="C272" s="20">
        <f>SUM(C259:C270)-1</f>
        <v>192736</v>
      </c>
      <c r="D272" s="10">
        <v>1492</v>
      </c>
      <c r="H272" s="20">
        <f>SUM(H259:H270)-1</f>
        <v>190770</v>
      </c>
      <c r="J272" s="20">
        <f>SUM(J259:J270)-1</f>
        <v>261.5</v>
      </c>
      <c r="L272" s="20">
        <f>SUM(L259:L270)-1</f>
        <v>191032.5</v>
      </c>
      <c r="N272" s="20">
        <f>SUM(N259:N270)-1</f>
        <v>1702.5</v>
      </c>
      <c r="O272" s="37"/>
      <c r="P272" s="37"/>
      <c r="Q272" s="17"/>
      <c r="R272" s="27"/>
    </row>
    <row r="273" spans="3:18" ht="13.5" thickTop="1">
      <c r="C273" s="38" t="s">
        <v>58</v>
      </c>
      <c r="D273" s="10"/>
      <c r="L273" s="38" t="s">
        <v>52</v>
      </c>
      <c r="Q273" s="17"/>
      <c r="R273" s="27"/>
    </row>
    <row r="274" spans="4:18" ht="12.75">
      <c r="D274" s="10"/>
      <c r="Q274" s="17"/>
      <c r="R274" s="27"/>
    </row>
    <row r="275" spans="1:18" ht="12.75">
      <c r="A275" s="10">
        <v>1952</v>
      </c>
      <c r="B275" s="6">
        <v>18994</v>
      </c>
      <c r="C275" s="17">
        <v>171000</v>
      </c>
      <c r="D275" s="29"/>
      <c r="E275" s="17" t="s">
        <v>16</v>
      </c>
      <c r="F275" s="17">
        <v>40</v>
      </c>
      <c r="G275" s="17"/>
      <c r="H275" s="17">
        <v>171000</v>
      </c>
      <c r="I275" s="17"/>
      <c r="J275" s="17">
        <v>0</v>
      </c>
      <c r="K275" s="17"/>
      <c r="L275" s="17">
        <f>H275+J275</f>
        <v>171000</v>
      </c>
      <c r="M275" s="17"/>
      <c r="N275" s="17">
        <f>C275-L275</f>
        <v>0</v>
      </c>
      <c r="O275" s="17"/>
      <c r="P275" s="17"/>
      <c r="Q275" s="17"/>
      <c r="R275" s="27"/>
    </row>
    <row r="276" spans="1:18" ht="12.75">
      <c r="A276" s="10">
        <v>1964</v>
      </c>
      <c r="B276" s="6">
        <v>23377</v>
      </c>
      <c r="C276" s="17">
        <v>182000</v>
      </c>
      <c r="D276" s="29"/>
      <c r="E276" s="17" t="s">
        <v>16</v>
      </c>
      <c r="F276" s="17">
        <v>40</v>
      </c>
      <c r="G276" s="17"/>
      <c r="H276" s="17">
        <v>182000</v>
      </c>
      <c r="I276" s="17"/>
      <c r="J276" s="17">
        <v>0</v>
      </c>
      <c r="K276" s="17"/>
      <c r="L276" s="17">
        <f>H276+J276</f>
        <v>182000</v>
      </c>
      <c r="M276" s="17"/>
      <c r="N276" s="17">
        <f>C276-L276</f>
        <v>0</v>
      </c>
      <c r="O276" s="17"/>
      <c r="P276" s="17"/>
      <c r="Q276" s="17"/>
      <c r="R276" s="27"/>
    </row>
    <row r="277" spans="1:18" ht="12.75">
      <c r="A277" s="10">
        <v>1970</v>
      </c>
      <c r="B277" s="6">
        <v>25569</v>
      </c>
      <c r="C277" s="17">
        <v>104290</v>
      </c>
      <c r="D277" s="17"/>
      <c r="E277" s="17" t="s">
        <v>16</v>
      </c>
      <c r="F277" s="17">
        <v>40</v>
      </c>
      <c r="G277" s="17"/>
      <c r="H277" s="17">
        <v>104290</v>
      </c>
      <c r="I277" s="17"/>
      <c r="J277" s="17">
        <v>0</v>
      </c>
      <c r="K277" s="17"/>
      <c r="L277" s="17">
        <f aca="true" t="shared" si="20" ref="L277:L306">H277+J277</f>
        <v>104290</v>
      </c>
      <c r="M277" s="17"/>
      <c r="N277" s="17">
        <f aca="true" t="shared" si="21" ref="N277:N306">C277-L277</f>
        <v>0</v>
      </c>
      <c r="O277" s="17"/>
      <c r="P277" s="17"/>
      <c r="Q277" s="17"/>
      <c r="R277" s="27"/>
    </row>
    <row r="278" spans="1:18" ht="12.75">
      <c r="A278" s="10">
        <v>1971</v>
      </c>
      <c r="B278" s="6">
        <v>25934</v>
      </c>
      <c r="C278" s="27">
        <v>27672</v>
      </c>
      <c r="D278" s="28"/>
      <c r="E278" s="17" t="s">
        <v>16</v>
      </c>
      <c r="F278" s="17">
        <v>40</v>
      </c>
      <c r="G278" s="17"/>
      <c r="H278" s="27">
        <v>27672</v>
      </c>
      <c r="I278" s="17"/>
      <c r="J278" s="17">
        <v>0</v>
      </c>
      <c r="K278" s="17"/>
      <c r="L278" s="17">
        <f t="shared" si="20"/>
        <v>27672</v>
      </c>
      <c r="M278" s="17"/>
      <c r="N278" s="17">
        <f t="shared" si="21"/>
        <v>0</v>
      </c>
      <c r="O278" s="17"/>
      <c r="P278" s="17"/>
      <c r="Q278" s="17"/>
      <c r="R278" s="27"/>
    </row>
    <row r="279" spans="1:18" ht="12.75">
      <c r="A279" s="10">
        <v>1975</v>
      </c>
      <c r="B279" s="6">
        <v>27395</v>
      </c>
      <c r="C279" s="27">
        <v>21256</v>
      </c>
      <c r="D279" s="28"/>
      <c r="E279" s="17" t="s">
        <v>16</v>
      </c>
      <c r="F279" s="17">
        <v>40</v>
      </c>
      <c r="G279" s="17"/>
      <c r="H279" s="27">
        <v>21256</v>
      </c>
      <c r="I279" s="17"/>
      <c r="J279" s="17">
        <v>0</v>
      </c>
      <c r="K279" s="17"/>
      <c r="L279" s="17">
        <f t="shared" si="20"/>
        <v>21256</v>
      </c>
      <c r="M279" s="17"/>
      <c r="N279" s="17">
        <f t="shared" si="21"/>
        <v>0</v>
      </c>
      <c r="O279" s="17"/>
      <c r="P279" s="17"/>
      <c r="Q279" s="17"/>
      <c r="R279" s="27"/>
    </row>
    <row r="280" spans="1:18" ht="12.75">
      <c r="A280" s="10">
        <v>1976</v>
      </c>
      <c r="B280" s="6">
        <v>27760</v>
      </c>
      <c r="C280" s="27">
        <v>6850</v>
      </c>
      <c r="D280" s="28"/>
      <c r="E280" s="17" t="s">
        <v>16</v>
      </c>
      <c r="F280" s="17">
        <v>40</v>
      </c>
      <c r="G280" s="17"/>
      <c r="H280" s="27">
        <v>6850</v>
      </c>
      <c r="I280" s="17"/>
      <c r="J280" s="17"/>
      <c r="K280" s="17"/>
      <c r="L280" s="17">
        <f t="shared" si="20"/>
        <v>6850</v>
      </c>
      <c r="M280" s="17"/>
      <c r="N280" s="17">
        <f t="shared" si="21"/>
        <v>0</v>
      </c>
      <c r="O280" s="17"/>
      <c r="P280" s="17"/>
      <c r="Q280" s="17"/>
      <c r="R280" s="27"/>
    </row>
    <row r="281" spans="1:18" ht="12.75">
      <c r="A281" s="10">
        <v>1977</v>
      </c>
      <c r="B281" s="6">
        <v>28126</v>
      </c>
      <c r="C281" s="27">
        <v>19334</v>
      </c>
      <c r="D281" s="28"/>
      <c r="E281" s="17" t="s">
        <v>16</v>
      </c>
      <c r="F281" s="17">
        <v>40</v>
      </c>
      <c r="G281" s="17"/>
      <c r="H281" s="27">
        <v>19093</v>
      </c>
      <c r="I281" s="17"/>
      <c r="J281" s="17">
        <f>C281/F281-242</f>
        <v>241.35000000000002</v>
      </c>
      <c r="K281" s="17"/>
      <c r="L281" s="17">
        <f t="shared" si="20"/>
        <v>19334.35</v>
      </c>
      <c r="M281" s="17"/>
      <c r="N281" s="17">
        <f t="shared" si="21"/>
        <v>-0.3499999999985448</v>
      </c>
      <c r="O281" s="17"/>
      <c r="P281" s="17"/>
      <c r="Q281" s="17"/>
      <c r="R281" s="27"/>
    </row>
    <row r="282" spans="1:18" ht="12.75">
      <c r="A282" s="10">
        <v>1977</v>
      </c>
      <c r="B282" s="6">
        <v>28126</v>
      </c>
      <c r="C282" s="27">
        <v>5441</v>
      </c>
      <c r="D282" s="28"/>
      <c r="E282" s="17" t="s">
        <v>16</v>
      </c>
      <c r="F282" s="17">
        <v>40</v>
      </c>
      <c r="G282" s="17"/>
      <c r="H282" s="27">
        <v>5372</v>
      </c>
      <c r="I282" s="17"/>
      <c r="J282" s="17">
        <f>C282/F282-67</f>
        <v>69.025</v>
      </c>
      <c r="K282" s="17"/>
      <c r="L282" s="17">
        <f t="shared" si="20"/>
        <v>5441.025</v>
      </c>
      <c r="M282" s="17"/>
      <c r="N282" s="17">
        <f t="shared" si="21"/>
        <v>-0.024999999999636202</v>
      </c>
      <c r="O282" s="17"/>
      <c r="P282" s="17"/>
      <c r="Q282" s="17"/>
      <c r="R282" s="27"/>
    </row>
    <row r="283" spans="1:18" ht="12.75">
      <c r="A283" s="10">
        <v>1981</v>
      </c>
      <c r="B283" s="6">
        <v>29587</v>
      </c>
      <c r="C283" s="27">
        <v>1862576</v>
      </c>
      <c r="D283" s="28"/>
      <c r="E283" s="17" t="s">
        <v>16</v>
      </c>
      <c r="F283" s="17">
        <v>40</v>
      </c>
      <c r="G283" s="17"/>
      <c r="H283" s="27">
        <v>1653033</v>
      </c>
      <c r="I283" s="17"/>
      <c r="J283" s="17">
        <f>C283/F283</f>
        <v>46564.4</v>
      </c>
      <c r="K283" s="17"/>
      <c r="L283" s="17">
        <f t="shared" si="20"/>
        <v>1699597.4</v>
      </c>
      <c r="M283" s="17"/>
      <c r="N283" s="17">
        <f t="shared" si="21"/>
        <v>162978.6000000001</v>
      </c>
      <c r="O283" s="17"/>
      <c r="P283" s="17"/>
      <c r="Q283" s="17"/>
      <c r="R283" s="27"/>
    </row>
    <row r="284" spans="1:18" ht="12.75">
      <c r="A284" s="10">
        <v>1977</v>
      </c>
      <c r="B284" s="6">
        <v>28126</v>
      </c>
      <c r="C284" s="27">
        <v>80652</v>
      </c>
      <c r="D284" s="28"/>
      <c r="E284" s="17" t="s">
        <v>16</v>
      </c>
      <c r="F284" s="17">
        <v>40</v>
      </c>
      <c r="G284" s="17"/>
      <c r="H284" s="27">
        <v>79642</v>
      </c>
      <c r="I284" s="17"/>
      <c r="J284" s="17">
        <f>C284/F284-1006</f>
        <v>1010.3</v>
      </c>
      <c r="K284" s="17"/>
      <c r="L284" s="17">
        <f t="shared" si="20"/>
        <v>80652.3</v>
      </c>
      <c r="M284" s="17"/>
      <c r="N284" s="17">
        <f t="shared" si="21"/>
        <v>-0.3000000000029104</v>
      </c>
      <c r="O284" s="17"/>
      <c r="P284" s="17"/>
      <c r="Q284" s="17"/>
      <c r="R284" s="27"/>
    </row>
    <row r="285" spans="1:18" ht="12.75">
      <c r="A285" s="10">
        <v>1978</v>
      </c>
      <c r="B285" s="6">
        <v>28491</v>
      </c>
      <c r="C285" s="27">
        <v>3860</v>
      </c>
      <c r="D285" s="28"/>
      <c r="E285" s="17" t="s">
        <v>16</v>
      </c>
      <c r="F285" s="17">
        <v>40</v>
      </c>
      <c r="G285" s="17"/>
      <c r="H285" s="27">
        <v>3720</v>
      </c>
      <c r="I285" s="17"/>
      <c r="J285" s="17">
        <f>C285/F285</f>
        <v>96.5</v>
      </c>
      <c r="K285" s="17"/>
      <c r="L285" s="17">
        <f t="shared" si="20"/>
        <v>3816.5</v>
      </c>
      <c r="M285" s="17"/>
      <c r="N285" s="17">
        <f t="shared" si="21"/>
        <v>43.5</v>
      </c>
      <c r="O285" s="17"/>
      <c r="P285" s="17"/>
      <c r="Q285" s="17"/>
      <c r="R285" s="27"/>
    </row>
    <row r="286" spans="1:18" ht="12.75">
      <c r="A286" s="10">
        <v>1979</v>
      </c>
      <c r="B286" s="6">
        <v>28856</v>
      </c>
      <c r="C286" s="27">
        <v>2920</v>
      </c>
      <c r="D286" s="28"/>
      <c r="E286" s="17" t="s">
        <v>16</v>
      </c>
      <c r="F286" s="17">
        <v>40</v>
      </c>
      <c r="G286" s="17"/>
      <c r="H286" s="27">
        <v>2738</v>
      </c>
      <c r="I286" s="17"/>
      <c r="J286" s="17">
        <f>C286/F286</f>
        <v>73</v>
      </c>
      <c r="K286" s="17"/>
      <c r="L286" s="17">
        <f t="shared" si="20"/>
        <v>2811</v>
      </c>
      <c r="M286" s="17"/>
      <c r="N286" s="17">
        <f t="shared" si="21"/>
        <v>109</v>
      </c>
      <c r="O286" s="17"/>
      <c r="P286" s="17"/>
      <c r="Q286" s="17"/>
      <c r="R286" s="27"/>
    </row>
    <row r="287" spans="1:18" ht="12.75">
      <c r="A287" s="10">
        <v>1998</v>
      </c>
      <c r="B287" s="6">
        <v>35796</v>
      </c>
      <c r="C287" s="27">
        <v>39884</v>
      </c>
      <c r="D287" s="28"/>
      <c r="E287" s="17" t="s">
        <v>16</v>
      </c>
      <c r="F287" s="17">
        <v>10</v>
      </c>
      <c r="G287" s="17"/>
      <c r="H287" s="27">
        <v>39884</v>
      </c>
      <c r="I287" s="17"/>
      <c r="J287" s="17"/>
      <c r="K287" s="17"/>
      <c r="L287" s="17">
        <f t="shared" si="20"/>
        <v>39884</v>
      </c>
      <c r="M287" s="17"/>
      <c r="N287" s="17">
        <f t="shared" si="21"/>
        <v>0</v>
      </c>
      <c r="O287" s="17"/>
      <c r="P287" s="17"/>
      <c r="Q287" s="17"/>
      <c r="R287" s="27"/>
    </row>
    <row r="288" spans="1:18" ht="12.75">
      <c r="A288" s="10">
        <v>1999</v>
      </c>
      <c r="B288" s="6">
        <v>36161</v>
      </c>
      <c r="C288" s="27">
        <v>61367</v>
      </c>
      <c r="D288" s="28"/>
      <c r="E288" s="17" t="s">
        <v>16</v>
      </c>
      <c r="F288" s="17">
        <v>20</v>
      </c>
      <c r="G288" s="17"/>
      <c r="H288" s="27">
        <v>53694</v>
      </c>
      <c r="I288" s="17"/>
      <c r="J288" s="17">
        <f aca="true" t="shared" si="22" ref="J288:J295">C288/F288</f>
        <v>3068.35</v>
      </c>
      <c r="K288" s="17"/>
      <c r="L288" s="17">
        <f t="shared" si="20"/>
        <v>56762.35</v>
      </c>
      <c r="M288" s="17"/>
      <c r="N288" s="17">
        <f t="shared" si="21"/>
        <v>4604.6500000000015</v>
      </c>
      <c r="O288" s="17"/>
      <c r="P288" s="17"/>
      <c r="Q288" s="17"/>
      <c r="R288" s="27"/>
    </row>
    <row r="289" spans="1:18" ht="12.75">
      <c r="A289" s="10">
        <v>2000</v>
      </c>
      <c r="B289" s="6">
        <v>36526</v>
      </c>
      <c r="C289" s="27">
        <v>21289</v>
      </c>
      <c r="D289" s="28"/>
      <c r="E289" s="17" t="s">
        <v>16</v>
      </c>
      <c r="F289" s="17">
        <v>20</v>
      </c>
      <c r="G289" s="17"/>
      <c r="H289" s="27">
        <v>17560</v>
      </c>
      <c r="I289" s="17"/>
      <c r="J289" s="17">
        <f t="shared" si="22"/>
        <v>1064.45</v>
      </c>
      <c r="K289" s="17"/>
      <c r="L289" s="17">
        <f t="shared" si="20"/>
        <v>18624.45</v>
      </c>
      <c r="M289" s="17"/>
      <c r="N289" s="17">
        <f t="shared" si="21"/>
        <v>2664.5499999999993</v>
      </c>
      <c r="O289" s="17"/>
      <c r="P289" s="17"/>
      <c r="Q289" s="17"/>
      <c r="R289" s="27"/>
    </row>
    <row r="290" spans="1:18" ht="12.75">
      <c r="A290" s="10">
        <v>2001</v>
      </c>
      <c r="B290" s="6">
        <v>36892</v>
      </c>
      <c r="C290" s="9">
        <v>27744</v>
      </c>
      <c r="D290" s="11"/>
      <c r="E290" s="17" t="s">
        <v>16</v>
      </c>
      <c r="F290" s="4">
        <v>20</v>
      </c>
      <c r="G290" s="4"/>
      <c r="H290" s="9">
        <v>21500</v>
      </c>
      <c r="I290" s="4"/>
      <c r="J290" s="17">
        <f t="shared" si="22"/>
        <v>1387.2</v>
      </c>
      <c r="K290" s="4"/>
      <c r="L290" s="17">
        <f t="shared" si="20"/>
        <v>22887.2</v>
      </c>
      <c r="N290" s="17">
        <f t="shared" si="21"/>
        <v>4856.799999999999</v>
      </c>
      <c r="O290" s="17"/>
      <c r="P290" s="17"/>
      <c r="Q290" s="17"/>
      <c r="R290" s="27"/>
    </row>
    <row r="291" spans="1:18" ht="12.75">
      <c r="A291" s="10">
        <v>2003</v>
      </c>
      <c r="B291" s="6">
        <v>37622</v>
      </c>
      <c r="C291" s="27">
        <v>3299569</v>
      </c>
      <c r="D291" s="28"/>
      <c r="E291" s="17" t="s">
        <v>16</v>
      </c>
      <c r="F291" s="4">
        <v>20</v>
      </c>
      <c r="G291" s="17"/>
      <c r="H291" s="27">
        <v>2227206</v>
      </c>
      <c r="I291" s="17"/>
      <c r="J291" s="17">
        <f t="shared" si="22"/>
        <v>164978.45</v>
      </c>
      <c r="K291" s="17"/>
      <c r="L291" s="17">
        <f t="shared" si="20"/>
        <v>2392184.45</v>
      </c>
      <c r="M291" s="17"/>
      <c r="N291" s="17">
        <f t="shared" si="21"/>
        <v>907384.5499999998</v>
      </c>
      <c r="O291" s="17"/>
      <c r="P291" s="17"/>
      <c r="Q291" s="17"/>
      <c r="R291" s="27"/>
    </row>
    <row r="292" spans="1:18" ht="12.75">
      <c r="A292" s="10">
        <v>2004</v>
      </c>
      <c r="B292" s="6">
        <v>37987</v>
      </c>
      <c r="C292" s="27">
        <v>891306</v>
      </c>
      <c r="D292" s="28"/>
      <c r="E292" s="17" t="s">
        <v>16</v>
      </c>
      <c r="F292" s="4">
        <v>20</v>
      </c>
      <c r="G292" s="17"/>
      <c r="H292" s="27">
        <v>557064</v>
      </c>
      <c r="I292" s="17"/>
      <c r="J292" s="17">
        <f t="shared" si="22"/>
        <v>44565.3</v>
      </c>
      <c r="K292" s="17"/>
      <c r="L292" s="17">
        <f t="shared" si="20"/>
        <v>601629.3</v>
      </c>
      <c r="M292" s="17"/>
      <c r="N292" s="17">
        <f t="shared" si="21"/>
        <v>289676.69999999995</v>
      </c>
      <c r="O292" s="17"/>
      <c r="P292" s="17"/>
      <c r="Q292" s="17"/>
      <c r="R292" s="27"/>
    </row>
    <row r="293" spans="1:18" ht="12.75">
      <c r="A293" s="10" t="s">
        <v>29</v>
      </c>
      <c r="B293" s="6">
        <v>38353</v>
      </c>
      <c r="C293" s="27">
        <v>824209</v>
      </c>
      <c r="D293" s="28"/>
      <c r="E293" s="17" t="s">
        <v>16</v>
      </c>
      <c r="F293" s="4">
        <v>20</v>
      </c>
      <c r="G293" s="17"/>
      <c r="H293" s="27">
        <v>473917</v>
      </c>
      <c r="I293" s="17"/>
      <c r="J293" s="17">
        <f t="shared" si="22"/>
        <v>41210.45</v>
      </c>
      <c r="K293" s="17"/>
      <c r="L293" s="17">
        <f t="shared" si="20"/>
        <v>515127.45</v>
      </c>
      <c r="M293" s="17"/>
      <c r="N293" s="17">
        <f t="shared" si="21"/>
        <v>309081.55</v>
      </c>
      <c r="O293" s="17"/>
      <c r="P293" s="17"/>
      <c r="Q293" s="17"/>
      <c r="R293" s="27"/>
    </row>
    <row r="294" spans="1:18" ht="12.75">
      <c r="A294" s="10" t="s">
        <v>29</v>
      </c>
      <c r="B294" s="6">
        <v>38533</v>
      </c>
      <c r="C294" s="27">
        <v>110095</v>
      </c>
      <c r="D294" s="28"/>
      <c r="E294" s="17" t="s">
        <v>16</v>
      </c>
      <c r="F294" s="4">
        <v>20</v>
      </c>
      <c r="G294" s="17"/>
      <c r="H294" s="27">
        <v>60575</v>
      </c>
      <c r="I294" s="17"/>
      <c r="J294" s="17">
        <f t="shared" si="22"/>
        <v>5504.75</v>
      </c>
      <c r="K294" s="17"/>
      <c r="L294" s="17">
        <f t="shared" si="20"/>
        <v>66079.75</v>
      </c>
      <c r="M294" s="17"/>
      <c r="N294" s="17">
        <f t="shared" si="21"/>
        <v>44015.25</v>
      </c>
      <c r="O294" s="17"/>
      <c r="P294" s="17"/>
      <c r="Q294" s="17"/>
      <c r="R294" s="27"/>
    </row>
    <row r="295" spans="1:18" ht="12.75">
      <c r="A295" s="10" t="s">
        <v>29</v>
      </c>
      <c r="B295" s="6">
        <v>38898</v>
      </c>
      <c r="C295" s="27">
        <v>152407</v>
      </c>
      <c r="D295" s="28"/>
      <c r="E295" s="17" t="s">
        <v>16</v>
      </c>
      <c r="F295" s="4">
        <v>20</v>
      </c>
      <c r="G295" s="17"/>
      <c r="H295" s="27">
        <v>76205</v>
      </c>
      <c r="I295" s="17"/>
      <c r="J295" s="17">
        <f t="shared" si="22"/>
        <v>7620.35</v>
      </c>
      <c r="K295" s="17"/>
      <c r="L295" s="17">
        <f>H295+J295</f>
        <v>83825.35</v>
      </c>
      <c r="M295" s="17"/>
      <c r="N295" s="17">
        <f t="shared" si="21"/>
        <v>68581.65</v>
      </c>
      <c r="O295" s="17"/>
      <c r="P295" s="17"/>
      <c r="Q295" s="17"/>
      <c r="R295" s="27"/>
    </row>
    <row r="296" spans="1:18" ht="12.75">
      <c r="A296" s="10">
        <v>1991</v>
      </c>
      <c r="B296" s="6">
        <v>33208</v>
      </c>
      <c r="C296" s="27">
        <v>7320</v>
      </c>
      <c r="D296" s="28"/>
      <c r="E296" s="17" t="s">
        <v>16</v>
      </c>
      <c r="F296" s="17">
        <v>10</v>
      </c>
      <c r="G296" s="17"/>
      <c r="H296" s="27">
        <v>7320</v>
      </c>
      <c r="I296" s="17"/>
      <c r="J296" s="17">
        <v>0</v>
      </c>
      <c r="K296" s="17"/>
      <c r="L296" s="17">
        <f t="shared" si="20"/>
        <v>7320</v>
      </c>
      <c r="M296" s="17"/>
      <c r="N296" s="17">
        <f t="shared" si="21"/>
        <v>0</v>
      </c>
      <c r="O296" s="17"/>
      <c r="P296" s="17"/>
      <c r="Q296" s="17"/>
      <c r="R296" s="27"/>
    </row>
    <row r="297" spans="1:18" ht="12.75">
      <c r="A297" s="10">
        <v>1991</v>
      </c>
      <c r="B297" s="6">
        <v>33239</v>
      </c>
      <c r="C297" s="27">
        <v>2980</v>
      </c>
      <c r="D297" s="28"/>
      <c r="E297" s="17" t="s">
        <v>16</v>
      </c>
      <c r="F297" s="17">
        <v>10</v>
      </c>
      <c r="G297" s="17"/>
      <c r="H297" s="27">
        <v>2980</v>
      </c>
      <c r="I297" s="17"/>
      <c r="J297" s="17">
        <v>0</v>
      </c>
      <c r="K297" s="17"/>
      <c r="L297" s="17">
        <f t="shared" si="20"/>
        <v>2980</v>
      </c>
      <c r="M297" s="17"/>
      <c r="N297" s="17">
        <f t="shared" si="21"/>
        <v>0</v>
      </c>
      <c r="O297" s="17"/>
      <c r="P297" s="17"/>
      <c r="Q297" s="17"/>
      <c r="R297" s="27"/>
    </row>
    <row r="298" spans="1:18" ht="12.75">
      <c r="A298" s="10">
        <v>1991</v>
      </c>
      <c r="B298" s="6">
        <v>33239</v>
      </c>
      <c r="C298" s="27">
        <v>1680</v>
      </c>
      <c r="D298" s="28"/>
      <c r="E298" s="17" t="s">
        <v>16</v>
      </c>
      <c r="F298" s="17">
        <v>10</v>
      </c>
      <c r="G298" s="17"/>
      <c r="H298" s="27">
        <v>1680</v>
      </c>
      <c r="I298" s="17"/>
      <c r="J298" s="17">
        <v>0</v>
      </c>
      <c r="K298" s="17"/>
      <c r="L298" s="17">
        <f t="shared" si="20"/>
        <v>1680</v>
      </c>
      <c r="M298" s="17"/>
      <c r="N298" s="17">
        <f t="shared" si="21"/>
        <v>0</v>
      </c>
      <c r="O298" s="17"/>
      <c r="P298" s="17"/>
      <c r="Q298" s="17"/>
      <c r="R298" s="27"/>
    </row>
    <row r="299" spans="1:18" ht="12.75">
      <c r="A299" s="10">
        <v>1991</v>
      </c>
      <c r="B299" s="6">
        <v>33359</v>
      </c>
      <c r="C299" s="27">
        <v>2980</v>
      </c>
      <c r="D299" s="28"/>
      <c r="E299" s="17" t="s">
        <v>16</v>
      </c>
      <c r="F299" s="17">
        <v>10</v>
      </c>
      <c r="G299" s="17"/>
      <c r="H299" s="27">
        <v>2980</v>
      </c>
      <c r="I299" s="17"/>
      <c r="J299" s="17">
        <v>0</v>
      </c>
      <c r="K299" s="17"/>
      <c r="L299" s="17">
        <f t="shared" si="20"/>
        <v>2980</v>
      </c>
      <c r="M299" s="17"/>
      <c r="N299" s="17">
        <f t="shared" si="21"/>
        <v>0</v>
      </c>
      <c r="O299" s="17"/>
      <c r="P299" s="17"/>
      <c r="Q299" s="17"/>
      <c r="R299" s="27"/>
    </row>
    <row r="300" spans="1:18" ht="12.75">
      <c r="A300" s="10">
        <v>1992</v>
      </c>
      <c r="B300" s="6">
        <v>33695</v>
      </c>
      <c r="C300" s="27">
        <v>16023</v>
      </c>
      <c r="D300" s="28"/>
      <c r="E300" s="17" t="s">
        <v>16</v>
      </c>
      <c r="F300" s="17">
        <v>10</v>
      </c>
      <c r="G300" s="17"/>
      <c r="H300" s="27">
        <v>16023</v>
      </c>
      <c r="I300" s="17"/>
      <c r="J300" s="17">
        <v>0</v>
      </c>
      <c r="K300" s="17"/>
      <c r="L300" s="17">
        <f t="shared" si="20"/>
        <v>16023</v>
      </c>
      <c r="M300" s="17"/>
      <c r="N300" s="17">
        <f t="shared" si="21"/>
        <v>0</v>
      </c>
      <c r="O300" s="17"/>
      <c r="P300" s="17"/>
      <c r="Q300" s="17"/>
      <c r="R300" s="27"/>
    </row>
    <row r="301" spans="1:18" ht="12.75">
      <c r="A301" s="10">
        <v>1993</v>
      </c>
      <c r="B301" s="6">
        <v>34015</v>
      </c>
      <c r="C301" s="27">
        <v>60558</v>
      </c>
      <c r="D301" s="28"/>
      <c r="E301" s="17" t="s">
        <v>16</v>
      </c>
      <c r="F301" s="17">
        <v>10</v>
      </c>
      <c r="G301" s="17"/>
      <c r="H301" s="27">
        <v>60558</v>
      </c>
      <c r="I301" s="17"/>
      <c r="J301" s="17">
        <v>0</v>
      </c>
      <c r="K301" s="17"/>
      <c r="L301" s="17">
        <f t="shared" si="20"/>
        <v>60558</v>
      </c>
      <c r="M301" s="17"/>
      <c r="N301" s="17">
        <f t="shared" si="21"/>
        <v>0</v>
      </c>
      <c r="O301" s="17"/>
      <c r="P301" s="17"/>
      <c r="Q301" s="17"/>
      <c r="R301" s="27"/>
    </row>
    <row r="302" spans="1:18" ht="12.75">
      <c r="A302" s="10">
        <v>1994</v>
      </c>
      <c r="B302" s="6">
        <v>34335</v>
      </c>
      <c r="C302" s="27">
        <v>146528</v>
      </c>
      <c r="D302" s="28"/>
      <c r="E302" s="17" t="s">
        <v>16</v>
      </c>
      <c r="F302" s="17">
        <v>10</v>
      </c>
      <c r="G302" s="17"/>
      <c r="H302" s="27">
        <v>146528</v>
      </c>
      <c r="I302" s="17"/>
      <c r="J302" s="17">
        <v>0</v>
      </c>
      <c r="K302" s="17"/>
      <c r="L302" s="17">
        <f t="shared" si="20"/>
        <v>146528</v>
      </c>
      <c r="M302" s="17"/>
      <c r="N302" s="17">
        <f t="shared" si="21"/>
        <v>0</v>
      </c>
      <c r="O302" s="17"/>
      <c r="P302" s="17"/>
      <c r="Q302" s="17"/>
      <c r="R302" s="27"/>
    </row>
    <row r="303" spans="1:18" ht="12.75">
      <c r="A303" s="10">
        <v>1995</v>
      </c>
      <c r="B303" s="6">
        <v>34700</v>
      </c>
      <c r="C303" s="27">
        <v>97934</v>
      </c>
      <c r="D303" s="28"/>
      <c r="E303" s="17" t="s">
        <v>16</v>
      </c>
      <c r="F303" s="17">
        <v>10</v>
      </c>
      <c r="G303" s="17"/>
      <c r="H303" s="27">
        <v>97934</v>
      </c>
      <c r="I303" s="17"/>
      <c r="J303" s="17">
        <v>0</v>
      </c>
      <c r="K303" s="17"/>
      <c r="L303" s="17">
        <f t="shared" si="20"/>
        <v>97934</v>
      </c>
      <c r="M303" s="17"/>
      <c r="N303" s="17">
        <f t="shared" si="21"/>
        <v>0</v>
      </c>
      <c r="O303" s="17"/>
      <c r="P303" s="17"/>
      <c r="Q303" s="17"/>
      <c r="R303" s="27"/>
    </row>
    <row r="304" spans="1:18" ht="12.75">
      <c r="A304" s="10">
        <v>1996</v>
      </c>
      <c r="B304" s="6">
        <v>35065</v>
      </c>
      <c r="C304" s="27">
        <v>59162</v>
      </c>
      <c r="D304" s="28"/>
      <c r="E304" s="17" t="s">
        <v>16</v>
      </c>
      <c r="F304" s="17">
        <v>10</v>
      </c>
      <c r="G304" s="17"/>
      <c r="H304" s="27">
        <v>59162</v>
      </c>
      <c r="I304" s="17"/>
      <c r="J304" s="17">
        <v>0</v>
      </c>
      <c r="K304" s="17"/>
      <c r="L304" s="17">
        <f t="shared" si="20"/>
        <v>59162</v>
      </c>
      <c r="M304" s="17"/>
      <c r="N304" s="17">
        <f>C304-L304</f>
        <v>0</v>
      </c>
      <c r="O304" s="17"/>
      <c r="P304" s="17"/>
      <c r="Q304" s="17"/>
      <c r="R304" s="27"/>
    </row>
    <row r="305" spans="1:18" ht="12.75">
      <c r="A305" s="10" t="s">
        <v>37</v>
      </c>
      <c r="B305" s="6">
        <v>40359</v>
      </c>
      <c r="C305" s="27">
        <v>146734</v>
      </c>
      <c r="D305" s="28"/>
      <c r="E305" s="17" t="s">
        <v>16</v>
      </c>
      <c r="F305" s="17">
        <v>20</v>
      </c>
      <c r="G305" s="17"/>
      <c r="H305" s="27">
        <v>44019</v>
      </c>
      <c r="I305" s="17"/>
      <c r="J305" s="17">
        <f>C305/F305</f>
        <v>7336.7</v>
      </c>
      <c r="K305" s="17"/>
      <c r="L305" s="17">
        <f>H305+J305</f>
        <v>51355.7</v>
      </c>
      <c r="M305" s="17"/>
      <c r="N305" s="17">
        <f>C305-L305</f>
        <v>95378.3</v>
      </c>
      <c r="O305" s="17"/>
      <c r="P305" s="17"/>
      <c r="Q305" s="17"/>
      <c r="R305" s="27"/>
    </row>
    <row r="306" spans="1:18" ht="12.75">
      <c r="A306" s="10">
        <v>1997</v>
      </c>
      <c r="B306" s="6">
        <v>35431</v>
      </c>
      <c r="C306" s="19">
        <v>18149</v>
      </c>
      <c r="D306" s="28"/>
      <c r="E306" s="17" t="s">
        <v>16</v>
      </c>
      <c r="F306" s="17">
        <v>10</v>
      </c>
      <c r="G306" s="17"/>
      <c r="H306" s="19">
        <v>18149</v>
      </c>
      <c r="I306" s="17"/>
      <c r="J306" s="19"/>
      <c r="K306" s="17"/>
      <c r="L306" s="19">
        <f t="shared" si="20"/>
        <v>18149</v>
      </c>
      <c r="M306" s="17"/>
      <c r="N306" s="19">
        <f t="shared" si="21"/>
        <v>0</v>
      </c>
      <c r="O306" s="27"/>
      <c r="P306" s="27"/>
      <c r="Q306" s="17"/>
      <c r="R306" s="27"/>
    </row>
    <row r="307" spans="17:18" ht="12.75">
      <c r="Q307" s="17"/>
      <c r="R307" s="27"/>
    </row>
    <row r="308" spans="1:18" ht="13.5" thickBot="1">
      <c r="A308" t="s">
        <v>19</v>
      </c>
      <c r="C308" s="20">
        <f>SUM(C275:C306)-1</f>
        <v>8475768</v>
      </c>
      <c r="D308" s="10">
        <v>1492</v>
      </c>
      <c r="H308" s="20">
        <f>SUM(H275:H306)-1</f>
        <v>6261603</v>
      </c>
      <c r="J308" s="20">
        <f>SUM(J275:J306)-1</f>
        <v>324789.575</v>
      </c>
      <c r="L308" s="20">
        <f>SUM(L275:L306)-1</f>
        <v>6586393.575</v>
      </c>
      <c r="N308" s="20">
        <f>SUM(N275:N306)-1</f>
        <v>1889373.4249999998</v>
      </c>
      <c r="O308" s="37"/>
      <c r="P308" s="37"/>
      <c r="Q308" s="17"/>
      <c r="R308" s="27"/>
    </row>
    <row r="309" spans="3:18" ht="13.5" thickTop="1">
      <c r="C309" s="38" t="s">
        <v>58</v>
      </c>
      <c r="L309" s="38" t="s">
        <v>52</v>
      </c>
      <c r="Q309" s="17"/>
      <c r="R309" s="27"/>
    </row>
    <row r="310" spans="17:18" ht="12.75">
      <c r="Q310" s="17"/>
      <c r="R310" s="27"/>
    </row>
    <row r="311" spans="1:16" ht="12.75">
      <c r="A311" s="10" t="s">
        <v>30</v>
      </c>
      <c r="B311" s="6">
        <v>36161</v>
      </c>
      <c r="C311" s="7">
        <v>1039780</v>
      </c>
      <c r="D311" s="11"/>
      <c r="E311" s="4" t="s">
        <v>16</v>
      </c>
      <c r="F311" s="4">
        <v>20</v>
      </c>
      <c r="G311" s="4"/>
      <c r="H311" s="7">
        <v>909808</v>
      </c>
      <c r="I311" s="4"/>
      <c r="J311" s="7">
        <f>C311/F311</f>
        <v>51989</v>
      </c>
      <c r="K311" s="4"/>
      <c r="L311" s="7">
        <f>H311+J311</f>
        <v>961797</v>
      </c>
      <c r="N311" s="7">
        <f>C311-L311</f>
        <v>77983</v>
      </c>
      <c r="O311" s="9"/>
      <c r="P311" s="9"/>
    </row>
    <row r="312" spans="1:16" ht="12.75">
      <c r="A312" s="10"/>
      <c r="B312" s="6"/>
      <c r="C312" s="9"/>
      <c r="D312" s="11"/>
      <c r="E312" s="4"/>
      <c r="F312" s="4"/>
      <c r="G312" s="4"/>
      <c r="H312" s="9"/>
      <c r="I312" s="4"/>
      <c r="J312" s="9"/>
      <c r="K312" s="4"/>
      <c r="L312" s="9"/>
      <c r="N312" s="9"/>
      <c r="O312" s="9"/>
      <c r="P312" s="9"/>
    </row>
    <row r="313" spans="1:16" ht="13.5" thickBot="1">
      <c r="A313" s="10" t="s">
        <v>21</v>
      </c>
      <c r="B313" s="6"/>
      <c r="C313" s="8">
        <f>SUM(C311:C311)</f>
        <v>1039780</v>
      </c>
      <c r="D313" s="11">
        <v>1491</v>
      </c>
      <c r="E313" s="4"/>
      <c r="F313" s="4"/>
      <c r="G313" s="4"/>
      <c r="H313" s="8">
        <f>SUM(H311:H311)</f>
        <v>909808</v>
      </c>
      <c r="I313" s="4"/>
      <c r="J313" s="8">
        <f>SUM(J311:J311)</f>
        <v>51989</v>
      </c>
      <c r="K313" s="4"/>
      <c r="L313" s="8">
        <f>SUM(L311:L311)</f>
        <v>961797</v>
      </c>
      <c r="N313" s="8">
        <f>SUM(N311:N311)</f>
        <v>77983</v>
      </c>
      <c r="O313" s="9"/>
      <c r="P313" s="9"/>
    </row>
    <row r="314" spans="1:16" ht="13.5" thickTop="1">
      <c r="A314" s="10"/>
      <c r="B314" s="6"/>
      <c r="C314" s="38" t="s">
        <v>59</v>
      </c>
      <c r="D314" s="11"/>
      <c r="E314" s="4"/>
      <c r="F314" s="4"/>
      <c r="G314" s="4"/>
      <c r="H314" s="9"/>
      <c r="I314" s="4"/>
      <c r="J314" s="9"/>
      <c r="K314" s="4"/>
      <c r="L314" s="38" t="s">
        <v>51</v>
      </c>
      <c r="N314" s="9"/>
      <c r="O314" s="9"/>
      <c r="P314" s="9"/>
    </row>
    <row r="315" spans="1:16" ht="12.75">
      <c r="A315" s="10"/>
      <c r="B315" s="6"/>
      <c r="C315" s="9"/>
      <c r="D315" s="11"/>
      <c r="E315" s="4"/>
      <c r="F315" s="4"/>
      <c r="G315" s="4"/>
      <c r="H315" s="9"/>
      <c r="I315" s="4"/>
      <c r="J315" s="9"/>
      <c r="K315" s="4"/>
      <c r="L315" s="9"/>
      <c r="N315" s="9"/>
      <c r="O315" s="9"/>
      <c r="P315" s="9"/>
    </row>
    <row r="316" spans="1:16" ht="12.75">
      <c r="A316" s="10">
        <v>1956</v>
      </c>
      <c r="B316" s="6">
        <v>20455</v>
      </c>
      <c r="C316" s="9">
        <v>371000</v>
      </c>
      <c r="D316" s="11"/>
      <c r="E316" s="4" t="s">
        <v>16</v>
      </c>
      <c r="F316" s="4">
        <v>40</v>
      </c>
      <c r="G316" s="4"/>
      <c r="H316" s="9">
        <v>371000</v>
      </c>
      <c r="I316" s="4"/>
      <c r="J316" s="9">
        <v>0</v>
      </c>
      <c r="K316" s="4"/>
      <c r="L316" s="9">
        <f>H316+J316</f>
        <v>371000</v>
      </c>
      <c r="N316" s="9">
        <f>C316-L316</f>
        <v>0</v>
      </c>
      <c r="O316" s="9"/>
      <c r="P316" s="9"/>
    </row>
    <row r="317" spans="1:16" ht="12.75">
      <c r="A317" s="10">
        <v>1961</v>
      </c>
      <c r="B317" s="6">
        <v>22282</v>
      </c>
      <c r="C317" s="7">
        <v>15000</v>
      </c>
      <c r="D317" s="11"/>
      <c r="E317" s="4" t="s">
        <v>16</v>
      </c>
      <c r="F317" s="4">
        <v>35</v>
      </c>
      <c r="G317" s="4"/>
      <c r="H317" s="7">
        <v>15000</v>
      </c>
      <c r="I317" s="4"/>
      <c r="J317" s="7">
        <v>0</v>
      </c>
      <c r="K317" s="4"/>
      <c r="L317" s="7">
        <f>H317+J317</f>
        <v>15000</v>
      </c>
      <c r="N317" s="7">
        <f>C317-L317</f>
        <v>0</v>
      </c>
      <c r="O317" s="9"/>
      <c r="P317" s="9"/>
    </row>
    <row r="318" spans="1:16" ht="12.75">
      <c r="A318" s="10"/>
      <c r="B318" s="6"/>
      <c r="C318" s="9"/>
      <c r="D318" s="11"/>
      <c r="E318" s="4"/>
      <c r="F318" s="4"/>
      <c r="G318" s="4"/>
      <c r="H318" s="9"/>
      <c r="I318" s="4"/>
      <c r="J318" s="9"/>
      <c r="K318" s="4"/>
      <c r="L318" s="9"/>
      <c r="N318" s="9"/>
      <c r="O318" s="9"/>
      <c r="P318" s="9"/>
    </row>
    <row r="319" spans="1:16" ht="13.5" thickBot="1">
      <c r="A319" s="10" t="s">
        <v>21</v>
      </c>
      <c r="B319" s="6"/>
      <c r="C319" s="8">
        <f>SUM(C316:C317)</f>
        <v>386000</v>
      </c>
      <c r="D319" s="11">
        <v>1491</v>
      </c>
      <c r="E319" s="4"/>
      <c r="F319" s="4"/>
      <c r="G319" s="4"/>
      <c r="H319" s="8">
        <f>SUM(H316:H317)</f>
        <v>386000</v>
      </c>
      <c r="I319" s="4"/>
      <c r="J319" s="8">
        <f>SUM(J316:J317)</f>
        <v>0</v>
      </c>
      <c r="K319" s="4"/>
      <c r="L319" s="8">
        <f>SUM(L316:L317)</f>
        <v>386000</v>
      </c>
      <c r="N319" s="8">
        <f>SUM(N316:N317)</f>
        <v>0</v>
      </c>
      <c r="O319" s="9"/>
      <c r="P319" s="9"/>
    </row>
    <row r="320" spans="1:16" ht="13.5" thickTop="1">
      <c r="A320" s="10"/>
      <c r="B320" s="6"/>
      <c r="C320" s="38" t="s">
        <v>59</v>
      </c>
      <c r="D320" s="11"/>
      <c r="E320" s="4"/>
      <c r="F320" s="4"/>
      <c r="G320" s="4"/>
      <c r="H320" s="9"/>
      <c r="I320" s="4"/>
      <c r="J320" s="9"/>
      <c r="K320" s="4"/>
      <c r="L320" s="38" t="s">
        <v>51</v>
      </c>
      <c r="N320" s="9"/>
      <c r="O320" s="9"/>
      <c r="P320" s="9"/>
    </row>
    <row r="321" spans="1:16" ht="12.75">
      <c r="A321" s="10"/>
      <c r="B321" s="6"/>
      <c r="C321" s="9"/>
      <c r="D321" s="11"/>
      <c r="E321" s="4"/>
      <c r="F321" s="4"/>
      <c r="G321" s="4"/>
      <c r="H321" s="9"/>
      <c r="I321" s="4"/>
      <c r="J321" s="9"/>
      <c r="K321" s="4"/>
      <c r="L321" s="9"/>
      <c r="N321" s="9"/>
      <c r="O321" s="9"/>
      <c r="P321" s="9"/>
    </row>
    <row r="322" spans="1:16" ht="13.5" thickBot="1">
      <c r="A322" s="10">
        <v>1955</v>
      </c>
      <c r="B322" s="6">
        <v>20090</v>
      </c>
      <c r="C322" s="8">
        <v>180000</v>
      </c>
      <c r="D322" s="11">
        <v>1491</v>
      </c>
      <c r="E322" s="4" t="s">
        <v>16</v>
      </c>
      <c r="F322" s="4">
        <v>20</v>
      </c>
      <c r="G322" s="4"/>
      <c r="H322" s="7">
        <v>180000</v>
      </c>
      <c r="I322" s="4"/>
      <c r="J322" s="9">
        <v>0</v>
      </c>
      <c r="K322" s="4"/>
      <c r="L322" s="7">
        <f>H322+J322</f>
        <v>180000</v>
      </c>
      <c r="N322" s="9">
        <f>C322-L322</f>
        <v>0</v>
      </c>
      <c r="O322" s="9"/>
      <c r="P322" s="9"/>
    </row>
    <row r="323" spans="1:16" ht="13.5" thickTop="1">
      <c r="A323" s="10" t="s">
        <v>21</v>
      </c>
      <c r="B323" s="6"/>
      <c r="C323" s="38" t="s">
        <v>59</v>
      </c>
      <c r="D323" s="11"/>
      <c r="E323" s="4"/>
      <c r="F323" s="4"/>
      <c r="G323" s="4"/>
      <c r="H323" s="9"/>
      <c r="I323" s="4"/>
      <c r="J323" s="9"/>
      <c r="K323" s="4"/>
      <c r="L323" s="38" t="s">
        <v>51</v>
      </c>
      <c r="N323" s="9"/>
      <c r="O323" s="9"/>
      <c r="P323" s="9"/>
    </row>
    <row r="324" spans="1:16" ht="12.75">
      <c r="A324" s="10"/>
      <c r="B324" s="6"/>
      <c r="C324" s="38"/>
      <c r="D324" s="11"/>
      <c r="E324" s="4"/>
      <c r="F324" s="4"/>
      <c r="G324" s="4"/>
      <c r="H324" s="9"/>
      <c r="I324" s="4"/>
      <c r="J324" s="9"/>
      <c r="K324" s="4"/>
      <c r="L324" s="38"/>
      <c r="N324" s="9"/>
      <c r="O324" s="9"/>
      <c r="P324" s="9"/>
    </row>
    <row r="325" spans="1:16" ht="12.75">
      <c r="A325" s="10"/>
      <c r="B325" s="6"/>
      <c r="C325" s="38"/>
      <c r="D325" s="11"/>
      <c r="E325" s="4"/>
      <c r="F325" s="4"/>
      <c r="G325" s="4"/>
      <c r="H325" s="9"/>
      <c r="I325" s="4"/>
      <c r="J325" s="9"/>
      <c r="K325" s="4"/>
      <c r="L325" s="38"/>
      <c r="N325" s="9"/>
      <c r="O325" s="9"/>
      <c r="P325" s="9"/>
    </row>
    <row r="326" spans="1:16" ht="13.5" thickBot="1">
      <c r="A326" s="10" t="s">
        <v>95</v>
      </c>
      <c r="B326" s="6">
        <v>42185</v>
      </c>
      <c r="C326" s="8">
        <v>500787</v>
      </c>
      <c r="D326" s="11">
        <v>1491</v>
      </c>
      <c r="E326" s="4" t="s">
        <v>16</v>
      </c>
      <c r="F326" s="4">
        <v>20</v>
      </c>
      <c r="G326" s="4"/>
      <c r="H326" s="7">
        <v>25039</v>
      </c>
      <c r="I326" s="4"/>
      <c r="J326" s="63">
        <f>+C326/F326</f>
        <v>25039.35</v>
      </c>
      <c r="K326" s="4"/>
      <c r="L326" s="7">
        <f>H326+J326</f>
        <v>50078.35</v>
      </c>
      <c r="N326" s="9">
        <f>C326-L326</f>
        <v>450708.65</v>
      </c>
      <c r="O326" s="9"/>
      <c r="P326" s="9"/>
    </row>
    <row r="327" spans="1:16" ht="13.5" thickTop="1">
      <c r="A327" s="10" t="s">
        <v>21</v>
      </c>
      <c r="B327" s="6"/>
      <c r="C327" s="38" t="s">
        <v>59</v>
      </c>
      <c r="D327" s="11"/>
      <c r="E327" s="4"/>
      <c r="F327" s="4"/>
      <c r="G327" s="4"/>
      <c r="H327" s="9"/>
      <c r="I327" s="4"/>
      <c r="J327" s="64"/>
      <c r="K327" s="4"/>
      <c r="L327" s="38" t="s">
        <v>51</v>
      </c>
      <c r="N327" s="9"/>
      <c r="O327" s="9"/>
      <c r="P327" s="9"/>
    </row>
    <row r="328" spans="1:16" ht="12.75">
      <c r="A328" s="10"/>
      <c r="B328" s="6"/>
      <c r="C328" s="38"/>
      <c r="D328" s="11"/>
      <c r="E328" s="4"/>
      <c r="F328" s="4"/>
      <c r="G328" s="4"/>
      <c r="H328" s="9"/>
      <c r="I328" s="4"/>
      <c r="J328" s="64"/>
      <c r="K328" s="4"/>
      <c r="L328" s="38"/>
      <c r="N328" s="9"/>
      <c r="O328" s="9"/>
      <c r="P328" s="9"/>
    </row>
    <row r="329" spans="1:16" ht="12.75">
      <c r="A329" s="10"/>
      <c r="B329" s="6"/>
      <c r="C329" s="38"/>
      <c r="D329" s="11"/>
      <c r="E329" s="4"/>
      <c r="F329" s="4"/>
      <c r="G329" s="4"/>
      <c r="H329" s="9"/>
      <c r="I329" s="4"/>
      <c r="J329" s="64"/>
      <c r="K329" s="4"/>
      <c r="L329" s="38"/>
      <c r="N329" s="9"/>
      <c r="O329" s="9"/>
      <c r="P329" s="9"/>
    </row>
    <row r="330" spans="1:16" ht="12.75">
      <c r="A330" s="10" t="s">
        <v>96</v>
      </c>
      <c r="B330" s="6">
        <v>42185</v>
      </c>
      <c r="C330" s="9">
        <v>2674435</v>
      </c>
      <c r="D330" s="11">
        <v>1491</v>
      </c>
      <c r="E330" s="4" t="s">
        <v>16</v>
      </c>
      <c r="F330" s="4">
        <v>20</v>
      </c>
      <c r="G330" s="4"/>
      <c r="H330" s="9">
        <v>133722</v>
      </c>
      <c r="I330" s="4"/>
      <c r="J330" s="64">
        <f>+C330/F330</f>
        <v>133721.75</v>
      </c>
      <c r="K330" s="4"/>
      <c r="L330" s="9">
        <f>H330+J330</f>
        <v>267443.75</v>
      </c>
      <c r="N330" s="9">
        <f>C330-L330</f>
        <v>2406991.25</v>
      </c>
      <c r="O330" s="9"/>
      <c r="P330" s="9"/>
    </row>
    <row r="331" spans="1:16" ht="12.75">
      <c r="A331" s="10" t="s">
        <v>96</v>
      </c>
      <c r="B331" s="6">
        <v>42551</v>
      </c>
      <c r="C331" s="9">
        <v>30154</v>
      </c>
      <c r="D331" s="11">
        <v>1491</v>
      </c>
      <c r="E331" s="4" t="s">
        <v>18</v>
      </c>
      <c r="F331" s="4">
        <v>20</v>
      </c>
      <c r="G331" s="4"/>
      <c r="H331" s="9"/>
      <c r="I331" s="4"/>
      <c r="J331" s="64">
        <f>+C331/F331</f>
        <v>1507.7</v>
      </c>
      <c r="K331" s="4"/>
      <c r="L331" s="9">
        <f>H331+J331</f>
        <v>1507.7</v>
      </c>
      <c r="N331" s="9">
        <f>C331-L331</f>
        <v>28646.3</v>
      </c>
      <c r="O331" s="9"/>
      <c r="P331" s="9"/>
    </row>
    <row r="332" spans="1:16" ht="12.75">
      <c r="A332" s="10" t="s">
        <v>109</v>
      </c>
      <c r="B332" s="6">
        <v>42916</v>
      </c>
      <c r="C332" s="7">
        <v>615128</v>
      </c>
      <c r="D332" s="11">
        <v>1491</v>
      </c>
      <c r="E332" s="4" t="s">
        <v>18</v>
      </c>
      <c r="F332" s="4">
        <v>20</v>
      </c>
      <c r="G332" s="4"/>
      <c r="H332" s="7"/>
      <c r="I332" s="4"/>
      <c r="J332" s="63"/>
      <c r="K332" s="4"/>
      <c r="L332" s="7">
        <f>H332+J332</f>
        <v>0</v>
      </c>
      <c r="N332" s="7">
        <f>C332-L332</f>
        <v>615128</v>
      </c>
      <c r="O332" s="9"/>
      <c r="P332" s="9"/>
    </row>
    <row r="333" spans="2:16" ht="12.75">
      <c r="B333" s="6"/>
      <c r="C333" s="65"/>
      <c r="D333" s="11"/>
      <c r="E333" s="4"/>
      <c r="F333" s="4"/>
      <c r="G333" s="4"/>
      <c r="H333" s="9"/>
      <c r="I333" s="4"/>
      <c r="J333" s="64"/>
      <c r="K333" s="4"/>
      <c r="L333" s="38"/>
      <c r="N333" s="9"/>
      <c r="O333" s="9"/>
      <c r="P333" s="9"/>
    </row>
    <row r="334" spans="1:16" ht="13.5" thickBot="1">
      <c r="A334" s="10" t="s">
        <v>21</v>
      </c>
      <c r="B334" s="6"/>
      <c r="C334" s="66">
        <f>SUM(C330:C333)</f>
        <v>3319717</v>
      </c>
      <c r="D334" s="11"/>
      <c r="E334" s="4"/>
      <c r="F334" s="4"/>
      <c r="G334" s="4"/>
      <c r="H334" s="66">
        <f>SUM(H330:H333)</f>
        <v>133722</v>
      </c>
      <c r="I334" s="4"/>
      <c r="J334" s="66">
        <f>SUM(J330:J333)</f>
        <v>135229.45</v>
      </c>
      <c r="K334" s="4"/>
      <c r="L334" s="66">
        <f>SUM(L330:L333)</f>
        <v>268951.45</v>
      </c>
      <c r="N334" s="66">
        <f>SUM(N330:N333)</f>
        <v>3050765.55</v>
      </c>
      <c r="O334" s="9"/>
      <c r="P334" s="9"/>
    </row>
    <row r="335" spans="1:16" ht="13.5" thickTop="1">
      <c r="A335" s="10"/>
      <c r="B335" s="6"/>
      <c r="C335" s="38" t="s">
        <v>59</v>
      </c>
      <c r="D335" s="11"/>
      <c r="E335" s="4"/>
      <c r="F335" s="4"/>
      <c r="G335" s="4"/>
      <c r="H335" s="9"/>
      <c r="I335" s="4"/>
      <c r="J335" s="9"/>
      <c r="K335" s="4"/>
      <c r="L335" s="38" t="s">
        <v>51</v>
      </c>
      <c r="N335" s="9"/>
      <c r="O335" s="9"/>
      <c r="P335" s="9"/>
    </row>
    <row r="336" spans="1:16" ht="12.75">
      <c r="A336" s="10"/>
      <c r="B336" s="6"/>
      <c r="C336" s="38"/>
      <c r="D336" s="11"/>
      <c r="E336" s="4"/>
      <c r="F336" s="4"/>
      <c r="G336" s="4"/>
      <c r="H336" s="9"/>
      <c r="I336" s="4"/>
      <c r="J336" s="9"/>
      <c r="K336" s="4"/>
      <c r="L336" s="38"/>
      <c r="N336" s="9"/>
      <c r="O336" s="9"/>
      <c r="P336" s="9"/>
    </row>
    <row r="337" spans="1:16" ht="12.75">
      <c r="A337" s="10"/>
      <c r="B337" s="6"/>
      <c r="C337" s="9"/>
      <c r="D337" s="11"/>
      <c r="E337" s="4"/>
      <c r="F337" s="4"/>
      <c r="G337" s="4"/>
      <c r="H337" s="9"/>
      <c r="I337" s="4"/>
      <c r="J337" s="9"/>
      <c r="K337" s="4"/>
      <c r="L337" s="9"/>
      <c r="N337" s="9"/>
      <c r="O337" s="9"/>
      <c r="P337" s="9"/>
    </row>
    <row r="338" spans="1:16" ht="12.75">
      <c r="A338" s="35" t="s">
        <v>47</v>
      </c>
      <c r="B338" s="6"/>
      <c r="C338" s="9"/>
      <c r="D338" s="11"/>
      <c r="E338" s="4"/>
      <c r="F338" s="4"/>
      <c r="G338" s="4"/>
      <c r="H338" s="9"/>
      <c r="I338" s="4"/>
      <c r="J338" s="9"/>
      <c r="K338" s="4"/>
      <c r="L338" s="9"/>
      <c r="N338" s="9"/>
      <c r="O338" s="9"/>
      <c r="P338" s="9"/>
    </row>
    <row r="339" spans="1:16" ht="12.75">
      <c r="A339" s="10"/>
      <c r="B339" s="6"/>
      <c r="C339" s="9"/>
      <c r="D339" s="11"/>
      <c r="E339" s="4"/>
      <c r="F339" s="4"/>
      <c r="G339" s="4"/>
      <c r="H339" s="9"/>
      <c r="I339" s="4"/>
      <c r="J339" s="9"/>
      <c r="K339" s="4"/>
      <c r="L339" s="9"/>
      <c r="N339" s="9">
        <f>C339-L339</f>
        <v>0</v>
      </c>
      <c r="O339" s="9"/>
      <c r="P339" s="9"/>
    </row>
    <row r="340" spans="1:16" ht="12.75">
      <c r="A340" s="10"/>
      <c r="B340" s="6"/>
      <c r="C340" s="9"/>
      <c r="D340" s="11"/>
      <c r="E340" s="4"/>
      <c r="F340" s="4"/>
      <c r="G340" s="4"/>
      <c r="H340" s="9"/>
      <c r="I340" s="4"/>
      <c r="J340" s="9"/>
      <c r="K340" s="4"/>
      <c r="L340" s="9"/>
      <c r="N340" s="9"/>
      <c r="O340" s="9"/>
      <c r="P340" s="9"/>
    </row>
    <row r="341" spans="1:16" ht="12.75">
      <c r="A341" s="10"/>
      <c r="B341" s="6"/>
      <c r="C341" s="9"/>
      <c r="D341" s="11"/>
      <c r="E341" s="4"/>
      <c r="F341" s="4"/>
      <c r="G341" s="4"/>
      <c r="H341" s="9"/>
      <c r="I341" s="4"/>
      <c r="J341" s="9"/>
      <c r="K341" s="4"/>
      <c r="L341" s="9"/>
      <c r="N341" s="9"/>
      <c r="O341" s="9"/>
      <c r="P341" s="9"/>
    </row>
    <row r="342" spans="1:16" ht="12.75">
      <c r="A342" s="10"/>
      <c r="B342" s="6"/>
      <c r="C342" s="9"/>
      <c r="D342" s="11"/>
      <c r="E342" s="4"/>
      <c r="F342" s="4"/>
      <c r="G342" s="4"/>
      <c r="H342" s="9"/>
      <c r="I342" s="4"/>
      <c r="J342" s="9"/>
      <c r="K342" s="4"/>
      <c r="L342" s="9"/>
      <c r="N342" s="9"/>
      <c r="O342" s="9"/>
      <c r="P342" s="9"/>
    </row>
    <row r="343" spans="1:16" ht="12.75">
      <c r="A343" s="10"/>
      <c r="B343" s="6"/>
      <c r="C343" s="9"/>
      <c r="D343" s="11"/>
      <c r="E343" s="4"/>
      <c r="F343" s="4"/>
      <c r="G343" s="4"/>
      <c r="H343" s="9"/>
      <c r="I343" s="4"/>
      <c r="J343" s="9"/>
      <c r="K343" s="4"/>
      <c r="L343" s="9"/>
      <c r="N343" s="9"/>
      <c r="O343" s="9"/>
      <c r="P343" s="9"/>
    </row>
    <row r="344" spans="1:16" ht="12.75">
      <c r="A344" s="10"/>
      <c r="B344" s="6"/>
      <c r="C344" s="9"/>
      <c r="D344" s="11"/>
      <c r="E344" s="4"/>
      <c r="F344" s="4"/>
      <c r="G344" s="4"/>
      <c r="H344" s="9"/>
      <c r="I344" s="4"/>
      <c r="J344" s="9"/>
      <c r="K344" s="4"/>
      <c r="L344" s="9"/>
      <c r="N344" s="9"/>
      <c r="O344" s="9"/>
      <c r="P344" s="9"/>
    </row>
    <row r="345" spans="1:16" ht="12.75">
      <c r="A345" s="10"/>
      <c r="B345" s="6"/>
      <c r="C345" s="9"/>
      <c r="D345" s="11"/>
      <c r="E345" s="4"/>
      <c r="F345" s="4"/>
      <c r="G345" s="4"/>
      <c r="H345" s="9"/>
      <c r="I345" s="4"/>
      <c r="J345" s="9"/>
      <c r="K345" s="4"/>
      <c r="L345" s="9"/>
      <c r="N345" s="9"/>
      <c r="O345" s="9"/>
      <c r="P345" s="9"/>
    </row>
    <row r="346" spans="1:16" ht="12.75">
      <c r="A346" s="10"/>
      <c r="B346" s="6"/>
      <c r="C346" s="9"/>
      <c r="D346" s="11"/>
      <c r="E346" s="4"/>
      <c r="F346" s="4"/>
      <c r="G346" s="4"/>
      <c r="H346" s="9"/>
      <c r="I346" s="4"/>
      <c r="J346" s="9"/>
      <c r="K346" s="4"/>
      <c r="L346" s="9"/>
      <c r="N346" s="9"/>
      <c r="O346" s="9"/>
      <c r="P346" s="9"/>
    </row>
    <row r="347" spans="1:16" ht="12.75">
      <c r="A347" s="10"/>
      <c r="B347" s="6"/>
      <c r="C347" s="9"/>
      <c r="D347" s="11"/>
      <c r="E347" s="4"/>
      <c r="F347" s="4"/>
      <c r="G347" s="4"/>
      <c r="H347" s="9"/>
      <c r="I347" s="4"/>
      <c r="J347" s="9"/>
      <c r="K347" s="4"/>
      <c r="L347" s="9"/>
      <c r="N347" s="9">
        <f aca="true" t="shared" si="23" ref="N347:N353">C347-L347</f>
        <v>0</v>
      </c>
      <c r="O347" s="9"/>
      <c r="P347" s="9"/>
    </row>
    <row r="348" spans="1:16" ht="12.75">
      <c r="A348" s="10"/>
      <c r="B348" s="6"/>
      <c r="C348" s="9"/>
      <c r="D348" s="11"/>
      <c r="E348" s="4"/>
      <c r="F348" s="4"/>
      <c r="G348" s="4"/>
      <c r="H348" s="9"/>
      <c r="I348" s="4"/>
      <c r="J348" s="9"/>
      <c r="K348" s="4"/>
      <c r="L348" s="9"/>
      <c r="N348" s="9">
        <f t="shared" si="23"/>
        <v>0</v>
      </c>
      <c r="O348" s="9"/>
      <c r="P348" s="9"/>
    </row>
    <row r="349" spans="1:16" ht="12.75">
      <c r="A349" s="10"/>
      <c r="B349" s="6"/>
      <c r="C349" s="9"/>
      <c r="D349" s="11"/>
      <c r="E349" s="4"/>
      <c r="F349" s="4"/>
      <c r="G349" s="4"/>
      <c r="H349" s="9"/>
      <c r="I349" s="4"/>
      <c r="J349" s="9"/>
      <c r="K349" s="4"/>
      <c r="L349" s="9"/>
      <c r="N349" s="9">
        <f t="shared" si="23"/>
        <v>0</v>
      </c>
      <c r="O349" s="9"/>
      <c r="P349" s="9"/>
    </row>
    <row r="350" spans="1:16" ht="12.75">
      <c r="A350" s="10"/>
      <c r="B350" s="6"/>
      <c r="C350" s="9"/>
      <c r="D350" s="11"/>
      <c r="E350" s="4"/>
      <c r="F350" s="4"/>
      <c r="G350" s="4"/>
      <c r="H350" s="9"/>
      <c r="I350" s="4"/>
      <c r="J350" s="9"/>
      <c r="K350" s="4"/>
      <c r="L350" s="9"/>
      <c r="N350" s="9"/>
      <c r="O350" s="9"/>
      <c r="P350" s="9"/>
    </row>
    <row r="351" spans="1:16" ht="12.75">
      <c r="A351" s="10"/>
      <c r="B351" s="6"/>
      <c r="C351" s="9"/>
      <c r="D351" s="11"/>
      <c r="E351" s="4"/>
      <c r="F351" s="4"/>
      <c r="G351" s="4"/>
      <c r="H351" s="9"/>
      <c r="I351" s="4"/>
      <c r="J351" s="9"/>
      <c r="K351" s="4"/>
      <c r="L351" s="9"/>
      <c r="N351" s="9"/>
      <c r="O351" s="9"/>
      <c r="P351" s="9"/>
    </row>
    <row r="352" spans="1:16" ht="12.75">
      <c r="A352" s="10"/>
      <c r="B352" s="6"/>
      <c r="C352" s="9"/>
      <c r="D352" s="11"/>
      <c r="E352" s="4"/>
      <c r="F352" s="4"/>
      <c r="G352" s="4"/>
      <c r="H352" s="9"/>
      <c r="I352" s="4"/>
      <c r="J352" s="9"/>
      <c r="K352" s="4"/>
      <c r="L352" s="9"/>
      <c r="N352" s="9"/>
      <c r="O352" s="9"/>
      <c r="P352" s="9"/>
    </row>
    <row r="353" spans="1:16" ht="12.75">
      <c r="A353" s="10"/>
      <c r="B353" s="6"/>
      <c r="C353" s="7"/>
      <c r="D353" s="11"/>
      <c r="E353" s="4"/>
      <c r="F353" s="4"/>
      <c r="G353" s="4"/>
      <c r="H353" s="7"/>
      <c r="I353" s="4"/>
      <c r="J353" s="7"/>
      <c r="K353" s="4"/>
      <c r="L353" s="7"/>
      <c r="N353" s="7">
        <f t="shared" si="23"/>
        <v>0</v>
      </c>
      <c r="O353" s="9"/>
      <c r="P353" s="9"/>
    </row>
    <row r="354" spans="1:16" ht="12.75">
      <c r="A354" s="10" t="s">
        <v>46</v>
      </c>
      <c r="B354" s="6"/>
      <c r="C354" s="9"/>
      <c r="D354" s="11"/>
      <c r="E354" s="4"/>
      <c r="F354" s="4"/>
      <c r="G354" s="4"/>
      <c r="H354" s="9"/>
      <c r="I354" s="4"/>
      <c r="J354" s="9"/>
      <c r="K354" s="4"/>
      <c r="L354" s="9"/>
      <c r="N354" s="9"/>
      <c r="O354" s="9"/>
      <c r="P354" s="9"/>
    </row>
    <row r="355" spans="1:16" ht="13.5" thickBot="1">
      <c r="A355" s="10"/>
      <c r="B355" s="6"/>
      <c r="C355" s="8">
        <f>SUM(C339:C353)</f>
        <v>0</v>
      </c>
      <c r="D355" s="11"/>
      <c r="E355" s="4"/>
      <c r="F355" s="4"/>
      <c r="G355" s="4"/>
      <c r="H355" s="8">
        <f>SUM(H343:H353)</f>
        <v>0</v>
      </c>
      <c r="I355" s="4"/>
      <c r="J355" s="8">
        <f>SUM(J343:J353)</f>
        <v>0</v>
      </c>
      <c r="K355" s="4"/>
      <c r="L355" s="8">
        <f>SUM(L343:L353)</f>
        <v>0</v>
      </c>
      <c r="N355" s="8">
        <f>SUM(N339:N353)</f>
        <v>0</v>
      </c>
      <c r="O355" s="9"/>
      <c r="P355" s="9"/>
    </row>
    <row r="356" spans="1:16" ht="13.5" thickTop="1">
      <c r="A356" s="10"/>
      <c r="B356" s="6"/>
      <c r="C356" s="38" t="s">
        <v>62</v>
      </c>
      <c r="D356" s="11"/>
      <c r="E356" s="4"/>
      <c r="F356" s="4"/>
      <c r="G356" s="4"/>
      <c r="H356" s="9"/>
      <c r="I356" s="4"/>
      <c r="J356" s="9"/>
      <c r="K356" s="4"/>
      <c r="L356" s="9"/>
      <c r="N356" s="9"/>
      <c r="O356" s="9"/>
      <c r="P356" s="9"/>
    </row>
    <row r="357" spans="1:16" ht="13.5" thickBot="1">
      <c r="A357" t="s">
        <v>4</v>
      </c>
      <c r="B357" s="6"/>
      <c r="C357" s="21">
        <f>SUM(C20,C41,C95,C193,C201,C208,C256,C272,C308,C313,C319,C322,+C355+C326+C334)</f>
        <v>69308438.03</v>
      </c>
      <c r="D357" s="22"/>
      <c r="E357" s="23"/>
      <c r="F357" s="23"/>
      <c r="G357" s="23"/>
      <c r="H357" s="21">
        <f>SUM(H20,H41,H95,H193,H201,H208,H256,H272,H308,H313,H319,H322,+H355+H334+H326)</f>
        <v>30803693</v>
      </c>
      <c r="I357" s="23"/>
      <c r="J357" s="21">
        <f>SUM(J20,J41,J95,J193,J201,J208,J256,J272,J308,J313,J319,J322,+J355+J326+J334)</f>
        <v>1999330.461540163</v>
      </c>
      <c r="K357" s="23"/>
      <c r="L357" s="21">
        <f>SUM(L20,L41,L95,L193,L201,L208,L256,L272,L308,L313,L319,L322,+L355+L326+L334)</f>
        <v>32803025.46154016</v>
      </c>
      <c r="M357" s="12"/>
      <c r="N357" s="21">
        <f>SUM(N20,N41,N95,N193,N201,N208,N256,N272,N308,N313,N319,N322,+N355)</f>
        <v>14839766.713709839</v>
      </c>
      <c r="O357" s="23"/>
      <c r="P357" s="23"/>
    </row>
    <row r="358" spans="1:16" ht="13.5" thickTop="1">
      <c r="A358" t="s">
        <v>31</v>
      </c>
      <c r="B358" s="6"/>
      <c r="D358" s="5"/>
      <c r="M358" s="23"/>
      <c r="N358" s="23"/>
      <c r="O358" s="23"/>
      <c r="P358" s="23"/>
    </row>
    <row r="359" spans="2:16" ht="12.75">
      <c r="B359" s="6"/>
      <c r="C359" s="4"/>
      <c r="D359" s="5"/>
      <c r="E359" s="4"/>
      <c r="F359" s="4"/>
      <c r="G359" s="4"/>
      <c r="H359" s="4"/>
      <c r="I359" s="4"/>
      <c r="J359" s="9"/>
      <c r="K359" s="4"/>
      <c r="L359" s="9"/>
      <c r="M359" s="12"/>
      <c r="N359" s="9"/>
      <c r="O359" s="9"/>
      <c r="P359" s="9"/>
    </row>
    <row r="360" spans="1:16" ht="12.75">
      <c r="A360" s="24"/>
      <c r="B360" s="6"/>
      <c r="C360" s="4"/>
      <c r="D360" s="5"/>
      <c r="E360" s="4"/>
      <c r="F360" s="4"/>
      <c r="G360" s="4"/>
      <c r="H360" s="4"/>
      <c r="I360" s="4"/>
      <c r="J360" s="9"/>
      <c r="K360" s="4"/>
      <c r="L360" s="9"/>
      <c r="N360" s="9"/>
      <c r="O360" s="9"/>
      <c r="P360" s="9"/>
    </row>
    <row r="361" spans="1:16" ht="12.75">
      <c r="A361" s="24"/>
      <c r="B361" s="6"/>
      <c r="C361" s="4"/>
      <c r="D361" s="5"/>
      <c r="E361" s="4"/>
      <c r="F361" s="4"/>
      <c r="G361" s="4"/>
      <c r="H361" s="4"/>
      <c r="I361" s="4"/>
      <c r="J361" s="9"/>
      <c r="K361" s="4"/>
      <c r="L361" s="9"/>
      <c r="N361" s="9"/>
      <c r="O361" s="9"/>
      <c r="P361" s="9"/>
    </row>
    <row r="362" spans="2:16" ht="12.75">
      <c r="B362" s="6"/>
      <c r="C362" s="4"/>
      <c r="D362" s="5"/>
      <c r="E362" s="4"/>
      <c r="F362" s="4"/>
      <c r="G362" s="4"/>
      <c r="H362" s="4"/>
      <c r="I362" s="4"/>
      <c r="J362" s="9"/>
      <c r="K362" s="4"/>
      <c r="L362" s="9"/>
      <c r="N362" s="9"/>
      <c r="O362" s="9"/>
      <c r="P362" s="9"/>
    </row>
    <row r="363" spans="1:16" ht="12.75">
      <c r="A363" s="12"/>
      <c r="B363" s="25"/>
      <c r="C363" s="9"/>
      <c r="D363" s="11"/>
      <c r="E363" s="9"/>
      <c r="F363" s="9"/>
      <c r="G363" s="9"/>
      <c r="H363" s="9"/>
      <c r="I363" s="9"/>
      <c r="J363" s="9"/>
      <c r="K363" s="9"/>
      <c r="L363" s="9"/>
      <c r="M363" s="12"/>
      <c r="N363" s="4"/>
      <c r="O363" s="4"/>
      <c r="P363" s="4"/>
    </row>
    <row r="364" spans="1:16" ht="12.75">
      <c r="A364" s="12"/>
      <c r="B364" s="25"/>
      <c r="C364" s="9"/>
      <c r="D364" s="11"/>
      <c r="E364" s="9"/>
      <c r="F364" s="9"/>
      <c r="G364" s="9"/>
      <c r="H364" s="9"/>
      <c r="I364" s="9"/>
      <c r="J364" s="9"/>
      <c r="K364" s="9"/>
      <c r="L364" s="9"/>
      <c r="M364" s="12"/>
      <c r="N364" s="4"/>
      <c r="O364" s="4"/>
      <c r="P364" s="4"/>
    </row>
    <row r="365" spans="1:16" ht="12.75">
      <c r="A365" s="12"/>
      <c r="B365" s="25"/>
      <c r="C365" s="9"/>
      <c r="D365" s="11"/>
      <c r="E365" s="9"/>
      <c r="F365" s="9"/>
      <c r="G365" s="9"/>
      <c r="H365" s="9"/>
      <c r="I365" s="9"/>
      <c r="J365" s="9"/>
      <c r="K365" s="9"/>
      <c r="L365" s="9"/>
      <c r="M365" s="12"/>
      <c r="N365" s="4"/>
      <c r="O365" s="4"/>
      <c r="P365" s="4"/>
    </row>
    <row r="366" spans="1:16" ht="12.75">
      <c r="A366" s="12"/>
      <c r="B366" s="12"/>
      <c r="C366" s="9"/>
      <c r="D366" s="11"/>
      <c r="E366" s="9"/>
      <c r="F366" s="9"/>
      <c r="G366" s="9"/>
      <c r="H366" s="9"/>
      <c r="I366" s="9"/>
      <c r="J366" s="9"/>
      <c r="K366" s="9"/>
      <c r="L366" s="9"/>
      <c r="M366" s="12"/>
      <c r="N366" s="9"/>
      <c r="O366" s="9"/>
      <c r="P366" s="9"/>
    </row>
    <row r="367" spans="1:13" ht="12.75">
      <c r="A367" s="12"/>
      <c r="B367" s="25"/>
      <c r="C367" s="9"/>
      <c r="D367" s="11"/>
      <c r="E367" s="9"/>
      <c r="F367" s="9"/>
      <c r="G367" s="9"/>
      <c r="H367" s="9"/>
      <c r="I367" s="9"/>
      <c r="J367" s="9"/>
      <c r="K367" s="9"/>
      <c r="L367" s="9"/>
      <c r="M367" s="12"/>
    </row>
    <row r="368" spans="3:16" ht="12.75">
      <c r="C368" s="4"/>
      <c r="D368" s="5"/>
      <c r="E368" s="4"/>
      <c r="F368" s="4"/>
      <c r="G368" s="4"/>
      <c r="H368" s="4"/>
      <c r="I368" s="4"/>
      <c r="J368" s="4"/>
      <c r="K368" s="4"/>
      <c r="L368" s="4"/>
      <c r="N368" s="4"/>
      <c r="O368" s="4"/>
      <c r="P368" s="4"/>
    </row>
    <row r="369" spans="3:12" ht="12.75">
      <c r="C369" s="4"/>
      <c r="D369" s="5"/>
      <c r="E369" s="4"/>
      <c r="F369" s="4"/>
      <c r="G369" s="4"/>
      <c r="H369" s="4"/>
      <c r="I369" s="4"/>
      <c r="J369" s="4"/>
      <c r="K369" s="4"/>
      <c r="L369" s="4"/>
    </row>
    <row r="370" spans="3:16" ht="12.75">
      <c r="C370" s="4"/>
      <c r="D370" s="5"/>
      <c r="E370" s="4"/>
      <c r="F370" s="4"/>
      <c r="G370" s="4"/>
      <c r="H370" s="4"/>
      <c r="I370" s="4"/>
      <c r="J370" s="4"/>
      <c r="K370" s="4"/>
      <c r="L370" s="4"/>
      <c r="N370" s="4"/>
      <c r="O370" s="4"/>
      <c r="P370" s="4"/>
    </row>
    <row r="371" spans="3:16" ht="12.75">
      <c r="C371" s="4"/>
      <c r="D371" s="5"/>
      <c r="E371" s="4"/>
      <c r="F371" s="4"/>
      <c r="G371" s="4"/>
      <c r="H371" s="4"/>
      <c r="I371" s="4"/>
      <c r="J371" s="15"/>
      <c r="K371" s="4"/>
      <c r="L371" s="4"/>
      <c r="N371" s="4"/>
      <c r="O371" s="4"/>
      <c r="P371" s="4"/>
    </row>
    <row r="372" spans="3:16" ht="12.75">
      <c r="C372" s="4"/>
      <c r="D372" s="5"/>
      <c r="E372" s="4"/>
      <c r="F372" s="4"/>
      <c r="G372" s="4"/>
      <c r="H372" s="4"/>
      <c r="I372" s="4"/>
      <c r="J372" s="15"/>
      <c r="K372" s="4"/>
      <c r="L372" s="13"/>
      <c r="N372" s="4"/>
      <c r="O372" s="4"/>
      <c r="P372" s="4"/>
    </row>
    <row r="373" spans="3:16" ht="12.75">
      <c r="C373" s="4"/>
      <c r="D373" s="5"/>
      <c r="E373" s="4"/>
      <c r="F373" s="4"/>
      <c r="H373" s="4"/>
      <c r="J373" s="15"/>
      <c r="L373" s="4"/>
      <c r="N373" s="4"/>
      <c r="O373" s="4"/>
      <c r="P373" s="4"/>
    </row>
    <row r="374" spans="3:16" ht="12.75">
      <c r="C374" s="4"/>
      <c r="D374" s="5"/>
      <c r="E374" s="4"/>
      <c r="F374" s="4"/>
      <c r="H374" s="4"/>
      <c r="J374" s="15"/>
      <c r="L374" s="4"/>
      <c r="N374" s="4"/>
      <c r="O374" s="4"/>
      <c r="P374" s="4"/>
    </row>
    <row r="375" spans="3:16" ht="12.75">
      <c r="C375" s="4"/>
      <c r="D375" s="5"/>
      <c r="E375" s="4"/>
      <c r="F375" s="4"/>
      <c r="G375" s="4"/>
      <c r="H375" s="4"/>
      <c r="I375" s="4"/>
      <c r="J375" s="15"/>
      <c r="K375" s="4"/>
      <c r="L375" s="4"/>
      <c r="N375" s="4"/>
      <c r="O375" s="4"/>
      <c r="P375" s="4"/>
    </row>
    <row r="376" spans="3:16" ht="12.75">
      <c r="C376" s="4"/>
      <c r="D376" s="5"/>
      <c r="E376" s="4"/>
      <c r="F376" s="4"/>
      <c r="G376" s="4"/>
      <c r="H376" s="4"/>
      <c r="I376" s="4"/>
      <c r="J376" s="4"/>
      <c r="K376" s="4"/>
      <c r="L376" s="9"/>
      <c r="N376" s="4"/>
      <c r="O376" s="4"/>
      <c r="P376" s="4"/>
    </row>
    <row r="377" spans="3:16" ht="12.75">
      <c r="C377" s="9"/>
      <c r="D377" s="11"/>
      <c r="E377" s="9"/>
      <c r="F377" s="9"/>
      <c r="G377" s="9"/>
      <c r="H377" s="9"/>
      <c r="I377" s="9"/>
      <c r="J377" s="9"/>
      <c r="K377" s="9"/>
      <c r="L377" s="9"/>
      <c r="M377" s="12"/>
      <c r="N377" s="9"/>
      <c r="O377" s="9"/>
      <c r="P377" s="9"/>
    </row>
    <row r="378" spans="3:12" ht="12.75">
      <c r="C378" s="4"/>
      <c r="D378" s="5"/>
      <c r="E378" s="4"/>
      <c r="F378" s="4"/>
      <c r="G378" s="4"/>
      <c r="H378" s="4"/>
      <c r="I378" s="4"/>
      <c r="J378" s="4"/>
      <c r="K378" s="4"/>
      <c r="L378" s="4"/>
    </row>
    <row r="379" spans="3:16" ht="12.75">
      <c r="C379" s="4"/>
      <c r="D379" s="5"/>
      <c r="E379" s="4"/>
      <c r="F379" s="4"/>
      <c r="G379" s="4"/>
      <c r="H379" s="4"/>
      <c r="I379" s="4"/>
      <c r="J379" s="4"/>
      <c r="K379" s="4"/>
      <c r="L379" s="4"/>
      <c r="N379" s="4"/>
      <c r="O379" s="4"/>
      <c r="P379" s="4"/>
    </row>
    <row r="380" spans="3:12" ht="12.75">
      <c r="C380" s="4"/>
      <c r="D380" s="5"/>
      <c r="E380" s="4"/>
      <c r="F380" s="4"/>
      <c r="G380" s="4"/>
      <c r="H380" s="4"/>
      <c r="I380" s="4"/>
      <c r="J380" s="4"/>
      <c r="K380" s="4"/>
      <c r="L380" s="4"/>
    </row>
    <row r="381" spans="3:12" ht="12.75">
      <c r="C381" s="4"/>
      <c r="D381" s="5"/>
      <c r="E381" s="4"/>
      <c r="F381" s="4"/>
      <c r="G381" s="4"/>
      <c r="H381" s="4"/>
      <c r="I381" s="4"/>
      <c r="J381" s="4"/>
      <c r="K381" s="4"/>
      <c r="L381" s="4"/>
    </row>
    <row r="382" spans="3:16" ht="12.75">
      <c r="C382" s="4"/>
      <c r="D382" s="5"/>
      <c r="E382" s="4"/>
      <c r="F382" s="4"/>
      <c r="G382" s="4"/>
      <c r="H382" s="4"/>
      <c r="I382" s="4"/>
      <c r="J382" s="4"/>
      <c r="K382" s="4"/>
      <c r="L382" s="4"/>
      <c r="N382" s="4"/>
      <c r="O382" s="4"/>
      <c r="P382" s="4"/>
    </row>
    <row r="383" spans="3:16" ht="12.75">
      <c r="C383" s="4"/>
      <c r="D383" s="5"/>
      <c r="E383" s="4"/>
      <c r="F383" s="4"/>
      <c r="G383" s="4"/>
      <c r="H383" s="4"/>
      <c r="I383" s="4"/>
      <c r="J383" s="4"/>
      <c r="K383" s="4"/>
      <c r="L383" s="4"/>
      <c r="N383" s="4"/>
      <c r="O383" s="4"/>
      <c r="P383" s="4"/>
    </row>
    <row r="384" spans="3:16" ht="12.75">
      <c r="C384" s="4"/>
      <c r="D384" s="5"/>
      <c r="E384" s="4"/>
      <c r="F384" s="4"/>
      <c r="G384" s="4"/>
      <c r="H384" s="4"/>
      <c r="I384" s="4"/>
      <c r="J384" s="4"/>
      <c r="K384" s="4"/>
      <c r="L384" s="4"/>
      <c r="N384" s="4"/>
      <c r="O384" s="4"/>
      <c r="P384" s="4"/>
    </row>
    <row r="385" spans="3:16" ht="12.75">
      <c r="C385" s="9"/>
      <c r="D385" s="11"/>
      <c r="E385" s="9"/>
      <c r="F385" s="9"/>
      <c r="G385" s="12"/>
      <c r="H385" s="9"/>
      <c r="I385" s="12"/>
      <c r="J385" s="9"/>
      <c r="K385" s="12"/>
      <c r="L385" s="9"/>
      <c r="M385" s="12"/>
      <c r="N385" s="9"/>
      <c r="O385" s="9"/>
      <c r="P385" s="9"/>
    </row>
    <row r="386" spans="3:16" ht="12.75">
      <c r="C386" s="9"/>
      <c r="D386" s="11"/>
      <c r="E386" s="9"/>
      <c r="F386" s="9"/>
      <c r="G386" s="12"/>
      <c r="H386" s="9"/>
      <c r="I386" s="12"/>
      <c r="J386" s="9"/>
      <c r="K386" s="12"/>
      <c r="L386" s="9"/>
      <c r="M386" s="12"/>
      <c r="N386" s="9"/>
      <c r="O386" s="9"/>
      <c r="P386" s="9"/>
    </row>
    <row r="387" spans="3:16" ht="12.75">
      <c r="C387" s="12"/>
      <c r="D387" s="11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</row>
    <row r="388" spans="3:16" ht="12.75">
      <c r="C388" s="4"/>
      <c r="D388" s="5"/>
      <c r="H388" s="4"/>
      <c r="J388" s="4"/>
      <c r="L388" s="4"/>
      <c r="N388" s="4"/>
      <c r="O388" s="4"/>
      <c r="P388" s="4"/>
    </row>
    <row r="389" ht="12.75">
      <c r="D389" s="5"/>
    </row>
    <row r="390" ht="12.75">
      <c r="D390" s="5"/>
    </row>
    <row r="391" spans="3:16" ht="12.75">
      <c r="C391" s="4"/>
      <c r="D391" s="5"/>
      <c r="H391" s="4"/>
      <c r="J391" s="4"/>
      <c r="L391" s="4"/>
      <c r="N391" s="4"/>
      <c r="O391" s="4"/>
      <c r="P391" s="4"/>
    </row>
    <row r="392" ht="12.75">
      <c r="D392" s="5"/>
    </row>
    <row r="393" ht="12.75">
      <c r="D393" s="5"/>
    </row>
    <row r="394" ht="12.75">
      <c r="D394" s="5"/>
    </row>
    <row r="395" ht="12.75">
      <c r="D395" s="5"/>
    </row>
    <row r="396" ht="12.75">
      <c r="D396" s="5"/>
    </row>
    <row r="397" ht="12.75">
      <c r="D397" s="5"/>
    </row>
    <row r="398" ht="12.75">
      <c r="D398" s="5"/>
    </row>
    <row r="399" ht="12.75">
      <c r="D399" s="5"/>
    </row>
    <row r="400" ht="12.75">
      <c r="D400" s="5"/>
    </row>
    <row r="401" ht="12.75">
      <c r="D401" s="5"/>
    </row>
    <row r="402" ht="12.75">
      <c r="D402" s="5"/>
    </row>
    <row r="403" ht="12.75">
      <c r="D403" s="5"/>
    </row>
    <row r="404" ht="12.75">
      <c r="D404" s="5"/>
    </row>
    <row r="405" ht="12.75">
      <c r="D405" s="5"/>
    </row>
    <row r="406" ht="12.75">
      <c r="D406" s="5"/>
    </row>
    <row r="407" ht="12.75">
      <c r="D407" s="5"/>
    </row>
    <row r="408" ht="12.75">
      <c r="D408" s="5"/>
    </row>
    <row r="409" ht="12.75">
      <c r="D409" s="5"/>
    </row>
    <row r="410" ht="12.75">
      <c r="D410" s="5"/>
    </row>
    <row r="411" ht="12.75">
      <c r="D411" s="5"/>
    </row>
    <row r="412" ht="12.75">
      <c r="D412" s="5"/>
    </row>
    <row r="413" ht="12.75">
      <c r="D413" s="5"/>
    </row>
    <row r="414" ht="12.75">
      <c r="D414" s="5"/>
    </row>
    <row r="415" ht="12.75">
      <c r="D415" s="5"/>
    </row>
    <row r="416" ht="12.75">
      <c r="D416" s="5"/>
    </row>
    <row r="417" ht="12.75">
      <c r="D417" s="5"/>
    </row>
    <row r="418" ht="12.75">
      <c r="D418" s="5"/>
    </row>
    <row r="419" ht="12.75">
      <c r="D419" s="5"/>
    </row>
    <row r="420" ht="12.75">
      <c r="D420" s="5"/>
    </row>
    <row r="421" ht="12.75">
      <c r="D421" s="5"/>
    </row>
    <row r="422" ht="12.75">
      <c r="D422" s="5"/>
    </row>
    <row r="423" ht="12.75">
      <c r="D423" s="5"/>
    </row>
    <row r="424" ht="12.75">
      <c r="D424" s="5"/>
    </row>
    <row r="425" ht="12.75">
      <c r="D425" s="5"/>
    </row>
    <row r="426" ht="12.75">
      <c r="D426" s="5"/>
    </row>
    <row r="427" ht="12.75">
      <c r="D427" s="5"/>
    </row>
    <row r="428" ht="12.75">
      <c r="D428" s="5"/>
    </row>
    <row r="429" ht="12.75">
      <c r="D429" s="5"/>
    </row>
    <row r="430" ht="12.75">
      <c r="D430" s="5"/>
    </row>
    <row r="431" ht="12.75">
      <c r="D431" s="5"/>
    </row>
    <row r="432" ht="12.75">
      <c r="D432" s="5"/>
    </row>
    <row r="433" ht="12.75">
      <c r="D433" s="5"/>
    </row>
    <row r="434" ht="12.75">
      <c r="D434" s="5"/>
    </row>
    <row r="435" ht="12.75">
      <c r="D435" s="5"/>
    </row>
    <row r="436" ht="12.75">
      <c r="D436" s="5"/>
    </row>
    <row r="437" ht="12.75">
      <c r="D437" s="5"/>
    </row>
    <row r="438" ht="12.75">
      <c r="D438" s="5"/>
    </row>
    <row r="439" ht="12.75">
      <c r="D439" s="5"/>
    </row>
    <row r="440" ht="12.75">
      <c r="D440" s="5"/>
    </row>
    <row r="441" ht="12.75">
      <c r="D441" s="5"/>
    </row>
    <row r="442" ht="12.75">
      <c r="D442" s="5"/>
    </row>
    <row r="443" ht="12.75">
      <c r="D443" s="5"/>
    </row>
    <row r="444" ht="12.75">
      <c r="D444" s="5"/>
    </row>
    <row r="445" ht="12.75">
      <c r="D445" s="5"/>
    </row>
    <row r="446" ht="12.75">
      <c r="D446" s="5"/>
    </row>
    <row r="447" ht="12.75">
      <c r="D447" s="5"/>
    </row>
    <row r="448" ht="12.75">
      <c r="D448" s="5"/>
    </row>
    <row r="449" ht="12.75">
      <c r="D449" s="5"/>
    </row>
    <row r="450" ht="12.75">
      <c r="D450" s="5"/>
    </row>
    <row r="451" ht="12.75">
      <c r="D451" s="5"/>
    </row>
    <row r="452" ht="12.75">
      <c r="D452" s="5"/>
    </row>
    <row r="453" ht="12.75">
      <c r="D453" s="5"/>
    </row>
    <row r="454" ht="12.75">
      <c r="D454" s="5"/>
    </row>
    <row r="455" ht="12.75">
      <c r="D455" s="5"/>
    </row>
    <row r="456" ht="12.75">
      <c r="D456" s="5"/>
    </row>
    <row r="457" ht="12.75">
      <c r="D457" s="5"/>
    </row>
    <row r="458" ht="12.75">
      <c r="D458" s="5"/>
    </row>
    <row r="459" ht="12.75">
      <c r="D459" s="5"/>
    </row>
    <row r="460" ht="12.75">
      <c r="D460" s="5"/>
    </row>
    <row r="461" ht="12.75">
      <c r="D461" s="5"/>
    </row>
    <row r="462" ht="12.75">
      <c r="D462" s="5"/>
    </row>
    <row r="463" ht="12.75">
      <c r="D463" s="5"/>
    </row>
    <row r="464" ht="12.75">
      <c r="D464" s="5"/>
    </row>
    <row r="465" ht="12.75">
      <c r="D465" s="5"/>
    </row>
    <row r="466" ht="12.75">
      <c r="D466" s="5"/>
    </row>
    <row r="467" ht="12.75">
      <c r="D467" s="5"/>
    </row>
    <row r="468" ht="12.75">
      <c r="D468" s="5"/>
    </row>
    <row r="469" ht="12.75">
      <c r="D469" s="5"/>
    </row>
    <row r="470" ht="12.75">
      <c r="D470" s="5"/>
    </row>
    <row r="471" ht="12.75">
      <c r="D471" s="5"/>
    </row>
    <row r="472" ht="12.75">
      <c r="D472" s="5"/>
    </row>
    <row r="473" ht="12.75">
      <c r="D473" s="5"/>
    </row>
    <row r="474" ht="12.75">
      <c r="D474" s="5"/>
    </row>
    <row r="475" ht="12.75">
      <c r="D475" s="5"/>
    </row>
    <row r="476" ht="12.75">
      <c r="D476" s="5"/>
    </row>
    <row r="477" ht="12.75">
      <c r="D477" s="5"/>
    </row>
    <row r="478" ht="12.75">
      <c r="D478" s="5"/>
    </row>
    <row r="479" ht="12.75">
      <c r="D479" s="5"/>
    </row>
    <row r="480" ht="12.75">
      <c r="D480" s="5"/>
    </row>
    <row r="481" ht="12.75">
      <c r="D481" s="5"/>
    </row>
    <row r="482" ht="12.75">
      <c r="D482" s="5"/>
    </row>
    <row r="483" ht="12.75">
      <c r="D483" s="5"/>
    </row>
    <row r="484" ht="12.75">
      <c r="D484" s="5"/>
    </row>
    <row r="485" ht="12.75">
      <c r="D485" s="5"/>
    </row>
    <row r="486" ht="12.75">
      <c r="D486" s="5"/>
    </row>
    <row r="487" ht="12.75">
      <c r="D487" s="5"/>
    </row>
    <row r="488" ht="12.75">
      <c r="D488" s="5"/>
    </row>
    <row r="489" ht="12.75">
      <c r="D489" s="5"/>
    </row>
    <row r="490" ht="12.75">
      <c r="D490" s="5"/>
    </row>
    <row r="491" ht="12.75">
      <c r="D491" s="5"/>
    </row>
    <row r="492" ht="12.75">
      <c r="D492" s="5"/>
    </row>
    <row r="493" ht="12.75">
      <c r="D493" s="5"/>
    </row>
    <row r="494" ht="12.75">
      <c r="D494" s="5"/>
    </row>
    <row r="495" ht="12.75">
      <c r="D495" s="5"/>
    </row>
    <row r="496" ht="12.75">
      <c r="D496" s="5"/>
    </row>
    <row r="497" ht="12.75">
      <c r="D497" s="5"/>
    </row>
    <row r="498" ht="12.75">
      <c r="D498" s="5"/>
    </row>
    <row r="499" ht="12.75">
      <c r="D499" s="5"/>
    </row>
    <row r="500" ht="12.75">
      <c r="D500" s="5"/>
    </row>
    <row r="501" ht="12.75">
      <c r="D501" s="5"/>
    </row>
    <row r="502" ht="12.75">
      <c r="D502" s="5"/>
    </row>
    <row r="503" ht="12.75">
      <c r="D503" s="5"/>
    </row>
    <row r="504" ht="12.75">
      <c r="D504" s="5"/>
    </row>
    <row r="505" ht="12.75">
      <c r="D505" s="5"/>
    </row>
    <row r="506" ht="12.75">
      <c r="D506" s="5"/>
    </row>
    <row r="507" ht="12.75">
      <c r="D507" s="5"/>
    </row>
    <row r="508" ht="12.75">
      <c r="D508" s="5"/>
    </row>
    <row r="509" ht="12.75">
      <c r="D509" s="5"/>
    </row>
    <row r="510" ht="12.75">
      <c r="D510" s="5"/>
    </row>
    <row r="511" ht="12.75">
      <c r="D511" s="5"/>
    </row>
    <row r="512" ht="12.75">
      <c r="D512" s="5"/>
    </row>
    <row r="513" ht="12.75">
      <c r="D513" s="5"/>
    </row>
    <row r="514" ht="12.75">
      <c r="D514" s="5"/>
    </row>
    <row r="515" ht="12.75">
      <c r="D515" s="5"/>
    </row>
    <row r="516" ht="12.75">
      <c r="D516" s="5"/>
    </row>
    <row r="517" ht="12.75">
      <c r="D517" s="5"/>
    </row>
    <row r="518" ht="12.75">
      <c r="D518" s="5"/>
    </row>
    <row r="519" ht="12.75">
      <c r="D519" s="5"/>
    </row>
    <row r="520" ht="12.75">
      <c r="D520" s="5"/>
    </row>
    <row r="521" ht="12.75">
      <c r="D521" s="5"/>
    </row>
    <row r="522" ht="12.75">
      <c r="D522" s="5"/>
    </row>
    <row r="523" ht="12.75">
      <c r="D523" s="5"/>
    </row>
    <row r="524" ht="12.75">
      <c r="D524" s="5"/>
    </row>
    <row r="525" ht="12.75">
      <c r="D525" s="5"/>
    </row>
    <row r="526" ht="12.75">
      <c r="D526" s="5"/>
    </row>
    <row r="527" ht="12.75">
      <c r="D527" s="5"/>
    </row>
    <row r="528" ht="12.75">
      <c r="D528" s="5"/>
    </row>
    <row r="529" ht="12.75">
      <c r="D529" s="5"/>
    </row>
    <row r="530" ht="12.75">
      <c r="D530" s="5"/>
    </row>
    <row r="531" ht="12.75">
      <c r="D531" s="5"/>
    </row>
    <row r="532" ht="12.75">
      <c r="D532" s="5"/>
    </row>
    <row r="533" ht="12.75">
      <c r="D533" s="5"/>
    </row>
    <row r="534" ht="12.75">
      <c r="D534" s="5"/>
    </row>
    <row r="535" ht="12.75">
      <c r="D535" s="5"/>
    </row>
    <row r="536" ht="12.75">
      <c r="D536" s="5"/>
    </row>
    <row r="537" ht="12.75">
      <c r="D537" s="5"/>
    </row>
    <row r="538" ht="12.75">
      <c r="D538" s="5"/>
    </row>
    <row r="539" ht="12.75">
      <c r="D539" s="5"/>
    </row>
    <row r="540" ht="12.75">
      <c r="D540" s="5"/>
    </row>
    <row r="541" ht="12.75">
      <c r="D541" s="5"/>
    </row>
    <row r="542" ht="12.75">
      <c r="D542" s="5"/>
    </row>
    <row r="543" ht="12.75">
      <c r="D543" s="5"/>
    </row>
    <row r="544" ht="12.75">
      <c r="D544" s="5"/>
    </row>
    <row r="545" ht="12.75">
      <c r="D545" s="5"/>
    </row>
    <row r="546" ht="12.75">
      <c r="D546" s="5"/>
    </row>
    <row r="547" ht="12.75">
      <c r="D547" s="5"/>
    </row>
    <row r="548" ht="12.75">
      <c r="D548" s="5"/>
    </row>
    <row r="549" ht="12.75">
      <c r="D549" s="5"/>
    </row>
    <row r="550" ht="12.75">
      <c r="D550" s="5"/>
    </row>
    <row r="551" ht="12.75">
      <c r="D551" s="5"/>
    </row>
    <row r="552" ht="12.75">
      <c r="D552" s="5"/>
    </row>
    <row r="553" ht="12.75">
      <c r="D553" s="5"/>
    </row>
    <row r="554" ht="12.75">
      <c r="D554" s="5"/>
    </row>
    <row r="555" ht="12.75">
      <c r="D555" s="5"/>
    </row>
    <row r="556" ht="12.75">
      <c r="D556" s="5"/>
    </row>
    <row r="557" ht="12.75">
      <c r="D557" s="5"/>
    </row>
    <row r="558" ht="12.75">
      <c r="D558" s="5"/>
    </row>
    <row r="559" ht="12.75">
      <c r="D559" s="5"/>
    </row>
    <row r="560" ht="12.75">
      <c r="D560" s="5"/>
    </row>
    <row r="561" ht="12.75">
      <c r="D561" s="5"/>
    </row>
    <row r="562" ht="12.75">
      <c r="D562" s="5"/>
    </row>
    <row r="563" ht="12.75">
      <c r="D563" s="5"/>
    </row>
    <row r="564" ht="12.75">
      <c r="D564" s="5"/>
    </row>
    <row r="565" ht="12.75">
      <c r="D565" s="5"/>
    </row>
    <row r="566" ht="12.75">
      <c r="D566" s="5"/>
    </row>
    <row r="567" ht="12.75">
      <c r="D567" s="5"/>
    </row>
    <row r="568" ht="12.75">
      <c r="D568" s="5"/>
    </row>
    <row r="569" ht="12.75">
      <c r="D569" s="5"/>
    </row>
    <row r="570" ht="12.75">
      <c r="D570" s="5"/>
    </row>
    <row r="571" ht="12.75">
      <c r="D571" s="5"/>
    </row>
    <row r="572" ht="12.75">
      <c r="D572" s="5"/>
    </row>
    <row r="573" ht="12.75">
      <c r="D573" s="5"/>
    </row>
    <row r="574" ht="12.75">
      <c r="D574" s="5"/>
    </row>
    <row r="575" ht="12.75">
      <c r="D575" s="5"/>
    </row>
    <row r="576" ht="12.75">
      <c r="D576" s="5"/>
    </row>
    <row r="577" ht="12.75">
      <c r="D577" s="5"/>
    </row>
    <row r="578" ht="12.75">
      <c r="D578" s="5"/>
    </row>
    <row r="579" ht="12.75">
      <c r="D579" s="5"/>
    </row>
    <row r="580" ht="12.75">
      <c r="D580" s="5"/>
    </row>
    <row r="581" ht="12.75">
      <c r="D581" s="5"/>
    </row>
    <row r="582" ht="12.75">
      <c r="D582" s="5"/>
    </row>
    <row r="583" ht="12.75">
      <c r="D583" s="5"/>
    </row>
    <row r="584" ht="12.75">
      <c r="D584" s="5"/>
    </row>
    <row r="585" ht="12.75">
      <c r="D585" s="5"/>
    </row>
    <row r="586" ht="12.75">
      <c r="D586" s="5"/>
    </row>
    <row r="587" ht="12.75">
      <c r="D587" s="5"/>
    </row>
    <row r="588" ht="12.75">
      <c r="D588" s="5"/>
    </row>
    <row r="589" ht="12.75">
      <c r="D589" s="5"/>
    </row>
    <row r="590" ht="12.75">
      <c r="D590" s="5"/>
    </row>
    <row r="591" ht="12.75">
      <c r="D591" s="5"/>
    </row>
    <row r="592" ht="12.75">
      <c r="D592" s="5"/>
    </row>
    <row r="593" ht="12.75">
      <c r="D593" s="5"/>
    </row>
    <row r="594" ht="12.75">
      <c r="D594" s="5"/>
    </row>
    <row r="595" ht="12.75">
      <c r="D595" s="5"/>
    </row>
    <row r="596" ht="12.75">
      <c r="D596" s="5"/>
    </row>
    <row r="597" ht="12.75">
      <c r="D597" s="5"/>
    </row>
    <row r="598" ht="12.75">
      <c r="D598" s="5"/>
    </row>
    <row r="599" ht="12.75">
      <c r="D599" s="5"/>
    </row>
    <row r="600" ht="12.75">
      <c r="D600" s="5"/>
    </row>
    <row r="601" ht="12.75">
      <c r="D601" s="5"/>
    </row>
    <row r="602" ht="12.75">
      <c r="D602" s="5"/>
    </row>
    <row r="603" ht="12.75">
      <c r="D603" s="5"/>
    </row>
    <row r="604" ht="12.75">
      <c r="D604" s="5"/>
    </row>
    <row r="605" ht="12.75">
      <c r="D605" s="5"/>
    </row>
    <row r="606" ht="12.75">
      <c r="D606" s="5"/>
    </row>
    <row r="607" ht="12.75">
      <c r="D607" s="5"/>
    </row>
    <row r="608" ht="12.75">
      <c r="D608" s="5"/>
    </row>
    <row r="609" ht="12.75">
      <c r="D609" s="5"/>
    </row>
    <row r="610" ht="12.75">
      <c r="D610" s="5"/>
    </row>
    <row r="611" ht="12.75">
      <c r="D611" s="5"/>
    </row>
    <row r="612" ht="12.75">
      <c r="D612" s="5"/>
    </row>
    <row r="613" ht="12.75">
      <c r="D613" s="5"/>
    </row>
    <row r="614" ht="12.75">
      <c r="D614" s="5"/>
    </row>
    <row r="615" ht="12.75">
      <c r="D615" s="5"/>
    </row>
    <row r="616" ht="12.75">
      <c r="D616" s="5"/>
    </row>
    <row r="617" ht="12.75">
      <c r="D617" s="5"/>
    </row>
    <row r="618" ht="12.75">
      <c r="D618" s="5"/>
    </row>
    <row r="619" ht="12.75">
      <c r="D619" s="5"/>
    </row>
    <row r="620" ht="12.75">
      <c r="D620" s="5"/>
    </row>
    <row r="621" ht="12.75">
      <c r="D621" s="5"/>
    </row>
    <row r="622" ht="12.75">
      <c r="D622" s="5"/>
    </row>
    <row r="623" ht="12.75">
      <c r="D623" s="5"/>
    </row>
    <row r="624" ht="12.75">
      <c r="D624" s="5"/>
    </row>
    <row r="625" ht="12.75">
      <c r="D625" s="5"/>
    </row>
    <row r="626" ht="12.75">
      <c r="D626" s="5"/>
    </row>
    <row r="627" ht="12.75">
      <c r="D627" s="5"/>
    </row>
    <row r="628" ht="12.75">
      <c r="D628" s="5"/>
    </row>
    <row r="629" ht="12.75">
      <c r="D629" s="5"/>
    </row>
    <row r="630" ht="12.75">
      <c r="D630" s="5"/>
    </row>
    <row r="631" ht="12.75">
      <c r="D631" s="5"/>
    </row>
    <row r="632" ht="12.75">
      <c r="D632" s="5"/>
    </row>
    <row r="633" ht="12.75">
      <c r="D633" s="5"/>
    </row>
    <row r="634" ht="12.75">
      <c r="D634" s="5"/>
    </row>
    <row r="635" ht="12.75">
      <c r="D635" s="5"/>
    </row>
    <row r="636" ht="12.75">
      <c r="D636" s="5"/>
    </row>
    <row r="637" ht="12.75">
      <c r="D637" s="5"/>
    </row>
    <row r="638" ht="12.75">
      <c r="D638" s="5"/>
    </row>
    <row r="639" ht="12.75">
      <c r="D639" s="5"/>
    </row>
    <row r="640" ht="12.75">
      <c r="D640" s="5"/>
    </row>
    <row r="641" ht="12.75">
      <c r="D641" s="5"/>
    </row>
    <row r="642" ht="12.75">
      <c r="D642" s="5"/>
    </row>
    <row r="643" ht="12.75">
      <c r="D643" s="5"/>
    </row>
    <row r="644" ht="12.75">
      <c r="D644" s="5"/>
    </row>
    <row r="645" ht="12.75">
      <c r="D645" s="5"/>
    </row>
    <row r="646" ht="12.75">
      <c r="D646" s="5"/>
    </row>
    <row r="647" ht="12.75">
      <c r="D647" s="5"/>
    </row>
    <row r="648" ht="12.75">
      <c r="D648" s="5"/>
    </row>
    <row r="649" ht="12.75">
      <c r="D649" s="5"/>
    </row>
    <row r="650" ht="12.75">
      <c r="D650" s="5"/>
    </row>
    <row r="651" ht="12.75">
      <c r="D651" s="5"/>
    </row>
    <row r="652" ht="12.75">
      <c r="D652" s="5"/>
    </row>
    <row r="653" ht="12.75">
      <c r="D653" s="5"/>
    </row>
    <row r="654" ht="12.75">
      <c r="D654" s="5"/>
    </row>
    <row r="655" ht="12.75">
      <c r="D655" s="5"/>
    </row>
    <row r="656" ht="12.75">
      <c r="D656" s="5"/>
    </row>
    <row r="657" ht="12.75">
      <c r="D657" s="5"/>
    </row>
    <row r="658" ht="12.75">
      <c r="D658" s="5"/>
    </row>
    <row r="659" ht="12.75">
      <c r="D659" s="5"/>
    </row>
    <row r="660" ht="12.75">
      <c r="D660" s="5"/>
    </row>
    <row r="661" ht="12.75">
      <c r="D661" s="5"/>
    </row>
    <row r="662" ht="12.75">
      <c r="D662" s="5"/>
    </row>
    <row r="663" ht="12.75">
      <c r="D663" s="5"/>
    </row>
    <row r="664" ht="12.75">
      <c r="D664" s="5"/>
    </row>
    <row r="665" ht="12.75">
      <c r="D665" s="5"/>
    </row>
    <row r="666" ht="12.75">
      <c r="D666" s="5"/>
    </row>
    <row r="667" ht="12.75">
      <c r="D667" s="5"/>
    </row>
    <row r="668" ht="12.75">
      <c r="D668" s="5"/>
    </row>
    <row r="669" ht="12.75">
      <c r="D669" s="5"/>
    </row>
    <row r="670" ht="12.75">
      <c r="D670" s="5"/>
    </row>
    <row r="671" ht="12.75">
      <c r="D671" s="5"/>
    </row>
    <row r="672" ht="12.75">
      <c r="D672" s="5"/>
    </row>
    <row r="673" ht="12.75">
      <c r="D673" s="5"/>
    </row>
    <row r="674" ht="12.75">
      <c r="D674" s="5"/>
    </row>
    <row r="675" ht="12.75">
      <c r="D675" s="5"/>
    </row>
    <row r="676" ht="12.75">
      <c r="D676" s="5"/>
    </row>
    <row r="677" ht="12.75">
      <c r="D677" s="5"/>
    </row>
    <row r="678" ht="12.75">
      <c r="D678" s="5"/>
    </row>
    <row r="679" ht="12.75">
      <c r="D679" s="5"/>
    </row>
    <row r="680" ht="12.75">
      <c r="D680" s="5"/>
    </row>
    <row r="681" ht="12.75">
      <c r="D681" s="5"/>
    </row>
    <row r="682" ht="12.75">
      <c r="D682" s="5"/>
    </row>
    <row r="683" ht="12.75">
      <c r="D683" s="5"/>
    </row>
    <row r="684" ht="12.75">
      <c r="D684" s="5"/>
    </row>
    <row r="685" ht="12.75">
      <c r="D685" s="5"/>
    </row>
    <row r="686" ht="12.75">
      <c r="D686" s="5"/>
    </row>
    <row r="687" ht="12.75">
      <c r="D687" s="5"/>
    </row>
    <row r="688" ht="12.75">
      <c r="D688" s="5"/>
    </row>
    <row r="689" ht="12.75">
      <c r="D689" s="5"/>
    </row>
    <row r="690" ht="12.75">
      <c r="D690" s="5"/>
    </row>
    <row r="691" ht="12.75">
      <c r="D691" s="5"/>
    </row>
    <row r="692" ht="12.75">
      <c r="D692" s="5"/>
    </row>
    <row r="693" ht="12.75">
      <c r="D693" s="5"/>
    </row>
    <row r="694" ht="12.75">
      <c r="D694" s="5"/>
    </row>
    <row r="695" ht="12.75">
      <c r="D695" s="5"/>
    </row>
    <row r="696" ht="12.75">
      <c r="D696" s="5"/>
    </row>
    <row r="697" ht="12.75">
      <c r="D697" s="5"/>
    </row>
    <row r="698" ht="12.75">
      <c r="D698" s="5"/>
    </row>
    <row r="699" ht="12.75">
      <c r="D699" s="5"/>
    </row>
    <row r="700" ht="12.75">
      <c r="D700" s="5"/>
    </row>
    <row r="701" ht="12.75">
      <c r="D701" s="5"/>
    </row>
    <row r="702" ht="12.75">
      <c r="D702" s="5"/>
    </row>
    <row r="703" ht="12.75">
      <c r="D703" s="5"/>
    </row>
    <row r="704" ht="12.75">
      <c r="D704" s="5"/>
    </row>
    <row r="705" ht="12.75">
      <c r="D705" s="5"/>
    </row>
    <row r="706" ht="12.75">
      <c r="D706" s="5"/>
    </row>
    <row r="707" ht="12.75">
      <c r="D707" s="5"/>
    </row>
    <row r="708" ht="12.75">
      <c r="D708" s="5"/>
    </row>
    <row r="709" ht="12.75">
      <c r="D709" s="5"/>
    </row>
    <row r="710" ht="12.75">
      <c r="D710" s="5"/>
    </row>
    <row r="711" ht="12.75">
      <c r="D711" s="5"/>
    </row>
    <row r="712" ht="12.75">
      <c r="D712" s="5"/>
    </row>
    <row r="713" ht="12.75">
      <c r="D713" s="5"/>
    </row>
    <row r="714" ht="12.75">
      <c r="D714" s="5"/>
    </row>
    <row r="715" ht="12.75">
      <c r="D715" s="5"/>
    </row>
    <row r="716" ht="12.75">
      <c r="D716" s="5"/>
    </row>
    <row r="717" ht="12.75">
      <c r="D717" s="5"/>
    </row>
    <row r="718" ht="12.75">
      <c r="D718" s="5"/>
    </row>
    <row r="719" ht="12.75">
      <c r="D719" s="5"/>
    </row>
    <row r="720" ht="12.75">
      <c r="D720" s="5"/>
    </row>
    <row r="721" ht="12.75">
      <c r="D721" s="5"/>
    </row>
    <row r="722" ht="12.75">
      <c r="D722" s="5"/>
    </row>
    <row r="723" ht="12.75">
      <c r="D723" s="5"/>
    </row>
    <row r="724" ht="12.75">
      <c r="D724" s="5"/>
    </row>
    <row r="725" ht="12.75">
      <c r="D725" s="5"/>
    </row>
    <row r="726" ht="12.75">
      <c r="D726" s="5"/>
    </row>
    <row r="727" ht="12.75">
      <c r="D727" s="5"/>
    </row>
    <row r="728" ht="12.75">
      <c r="D728" s="5"/>
    </row>
    <row r="729" ht="12.75">
      <c r="D729" s="5"/>
    </row>
    <row r="730" ht="12.75">
      <c r="D730" s="5"/>
    </row>
    <row r="731" ht="12.75">
      <c r="D731" s="5"/>
    </row>
    <row r="732" ht="12.75">
      <c r="D732" s="5"/>
    </row>
    <row r="733" ht="12.75">
      <c r="D733" s="5"/>
    </row>
    <row r="734" ht="12.75">
      <c r="D734" s="5"/>
    </row>
    <row r="735" ht="12.75">
      <c r="D735" s="5"/>
    </row>
    <row r="736" ht="12.75">
      <c r="D736" s="5"/>
    </row>
    <row r="737" ht="12.75">
      <c r="D737" s="5"/>
    </row>
    <row r="738" ht="12.75">
      <c r="D738" s="5"/>
    </row>
    <row r="739" ht="12.75">
      <c r="D739" s="5"/>
    </row>
    <row r="740" ht="12.75">
      <c r="D740" s="5"/>
    </row>
    <row r="741" ht="12.75">
      <c r="D741" s="5"/>
    </row>
    <row r="742" ht="12.75">
      <c r="D742" s="5"/>
    </row>
    <row r="743" ht="12.75">
      <c r="D743" s="5"/>
    </row>
    <row r="744" ht="12.75">
      <c r="D744" s="5"/>
    </row>
    <row r="745" ht="12.75">
      <c r="D745" s="5"/>
    </row>
    <row r="746" ht="12.75">
      <c r="D746" s="5"/>
    </row>
    <row r="747" ht="12.75">
      <c r="D747" s="5"/>
    </row>
    <row r="748" ht="12.75">
      <c r="D748" s="5"/>
    </row>
    <row r="749" ht="12.75">
      <c r="D749" s="5"/>
    </row>
    <row r="750" ht="12.75">
      <c r="D750" s="5"/>
    </row>
    <row r="751" ht="12.75">
      <c r="D751" s="5"/>
    </row>
    <row r="752" ht="12.75">
      <c r="D752" s="5"/>
    </row>
    <row r="753" ht="12.75">
      <c r="D753" s="5"/>
    </row>
    <row r="754" ht="12.75">
      <c r="D754" s="5"/>
    </row>
    <row r="755" ht="12.75">
      <c r="D755" s="5"/>
    </row>
    <row r="756" ht="12.75">
      <c r="D756" s="5"/>
    </row>
    <row r="757" ht="12.75">
      <c r="D757" s="5"/>
    </row>
    <row r="758" ht="12.75">
      <c r="D758" s="5"/>
    </row>
    <row r="759" ht="12.75">
      <c r="D759" s="5"/>
    </row>
    <row r="760" ht="12.75">
      <c r="D760" s="5"/>
    </row>
    <row r="761" ht="12.75">
      <c r="D761" s="5"/>
    </row>
    <row r="762" ht="12.75">
      <c r="D762" s="5"/>
    </row>
    <row r="763" ht="12.75">
      <c r="D763" s="5"/>
    </row>
    <row r="764" ht="12.75">
      <c r="D764" s="5"/>
    </row>
    <row r="765" ht="12.75">
      <c r="D765" s="5"/>
    </row>
    <row r="766" ht="12.75">
      <c r="D766" s="5"/>
    </row>
    <row r="767" ht="12.75">
      <c r="D767" s="5"/>
    </row>
    <row r="768" ht="12.75">
      <c r="D768" s="5"/>
    </row>
    <row r="769" ht="12.75">
      <c r="D769" s="5"/>
    </row>
    <row r="770" ht="12.75">
      <c r="D770" s="5"/>
    </row>
    <row r="771" ht="12.75">
      <c r="D771" s="5"/>
    </row>
    <row r="772" ht="12.75">
      <c r="D772" s="5"/>
    </row>
    <row r="773" ht="12.75">
      <c r="D773" s="5"/>
    </row>
    <row r="774" ht="12.75">
      <c r="D774" s="5"/>
    </row>
    <row r="775" ht="12.75">
      <c r="D775" s="5"/>
    </row>
    <row r="776" ht="12.75">
      <c r="D776" s="5"/>
    </row>
    <row r="777" ht="12.75">
      <c r="D777" s="5"/>
    </row>
    <row r="778" ht="12.75">
      <c r="D778" s="5"/>
    </row>
    <row r="779" ht="12.75">
      <c r="D779" s="5"/>
    </row>
    <row r="780" ht="12.75">
      <c r="D780" s="5"/>
    </row>
    <row r="781" ht="12.75">
      <c r="D781" s="5"/>
    </row>
    <row r="782" ht="12.75">
      <c r="D782" s="5"/>
    </row>
    <row r="783" ht="12.75">
      <c r="D783" s="5"/>
    </row>
    <row r="784" ht="12.75">
      <c r="D784" s="5"/>
    </row>
    <row r="785" ht="12.75">
      <c r="D785" s="5"/>
    </row>
    <row r="786" ht="12.75">
      <c r="D786" s="5"/>
    </row>
    <row r="787" ht="12.75">
      <c r="D787" s="5"/>
    </row>
    <row r="788" ht="12.75">
      <c r="D788" s="5"/>
    </row>
    <row r="789" ht="12.75">
      <c r="D789" s="5"/>
    </row>
    <row r="790" ht="12.75">
      <c r="D790" s="5"/>
    </row>
    <row r="791" ht="12.75">
      <c r="D791" s="5"/>
    </row>
    <row r="792" ht="12.75">
      <c r="D792" s="5"/>
    </row>
    <row r="793" ht="12.75">
      <c r="D793" s="5"/>
    </row>
    <row r="794" ht="12.75">
      <c r="D794" s="5"/>
    </row>
    <row r="795" ht="12.75">
      <c r="D795" s="5"/>
    </row>
    <row r="796" ht="12.75">
      <c r="D796" s="5"/>
    </row>
    <row r="797" ht="12.75">
      <c r="D797" s="5"/>
    </row>
    <row r="798" ht="12.75">
      <c r="D798" s="5"/>
    </row>
    <row r="799" ht="12.75">
      <c r="D799" s="5"/>
    </row>
    <row r="800" ht="12.75">
      <c r="D800" s="5"/>
    </row>
    <row r="801" ht="12.75">
      <c r="D801" s="5"/>
    </row>
    <row r="802" ht="12.75">
      <c r="D802" s="5"/>
    </row>
    <row r="803" ht="12.75">
      <c r="D803" s="5"/>
    </row>
    <row r="804" ht="12.75">
      <c r="D804" s="5"/>
    </row>
    <row r="805" ht="12.75">
      <c r="D805" s="5"/>
    </row>
    <row r="806" ht="12.75">
      <c r="D806" s="5"/>
    </row>
    <row r="807" ht="12.75">
      <c r="D807" s="5"/>
    </row>
    <row r="808" ht="12.75">
      <c r="D808" s="5"/>
    </row>
    <row r="809" ht="12.75">
      <c r="D809" s="5"/>
    </row>
    <row r="810" ht="12.75">
      <c r="D810" s="5"/>
    </row>
    <row r="811" ht="12.75">
      <c r="D811" s="5"/>
    </row>
    <row r="812" ht="12.75">
      <c r="D812" s="5"/>
    </row>
    <row r="813" ht="12.75">
      <c r="D813" s="5"/>
    </row>
    <row r="814" ht="12.75">
      <c r="D814" s="5"/>
    </row>
  </sheetData>
  <sheetProtection/>
  <mergeCells count="4">
    <mergeCell ref="A1:C1"/>
    <mergeCell ref="E5:F5"/>
    <mergeCell ref="Q13:Y13"/>
    <mergeCell ref="Q29:AA29"/>
  </mergeCells>
  <printOptions/>
  <pageMargins left="0.7" right="0.7" top="0.75" bottom="0.75" header="0.3" footer="0.3"/>
  <pageSetup fitToHeight="11" fitToWidth="1" horizontalDpi="600" verticalDpi="600" orientation="landscape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19"/>
  <sheetViews>
    <sheetView zoomScalePageLayoutView="0" workbookViewId="0" topLeftCell="A328">
      <selection activeCell="N363" sqref="N363"/>
    </sheetView>
  </sheetViews>
  <sheetFormatPr defaultColWidth="9.140625" defaultRowHeight="12.75"/>
  <cols>
    <col min="1" max="1" width="31.00390625" style="0" bestFit="1" customWidth="1"/>
    <col min="2" max="2" width="11.28125" style="0" bestFit="1" customWidth="1"/>
    <col min="3" max="3" width="11.421875" style="0" bestFit="1" customWidth="1"/>
    <col min="4" max="4" width="6.28125" style="0" bestFit="1" customWidth="1"/>
    <col min="5" max="5" width="4.7109375" style="0" customWidth="1"/>
    <col min="6" max="6" width="5.421875" style="0" bestFit="1" customWidth="1"/>
    <col min="7" max="7" width="2.28125" style="0" customWidth="1"/>
    <col min="8" max="8" width="11.421875" style="0" bestFit="1" customWidth="1"/>
    <col min="9" max="9" width="2.57421875" style="0" customWidth="1"/>
    <col min="10" max="10" width="11.28125" style="0" bestFit="1" customWidth="1"/>
    <col min="11" max="11" width="1.7109375" style="0" customWidth="1"/>
    <col min="12" max="12" width="11.421875" style="0" bestFit="1" customWidth="1"/>
    <col min="13" max="13" width="2.7109375" style="0" customWidth="1"/>
    <col min="14" max="14" width="11.421875" style="0" customWidth="1"/>
    <col min="15" max="15" width="0.85546875" style="0" customWidth="1"/>
    <col min="16" max="16" width="11.00390625" style="0" bestFit="1" customWidth="1"/>
    <col min="17" max="17" width="8.7109375" style="0" bestFit="1" customWidth="1"/>
    <col min="18" max="18" width="0.85546875" style="12" customWidth="1"/>
    <col min="19" max="19" width="11.28125" style="3" customWidth="1"/>
    <col min="20" max="20" width="0.85546875" style="42" customWidth="1"/>
    <col min="21" max="21" width="12.00390625" style="0" customWidth="1"/>
    <col min="22" max="22" width="0.85546875" style="12" customWidth="1"/>
    <col min="23" max="23" width="11.28125" style="0" bestFit="1" customWidth="1"/>
    <col min="24" max="24" width="0.85546875" style="12" customWidth="1"/>
    <col min="25" max="25" width="11.28125" style="0" bestFit="1" customWidth="1"/>
    <col min="26" max="26" width="0.85546875" style="0" customWidth="1"/>
    <col min="27" max="27" width="11.28125" style="0" bestFit="1" customWidth="1"/>
    <col min="28" max="28" width="13.00390625" style="0" customWidth="1"/>
    <col min="29" max="29" width="11.00390625" style="0" customWidth="1"/>
    <col min="33" max="33" width="11.140625" style="0" customWidth="1"/>
  </cols>
  <sheetData>
    <row r="1" spans="1:3" ht="12.75">
      <c r="A1" s="132" t="s">
        <v>0</v>
      </c>
      <c r="B1" s="132"/>
      <c r="C1" s="132"/>
    </row>
    <row r="2" ht="12.75">
      <c r="A2" t="s">
        <v>1</v>
      </c>
    </row>
    <row r="3" ht="12.75">
      <c r="A3" s="1">
        <v>43281</v>
      </c>
    </row>
    <row r="4" spans="1:16" ht="12.75">
      <c r="A4" s="2"/>
      <c r="B4" s="2"/>
      <c r="C4" s="2"/>
      <c r="D4" s="2"/>
      <c r="E4" s="2"/>
      <c r="F4" s="2"/>
      <c r="G4" s="2"/>
      <c r="H4" s="2" t="s">
        <v>2</v>
      </c>
      <c r="I4" s="2"/>
      <c r="J4" s="2" t="s">
        <v>3</v>
      </c>
      <c r="K4" s="2"/>
      <c r="L4" s="2" t="s">
        <v>4</v>
      </c>
      <c r="N4" s="3" t="s">
        <v>5</v>
      </c>
      <c r="O4" s="3"/>
      <c r="P4" s="3"/>
    </row>
    <row r="5" spans="1:16" ht="12.75">
      <c r="A5" s="2" t="s">
        <v>6</v>
      </c>
      <c r="B5" s="2"/>
      <c r="C5" s="2" t="s">
        <v>7</v>
      </c>
      <c r="D5" s="2" t="s">
        <v>8</v>
      </c>
      <c r="E5" s="133" t="s">
        <v>9</v>
      </c>
      <c r="F5" s="133"/>
      <c r="G5" s="2"/>
      <c r="H5" s="2" t="s">
        <v>10</v>
      </c>
      <c r="I5" s="2"/>
      <c r="J5" s="2" t="s">
        <v>11</v>
      </c>
      <c r="K5" s="2"/>
      <c r="L5" s="2" t="s">
        <v>10</v>
      </c>
      <c r="N5" s="3" t="s">
        <v>12</v>
      </c>
      <c r="O5" s="3"/>
      <c r="P5" s="3"/>
    </row>
    <row r="6" spans="1:12" ht="12.75">
      <c r="A6" s="2"/>
      <c r="B6" s="2"/>
      <c r="C6" s="2"/>
      <c r="D6" s="2"/>
      <c r="E6" s="2"/>
      <c r="F6" s="2"/>
      <c r="G6" s="2"/>
      <c r="H6" s="2" t="s">
        <v>11</v>
      </c>
      <c r="I6" s="2"/>
      <c r="J6" s="2"/>
      <c r="K6" s="2"/>
      <c r="L6" s="2" t="s">
        <v>11</v>
      </c>
    </row>
    <row r="7" spans="3:12" ht="12.75">
      <c r="C7" s="4"/>
      <c r="D7" s="5"/>
      <c r="E7" s="4"/>
      <c r="F7" s="4"/>
      <c r="G7" s="4"/>
      <c r="H7" s="4"/>
      <c r="I7" s="4"/>
      <c r="J7" s="4"/>
      <c r="K7" s="4"/>
      <c r="L7" s="4"/>
    </row>
    <row r="8" spans="1:14" ht="12.75">
      <c r="A8" t="s">
        <v>14</v>
      </c>
      <c r="B8" s="6">
        <v>37622</v>
      </c>
      <c r="C8" s="4">
        <v>29602</v>
      </c>
      <c r="D8" s="5"/>
      <c r="E8" s="4" t="s">
        <v>13</v>
      </c>
      <c r="F8" s="4"/>
      <c r="G8" s="4"/>
      <c r="H8" s="4">
        <v>0</v>
      </c>
      <c r="I8" s="4"/>
      <c r="J8" s="4">
        <v>0</v>
      </c>
      <c r="K8" s="4"/>
      <c r="L8" s="4">
        <v>0</v>
      </c>
      <c r="N8" s="9">
        <f>C8</f>
        <v>29602</v>
      </c>
    </row>
    <row r="9" spans="1:16" ht="12.75">
      <c r="A9" s="10">
        <v>2011</v>
      </c>
      <c r="B9" s="6">
        <v>40724</v>
      </c>
      <c r="C9" s="7">
        <v>632562.42</v>
      </c>
      <c r="D9" s="5"/>
      <c r="E9" s="4" t="s">
        <v>13</v>
      </c>
      <c r="F9" s="4"/>
      <c r="G9" s="4"/>
      <c r="H9" s="4"/>
      <c r="I9" s="4"/>
      <c r="J9" s="9"/>
      <c r="K9" s="9"/>
      <c r="L9" s="9">
        <f>H9+J9</f>
        <v>0</v>
      </c>
      <c r="N9" s="7">
        <f>C9-L9</f>
        <v>632562.42</v>
      </c>
      <c r="O9" s="9"/>
      <c r="P9" s="9"/>
    </row>
    <row r="10" spans="3:12" ht="12.75">
      <c r="C10" s="4"/>
      <c r="D10" s="5"/>
      <c r="E10" s="4"/>
      <c r="F10" s="4"/>
      <c r="G10" s="4"/>
      <c r="H10" s="4"/>
      <c r="I10" s="4"/>
      <c r="J10" s="4"/>
      <c r="K10" s="4"/>
      <c r="L10" s="4"/>
    </row>
    <row r="11" spans="1:28" ht="13.5" thickBot="1">
      <c r="A11" s="24" t="s">
        <v>15</v>
      </c>
      <c r="B11" s="6"/>
      <c r="C11" s="8">
        <f>SUM(C8:C9)</f>
        <v>662164.42</v>
      </c>
      <c r="D11" s="5">
        <v>1491</v>
      </c>
      <c r="F11" s="4"/>
      <c r="G11" s="4"/>
      <c r="H11" s="9"/>
      <c r="I11" s="9"/>
      <c r="J11" s="9"/>
      <c r="K11" s="9"/>
      <c r="L11" s="9"/>
      <c r="N11" s="8">
        <f>SUM(N8:N9)</f>
        <v>662164.42</v>
      </c>
      <c r="O11" s="9"/>
      <c r="P11" s="9"/>
      <c r="AB11" s="30"/>
    </row>
    <row r="12" spans="2:16" ht="14.25" thickBot="1" thickTop="1">
      <c r="B12" s="6"/>
      <c r="C12" s="38"/>
      <c r="D12" s="5"/>
      <c r="E12" s="4"/>
      <c r="F12" s="4"/>
      <c r="G12" s="4"/>
      <c r="H12" s="4"/>
      <c r="I12" s="4"/>
      <c r="J12" s="4"/>
      <c r="K12" s="4"/>
      <c r="L12" s="4"/>
      <c r="N12" s="26"/>
      <c r="O12" s="26"/>
      <c r="P12" s="26"/>
    </row>
    <row r="13" spans="2:33" ht="13.5" thickBot="1">
      <c r="B13" s="6"/>
      <c r="C13" s="4"/>
      <c r="D13" s="5"/>
      <c r="E13" s="4"/>
      <c r="F13" s="4"/>
      <c r="G13" s="4"/>
      <c r="H13" s="4"/>
      <c r="I13" s="4"/>
      <c r="J13" s="4"/>
      <c r="K13" s="4"/>
      <c r="L13" s="4"/>
      <c r="N13" s="26"/>
      <c r="O13" s="26"/>
      <c r="P13" s="26"/>
      <c r="Q13" s="134" t="s">
        <v>65</v>
      </c>
      <c r="R13" s="135"/>
      <c r="S13" s="135"/>
      <c r="T13" s="135"/>
      <c r="U13" s="135"/>
      <c r="V13" s="135"/>
      <c r="W13" s="135"/>
      <c r="X13" s="135"/>
      <c r="Y13" s="136"/>
      <c r="AE13" s="30"/>
      <c r="AG13" s="30"/>
    </row>
    <row r="14" spans="15:34" ht="12.75">
      <c r="O14" s="9"/>
      <c r="P14" s="9"/>
      <c r="AB14" s="4"/>
      <c r="AC14" s="36"/>
      <c r="AG14" s="4"/>
      <c r="AH14" s="36"/>
    </row>
    <row r="15" spans="1:34" ht="12.75">
      <c r="A15" t="s">
        <v>75</v>
      </c>
      <c r="B15" s="6">
        <v>41455</v>
      </c>
      <c r="C15" s="9">
        <v>54575</v>
      </c>
      <c r="E15" t="s">
        <v>16</v>
      </c>
      <c r="F15">
        <v>40</v>
      </c>
      <c r="H15">
        <v>2728</v>
      </c>
      <c r="J15" s="4">
        <f>C15/F15</f>
        <v>1364.375</v>
      </c>
      <c r="L15" s="4">
        <f>H15+J15</f>
        <v>4092.375</v>
      </c>
      <c r="N15" s="9">
        <f>C15-L15</f>
        <v>50482.625</v>
      </c>
      <c r="O15" s="9"/>
      <c r="P15" s="9"/>
      <c r="AB15" s="4"/>
      <c r="AC15" s="36"/>
      <c r="AG15" s="4"/>
      <c r="AH15" s="36"/>
    </row>
    <row r="16" spans="1:34" ht="12.75">
      <c r="A16" t="s">
        <v>17</v>
      </c>
      <c r="B16" s="6">
        <v>37622</v>
      </c>
      <c r="C16" s="7">
        <v>118409</v>
      </c>
      <c r="D16" s="5"/>
      <c r="E16" s="9" t="s">
        <v>16</v>
      </c>
      <c r="F16" s="4">
        <v>40</v>
      </c>
      <c r="G16" s="4"/>
      <c r="H16" s="7">
        <v>42922</v>
      </c>
      <c r="I16" s="4"/>
      <c r="J16" s="7">
        <f>C16/F16</f>
        <v>2960.225</v>
      </c>
      <c r="K16" s="4"/>
      <c r="L16" s="7">
        <f>H16+J16</f>
        <v>45882.225</v>
      </c>
      <c r="N16" s="7">
        <f>C16-L16</f>
        <v>72526.775</v>
      </c>
      <c r="O16" s="9"/>
      <c r="P16" s="44" t="s">
        <v>67</v>
      </c>
      <c r="Q16" s="39">
        <v>1490</v>
      </c>
      <c r="R16" s="40"/>
      <c r="S16" s="39">
        <v>1491</v>
      </c>
      <c r="T16" s="40"/>
      <c r="U16" s="39">
        <v>1492</v>
      </c>
      <c r="V16" s="40"/>
      <c r="W16" s="39">
        <v>1493</v>
      </c>
      <c r="X16" s="40"/>
      <c r="Y16" s="39">
        <v>1494</v>
      </c>
      <c r="AB16" s="4"/>
      <c r="AC16" s="36"/>
      <c r="AG16" s="4"/>
      <c r="AH16" s="36"/>
    </row>
    <row r="17" spans="2:34" ht="12.75">
      <c r="B17" s="6"/>
      <c r="C17" s="9"/>
      <c r="D17" s="5"/>
      <c r="E17" s="9"/>
      <c r="F17" s="4"/>
      <c r="G17" s="4"/>
      <c r="H17" s="9"/>
      <c r="I17" s="4"/>
      <c r="J17" s="9"/>
      <c r="K17" s="4"/>
      <c r="L17" s="9"/>
      <c r="N17" s="9"/>
      <c r="O17" s="9"/>
      <c r="P17" s="44"/>
      <c r="Q17" s="59"/>
      <c r="R17" s="40"/>
      <c r="S17" s="68">
        <f>+L330</f>
        <v>75117.35</v>
      </c>
      <c r="T17" s="40"/>
      <c r="U17" s="59"/>
      <c r="V17" s="40"/>
      <c r="W17" s="59"/>
      <c r="X17" s="40"/>
      <c r="Y17" s="59"/>
      <c r="AB17" s="4"/>
      <c r="AC17" s="36"/>
      <c r="AG17" s="4"/>
      <c r="AH17" s="36"/>
    </row>
    <row r="18" spans="2:34" ht="13.5" thickBot="1">
      <c r="B18" s="6"/>
      <c r="C18" s="8">
        <f>SUM(C15:C17)</f>
        <v>172984</v>
      </c>
      <c r="D18" s="5"/>
      <c r="E18" s="9"/>
      <c r="F18" s="4"/>
      <c r="G18" s="4"/>
      <c r="H18" s="8">
        <f>SUM(H15:H17)</f>
        <v>45650</v>
      </c>
      <c r="I18" s="4"/>
      <c r="J18" s="8">
        <f>SUM(J15:J17)</f>
        <v>4324.6</v>
      </c>
      <c r="K18" s="4"/>
      <c r="L18" s="8">
        <f>SUM(L15:L17)</f>
        <v>49974.6</v>
      </c>
      <c r="N18" s="8">
        <f>SUM(N15:N17)</f>
        <v>123009.4</v>
      </c>
      <c r="O18" s="9"/>
      <c r="P18" s="44"/>
      <c r="Q18" s="59"/>
      <c r="R18" s="40"/>
      <c r="S18" s="68">
        <f>+L339</f>
        <v>434937.85000000003</v>
      </c>
      <c r="T18" s="40"/>
      <c r="U18" s="59"/>
      <c r="V18" s="40"/>
      <c r="W18" s="59"/>
      <c r="X18" s="40"/>
      <c r="Y18" s="59"/>
      <c r="AB18" s="4"/>
      <c r="AC18" s="36"/>
      <c r="AG18" s="4"/>
      <c r="AH18" s="36"/>
    </row>
    <row r="19" spans="2:34" ht="13.5" thickTop="1">
      <c r="B19" s="6"/>
      <c r="C19" s="38" t="s">
        <v>57</v>
      </c>
      <c r="D19" s="5"/>
      <c r="E19" s="4"/>
      <c r="F19" s="4"/>
      <c r="G19" s="4"/>
      <c r="H19" s="4"/>
      <c r="I19" s="4"/>
      <c r="J19" s="4"/>
      <c r="K19" s="4"/>
      <c r="L19" s="4"/>
      <c r="N19" s="26"/>
      <c r="O19" s="26"/>
      <c r="P19" s="26"/>
      <c r="Q19" s="49">
        <f>+L20</f>
        <v>49974.6</v>
      </c>
      <c r="R19" s="50"/>
      <c r="S19" s="69">
        <f>+L95</f>
        <v>4787005.538103006</v>
      </c>
      <c r="T19" s="55"/>
      <c r="U19" s="49">
        <f>+L41</f>
        <v>534424.6344</v>
      </c>
      <c r="V19" s="50"/>
      <c r="W19" s="49">
        <f>+L260</f>
        <v>17877999.29675</v>
      </c>
      <c r="X19" s="50"/>
      <c r="Y19" s="49">
        <f>+L197</f>
        <v>2229939.671428571</v>
      </c>
      <c r="AB19" s="4"/>
      <c r="AC19" s="36"/>
      <c r="AG19" s="4"/>
      <c r="AH19" s="36"/>
    </row>
    <row r="20" spans="1:34" ht="13.5" thickBot="1">
      <c r="A20" s="24" t="s">
        <v>15</v>
      </c>
      <c r="B20" s="6"/>
      <c r="C20" s="8">
        <f>+C11+C18</f>
        <v>835148.42</v>
      </c>
      <c r="D20" s="5">
        <v>1490</v>
      </c>
      <c r="E20" s="4"/>
      <c r="F20" s="4"/>
      <c r="G20" s="4"/>
      <c r="H20" s="8">
        <f>+H11+H18</f>
        <v>45650</v>
      </c>
      <c r="I20" s="4"/>
      <c r="J20" s="8">
        <f>+J11+J18</f>
        <v>4324.6</v>
      </c>
      <c r="K20" s="4"/>
      <c r="L20" s="8">
        <f>+L11+L18</f>
        <v>49974.6</v>
      </c>
      <c r="N20" s="8">
        <f>+N11+N18</f>
        <v>785173.8200000001</v>
      </c>
      <c r="O20" s="9"/>
      <c r="P20" s="9"/>
      <c r="Q20" s="49"/>
      <c r="R20" s="50"/>
      <c r="S20" s="69">
        <f>+L205</f>
        <v>78640</v>
      </c>
      <c r="T20" s="55"/>
      <c r="U20" s="49">
        <f>+L276</f>
        <v>191295.5</v>
      </c>
      <c r="V20" s="50"/>
      <c r="W20" s="70"/>
      <c r="X20" s="71"/>
      <c r="Y20" s="49"/>
      <c r="AB20" s="4"/>
      <c r="AC20" s="36"/>
      <c r="AG20" s="4"/>
      <c r="AH20" s="36"/>
    </row>
    <row r="21" spans="2:34" ht="13.5" thickTop="1">
      <c r="B21" s="6"/>
      <c r="D21" s="5"/>
      <c r="E21" s="4"/>
      <c r="F21" s="4"/>
      <c r="G21" s="4"/>
      <c r="H21" s="4"/>
      <c r="I21" s="4"/>
      <c r="J21" s="4"/>
      <c r="K21" s="4"/>
      <c r="L21" s="38" t="s">
        <v>50</v>
      </c>
      <c r="N21" s="26"/>
      <c r="O21" s="26"/>
      <c r="P21" s="26"/>
      <c r="Q21" s="49"/>
      <c r="R21" s="50"/>
      <c r="S21" s="69">
        <f>+L212</f>
        <v>116040.58585858585</v>
      </c>
      <c r="T21" s="55"/>
      <c r="U21" s="49">
        <f>+L312</f>
        <v>6909843.4</v>
      </c>
      <c r="V21" s="50"/>
      <c r="W21" s="49"/>
      <c r="X21" s="50"/>
      <c r="Y21" s="49"/>
      <c r="AB21" s="4"/>
      <c r="AC21" s="36"/>
      <c r="AG21" s="4"/>
      <c r="AH21" s="36"/>
    </row>
    <row r="22" spans="3:34" ht="12.75">
      <c r="C22" s="9"/>
      <c r="D22" s="5"/>
      <c r="E22" s="4"/>
      <c r="F22" s="4"/>
      <c r="G22" s="4"/>
      <c r="H22" s="4"/>
      <c r="I22" s="4"/>
      <c r="J22" s="4"/>
      <c r="K22" s="4"/>
      <c r="L22" s="4"/>
      <c r="N22" s="9"/>
      <c r="O22" s="9"/>
      <c r="P22" s="9"/>
      <c r="Q22" s="49"/>
      <c r="R22" s="50"/>
      <c r="S22" s="69">
        <f>+L317</f>
        <v>1013786</v>
      </c>
      <c r="T22" s="55"/>
      <c r="U22" s="49"/>
      <c r="V22" s="50"/>
      <c r="W22" s="49"/>
      <c r="X22" s="50"/>
      <c r="Y22" s="49"/>
      <c r="AF22" s="31"/>
      <c r="AG22" s="4"/>
      <c r="AH22" s="36"/>
    </row>
    <row r="23" spans="1:25" ht="12.75">
      <c r="A23" s="10">
        <v>1967</v>
      </c>
      <c r="B23" s="6">
        <v>24473</v>
      </c>
      <c r="C23" s="9">
        <v>43000</v>
      </c>
      <c r="D23" s="5"/>
      <c r="E23" s="13" t="s">
        <v>16</v>
      </c>
      <c r="F23" s="4">
        <v>50</v>
      </c>
      <c r="G23" s="4"/>
      <c r="H23" s="4">
        <v>43000</v>
      </c>
      <c r="I23" s="4"/>
      <c r="J23" s="4"/>
      <c r="K23" s="4"/>
      <c r="L23" s="4">
        <f aca="true" t="shared" si="0" ref="L23:L38">H23+J23</f>
        <v>43000</v>
      </c>
      <c r="N23" s="9">
        <f aca="true" t="shared" si="1" ref="N23:N35">C23-L23</f>
        <v>0</v>
      </c>
      <c r="O23" s="9"/>
      <c r="P23" s="9"/>
      <c r="Q23" s="49"/>
      <c r="R23" s="50"/>
      <c r="S23" s="69">
        <f>+L323</f>
        <v>386000</v>
      </c>
      <c r="T23" s="55"/>
      <c r="U23" s="49"/>
      <c r="V23" s="50"/>
      <c r="W23" s="49"/>
      <c r="X23" s="50"/>
      <c r="Y23" s="49"/>
    </row>
    <row r="24" spans="1:25" ht="12.75">
      <c r="A24" s="10">
        <v>1969</v>
      </c>
      <c r="B24" s="6">
        <v>25204</v>
      </c>
      <c r="C24" s="9">
        <v>13864</v>
      </c>
      <c r="D24" s="5"/>
      <c r="E24" s="13" t="s">
        <v>16</v>
      </c>
      <c r="F24" s="4">
        <v>50</v>
      </c>
      <c r="G24" s="4"/>
      <c r="H24" s="4">
        <v>13446</v>
      </c>
      <c r="I24" s="4"/>
      <c r="J24" s="4">
        <f aca="true" t="shared" si="2" ref="J24:J38">C24/F24</f>
        <v>277.28</v>
      </c>
      <c r="K24" s="4"/>
      <c r="L24" s="4">
        <f t="shared" si="0"/>
        <v>13723.28</v>
      </c>
      <c r="N24" s="9">
        <f t="shared" si="1"/>
        <v>140.71999999999935</v>
      </c>
      <c r="O24" s="9"/>
      <c r="P24" s="9"/>
      <c r="Q24" s="53"/>
      <c r="R24" s="50"/>
      <c r="S24" s="54">
        <f>+L326</f>
        <v>180000</v>
      </c>
      <c r="T24" s="55"/>
      <c r="U24" s="53"/>
      <c r="V24" s="50"/>
      <c r="W24" s="53"/>
      <c r="X24" s="50"/>
      <c r="Y24" s="53"/>
    </row>
    <row r="25" spans="1:25" ht="13.5" thickBot="1">
      <c r="A25" s="10">
        <v>1970</v>
      </c>
      <c r="B25" s="6">
        <v>25569</v>
      </c>
      <c r="C25" s="9">
        <v>149278</v>
      </c>
      <c r="D25" s="5"/>
      <c r="E25" s="13" t="s">
        <v>16</v>
      </c>
      <c r="F25" s="4">
        <v>50</v>
      </c>
      <c r="G25" s="4"/>
      <c r="H25" s="4">
        <v>123469</v>
      </c>
      <c r="I25" s="4"/>
      <c r="J25" s="4">
        <f t="shared" si="2"/>
        <v>2985.56</v>
      </c>
      <c r="K25" s="4"/>
      <c r="L25" s="4">
        <f t="shared" si="0"/>
        <v>126454.56</v>
      </c>
      <c r="N25" s="9">
        <f t="shared" si="1"/>
        <v>22823.440000000002</v>
      </c>
      <c r="O25" s="9"/>
      <c r="P25" s="44" t="s">
        <v>66</v>
      </c>
      <c r="Q25" s="56">
        <f>SUM(Q19:Q24)</f>
        <v>49974.6</v>
      </c>
      <c r="R25" s="45"/>
      <c r="S25" s="57">
        <f>SUM(S17:S24)</f>
        <v>7071527.323961592</v>
      </c>
      <c r="T25" s="45"/>
      <c r="U25" s="56">
        <f>SUM(U19:U24)</f>
        <v>7635563.5344</v>
      </c>
      <c r="V25" s="45"/>
      <c r="W25" s="57">
        <f>SUM(W19:W24)</f>
        <v>17877999.29675</v>
      </c>
      <c r="X25" s="45"/>
      <c r="Y25" s="57">
        <f>SUM(Y19:Y24)</f>
        <v>2229939.671428571</v>
      </c>
    </row>
    <row r="26" spans="1:25" ht="13.5" thickTop="1">
      <c r="A26" s="10">
        <v>1971</v>
      </c>
      <c r="B26" s="6">
        <v>25934</v>
      </c>
      <c r="C26" s="9">
        <v>22518</v>
      </c>
      <c r="D26" s="5"/>
      <c r="E26" s="13" t="s">
        <v>16</v>
      </c>
      <c r="F26" s="4">
        <v>50</v>
      </c>
      <c r="G26" s="4"/>
      <c r="H26" s="4">
        <v>20489</v>
      </c>
      <c r="I26" s="4"/>
      <c r="J26" s="4">
        <f t="shared" si="2"/>
        <v>450.36</v>
      </c>
      <c r="K26" s="4"/>
      <c r="L26" s="4">
        <f t="shared" si="0"/>
        <v>20939.36</v>
      </c>
      <c r="N26" s="9">
        <f t="shared" si="1"/>
        <v>1578.6399999999994</v>
      </c>
      <c r="O26" s="9"/>
      <c r="P26" s="44" t="s">
        <v>55</v>
      </c>
      <c r="Q26" s="38" t="s">
        <v>50</v>
      </c>
      <c r="R26" s="27"/>
      <c r="S26" s="38" t="s">
        <v>51</v>
      </c>
      <c r="T26" s="43"/>
      <c r="U26" s="38" t="s">
        <v>52</v>
      </c>
      <c r="V26" s="27"/>
      <c r="W26" s="38" t="s">
        <v>53</v>
      </c>
      <c r="X26" s="27"/>
      <c r="Y26" s="38" t="s">
        <v>54</v>
      </c>
    </row>
    <row r="27" spans="1:17" ht="12.75">
      <c r="A27" s="10">
        <v>1972</v>
      </c>
      <c r="B27" s="6">
        <v>26299</v>
      </c>
      <c r="C27" s="9">
        <v>4609</v>
      </c>
      <c r="D27" s="5"/>
      <c r="E27" s="13" t="s">
        <v>16</v>
      </c>
      <c r="F27" s="4">
        <v>50</v>
      </c>
      <c r="G27" s="4"/>
      <c r="H27" s="4">
        <v>4609</v>
      </c>
      <c r="I27" s="4"/>
      <c r="J27" s="4"/>
      <c r="K27" s="4"/>
      <c r="L27" s="4">
        <f t="shared" si="0"/>
        <v>4609</v>
      </c>
      <c r="N27" s="9">
        <f t="shared" si="1"/>
        <v>0</v>
      </c>
      <c r="O27" s="9"/>
      <c r="Q27" s="2" t="s">
        <v>49</v>
      </c>
    </row>
    <row r="28" spans="1:16" ht="13.5" thickBot="1">
      <c r="A28" s="10">
        <v>1976</v>
      </c>
      <c r="B28" s="6">
        <v>27760</v>
      </c>
      <c r="C28" s="9">
        <v>22369</v>
      </c>
      <c r="D28" s="5"/>
      <c r="E28" s="13" t="s">
        <v>16</v>
      </c>
      <c r="F28" s="4">
        <v>50</v>
      </c>
      <c r="G28" s="4"/>
      <c r="H28" s="4">
        <v>18563</v>
      </c>
      <c r="I28" s="4"/>
      <c r="J28" s="4">
        <f t="shared" si="2"/>
        <v>447.38</v>
      </c>
      <c r="K28" s="4"/>
      <c r="L28" s="4">
        <f t="shared" si="0"/>
        <v>19010.38</v>
      </c>
      <c r="N28" s="9">
        <f t="shared" si="1"/>
        <v>3358.619999999999</v>
      </c>
      <c r="O28" s="9"/>
      <c r="P28" s="9"/>
    </row>
    <row r="29" spans="1:27" ht="13.5" thickBot="1">
      <c r="A29" s="10">
        <v>1980</v>
      </c>
      <c r="B29" s="6">
        <v>29221</v>
      </c>
      <c r="C29" s="9">
        <v>4023</v>
      </c>
      <c r="D29" s="5"/>
      <c r="E29" s="13" t="s">
        <v>16</v>
      </c>
      <c r="F29" s="4">
        <v>50</v>
      </c>
      <c r="G29" s="4"/>
      <c r="H29" s="4">
        <v>3048</v>
      </c>
      <c r="I29" s="4"/>
      <c r="J29" s="4">
        <f t="shared" si="2"/>
        <v>80.46</v>
      </c>
      <c r="K29" s="4"/>
      <c r="L29" s="4">
        <f t="shared" si="0"/>
        <v>3128.46</v>
      </c>
      <c r="N29" s="9">
        <f t="shared" si="1"/>
        <v>894.54</v>
      </c>
      <c r="O29" s="9"/>
      <c r="P29" s="9"/>
      <c r="Q29" s="134" t="s">
        <v>64</v>
      </c>
      <c r="R29" s="135"/>
      <c r="S29" s="135"/>
      <c r="T29" s="135"/>
      <c r="U29" s="135"/>
      <c r="V29" s="135"/>
      <c r="W29" s="135"/>
      <c r="X29" s="135"/>
      <c r="Y29" s="135"/>
      <c r="Z29" s="135"/>
      <c r="AA29" s="136"/>
    </row>
    <row r="30" spans="1:16" ht="12.75">
      <c r="A30" s="10">
        <v>2008</v>
      </c>
      <c r="B30" s="6">
        <v>39629</v>
      </c>
      <c r="C30" s="9">
        <v>816454.95</v>
      </c>
      <c r="D30" s="5"/>
      <c r="E30" s="13" t="s">
        <v>18</v>
      </c>
      <c r="F30" s="4">
        <v>50</v>
      </c>
      <c r="G30" s="4"/>
      <c r="H30" s="4">
        <v>146961</v>
      </c>
      <c r="I30" s="4"/>
      <c r="J30" s="4">
        <f t="shared" si="2"/>
        <v>16329.098999999998</v>
      </c>
      <c r="K30" s="4"/>
      <c r="L30" s="4">
        <f t="shared" si="0"/>
        <v>163290.099</v>
      </c>
      <c r="N30" s="9">
        <f t="shared" si="1"/>
        <v>653164.851</v>
      </c>
      <c r="O30" s="9"/>
      <c r="P30" s="9"/>
    </row>
    <row r="31" spans="1:27" ht="12.75">
      <c r="A31" s="10" t="s">
        <v>32</v>
      </c>
      <c r="B31" s="6">
        <v>39994</v>
      </c>
      <c r="C31" s="9">
        <v>165753</v>
      </c>
      <c r="D31" s="5"/>
      <c r="E31" s="13" t="s">
        <v>16</v>
      </c>
      <c r="F31" s="4">
        <v>50</v>
      </c>
      <c r="G31" s="4"/>
      <c r="H31" s="4">
        <v>26520</v>
      </c>
      <c r="I31" s="4"/>
      <c r="J31" s="4">
        <f t="shared" si="2"/>
        <v>3315.06</v>
      </c>
      <c r="K31" s="4"/>
      <c r="L31" s="4">
        <f t="shared" si="0"/>
        <v>29835.06</v>
      </c>
      <c r="N31" s="9">
        <f t="shared" si="1"/>
        <v>135917.94</v>
      </c>
      <c r="O31" s="9"/>
      <c r="P31" s="44" t="s">
        <v>67</v>
      </c>
      <c r="Q31" s="39">
        <v>1400</v>
      </c>
      <c r="R31" s="40"/>
      <c r="S31" s="39">
        <v>1430</v>
      </c>
      <c r="T31" s="40"/>
      <c r="U31" s="39">
        <v>1420</v>
      </c>
      <c r="V31" s="40"/>
      <c r="W31" s="39">
        <v>1450</v>
      </c>
      <c r="X31" s="40"/>
      <c r="Y31" s="39">
        <v>1440</v>
      </c>
      <c r="AA31" s="39" t="s">
        <v>56</v>
      </c>
    </row>
    <row r="32" spans="1:28" ht="12.75">
      <c r="A32" s="10" t="s">
        <v>33</v>
      </c>
      <c r="B32" s="6">
        <v>39994</v>
      </c>
      <c r="C32" s="9">
        <v>289174</v>
      </c>
      <c r="D32" s="5"/>
      <c r="E32" s="13" t="s">
        <v>16</v>
      </c>
      <c r="F32" s="4">
        <v>50</v>
      </c>
      <c r="G32" s="4"/>
      <c r="H32" s="4">
        <v>46265</v>
      </c>
      <c r="I32" s="4"/>
      <c r="J32" s="4">
        <f t="shared" si="2"/>
        <v>5783.48</v>
      </c>
      <c r="K32" s="4"/>
      <c r="L32" s="4">
        <f t="shared" si="0"/>
        <v>52048.479999999996</v>
      </c>
      <c r="N32" s="9">
        <f t="shared" si="1"/>
        <v>237125.52000000002</v>
      </c>
      <c r="O32" s="9"/>
      <c r="P32" s="26"/>
      <c r="Q32" s="46">
        <f>+C20</f>
        <v>835148.42</v>
      </c>
      <c r="R32" s="45"/>
      <c r="S32" s="47">
        <f>+C41</f>
        <v>3486190.7199999997</v>
      </c>
      <c r="T32" s="48"/>
      <c r="U32" s="49">
        <f>+C95</f>
        <v>7128353</v>
      </c>
      <c r="V32" s="50"/>
      <c r="W32" s="51">
        <f>+C197</f>
        <v>3719973</v>
      </c>
      <c r="X32" s="45"/>
      <c r="Y32" s="51">
        <f>+C260</f>
        <v>40195914.89</v>
      </c>
      <c r="Z32" s="52"/>
      <c r="AA32" s="51"/>
      <c r="AB32" s="52"/>
    </row>
    <row r="33" spans="1:28" ht="12.75">
      <c r="A33" s="10" t="s">
        <v>36</v>
      </c>
      <c r="B33" s="6">
        <v>40359</v>
      </c>
      <c r="C33" s="9">
        <v>1700</v>
      </c>
      <c r="D33" s="5"/>
      <c r="E33" s="13" t="s">
        <v>16</v>
      </c>
      <c r="F33" s="4">
        <v>50</v>
      </c>
      <c r="G33" s="4"/>
      <c r="H33" s="4">
        <v>238</v>
      </c>
      <c r="I33" s="4"/>
      <c r="J33" s="4">
        <f t="shared" si="2"/>
        <v>34</v>
      </c>
      <c r="K33" s="4"/>
      <c r="L33" s="4">
        <f t="shared" si="0"/>
        <v>272</v>
      </c>
      <c r="N33" s="9">
        <f t="shared" si="1"/>
        <v>1428</v>
      </c>
      <c r="O33" s="9"/>
      <c r="P33" s="9"/>
      <c r="Q33" s="46"/>
      <c r="R33" s="45"/>
      <c r="S33" s="47">
        <f>+C276</f>
        <v>192736</v>
      </c>
      <c r="T33" s="48"/>
      <c r="U33" s="51">
        <f>+C205</f>
        <v>78640</v>
      </c>
      <c r="V33" s="45"/>
      <c r="W33" s="46"/>
      <c r="X33" s="16"/>
      <c r="Y33" s="46"/>
      <c r="Z33" s="52"/>
      <c r="AA33" s="46"/>
      <c r="AB33" s="52"/>
    </row>
    <row r="34" spans="1:28" ht="12.75">
      <c r="A34" s="10" t="s">
        <v>48</v>
      </c>
      <c r="B34" s="6">
        <v>40724</v>
      </c>
      <c r="C34" s="9">
        <v>101795.27</v>
      </c>
      <c r="D34" s="5"/>
      <c r="E34" s="13" t="s">
        <v>16</v>
      </c>
      <c r="F34" s="4">
        <v>50</v>
      </c>
      <c r="G34" s="4"/>
      <c r="H34" s="4">
        <v>12216</v>
      </c>
      <c r="I34" s="4"/>
      <c r="J34" s="4">
        <f t="shared" si="2"/>
        <v>2035.9054</v>
      </c>
      <c r="K34" s="4"/>
      <c r="L34" s="4">
        <f t="shared" si="0"/>
        <v>14251.9054</v>
      </c>
      <c r="N34" s="9">
        <f t="shared" si="1"/>
        <v>87543.3646</v>
      </c>
      <c r="O34" s="9"/>
      <c r="P34" s="26"/>
      <c r="Q34" s="46"/>
      <c r="R34" s="45"/>
      <c r="S34" s="47">
        <f>+C312</f>
        <v>8475768</v>
      </c>
      <c r="T34" s="48"/>
      <c r="U34" s="51">
        <f>+C212</f>
        <v>134213</v>
      </c>
      <c r="V34" s="45"/>
      <c r="W34" s="46"/>
      <c r="X34" s="45"/>
      <c r="Y34" s="46"/>
      <c r="Z34" s="52"/>
      <c r="AA34" s="46"/>
      <c r="AB34" s="52"/>
    </row>
    <row r="35" spans="1:28" ht="12.75">
      <c r="A35" s="10" t="s">
        <v>74</v>
      </c>
      <c r="B35" s="6">
        <v>41090</v>
      </c>
      <c r="C35" s="9">
        <v>25000</v>
      </c>
      <c r="D35" s="5"/>
      <c r="E35" s="13" t="s">
        <v>16</v>
      </c>
      <c r="F35" s="4">
        <v>50</v>
      </c>
      <c r="G35" s="4"/>
      <c r="H35" s="4">
        <v>2500</v>
      </c>
      <c r="I35" s="4"/>
      <c r="J35" s="4">
        <f t="shared" si="2"/>
        <v>500</v>
      </c>
      <c r="K35" s="4"/>
      <c r="L35" s="4">
        <f t="shared" si="0"/>
        <v>3000</v>
      </c>
      <c r="N35" s="9">
        <f t="shared" si="1"/>
        <v>22000</v>
      </c>
      <c r="O35" s="9"/>
      <c r="P35" s="9"/>
      <c r="Q35" s="46"/>
      <c r="R35" s="45"/>
      <c r="S35" s="58"/>
      <c r="T35" s="48"/>
      <c r="U35" s="51">
        <f>+C317</f>
        <v>1039780</v>
      </c>
      <c r="V35" s="45"/>
      <c r="W35" s="46"/>
      <c r="X35" s="45"/>
      <c r="Y35" s="46"/>
      <c r="Z35" s="52"/>
      <c r="AA35" s="46"/>
      <c r="AB35" s="52"/>
    </row>
    <row r="36" spans="1:28" ht="12.75">
      <c r="A36" s="10" t="s">
        <v>73</v>
      </c>
      <c r="B36" s="6">
        <v>41090</v>
      </c>
      <c r="C36" s="9">
        <v>43255.5</v>
      </c>
      <c r="D36" s="5"/>
      <c r="E36" s="13" t="s">
        <v>16</v>
      </c>
      <c r="F36" s="4">
        <v>50</v>
      </c>
      <c r="G36" s="4"/>
      <c r="H36" s="9">
        <v>4329</v>
      </c>
      <c r="I36" s="4"/>
      <c r="J36" s="9">
        <f t="shared" si="2"/>
        <v>865.11</v>
      </c>
      <c r="K36" s="4"/>
      <c r="L36" s="9">
        <f t="shared" si="0"/>
        <v>5194.11</v>
      </c>
      <c r="N36" s="9">
        <f>C36-L36</f>
        <v>38061.39</v>
      </c>
      <c r="O36" s="9"/>
      <c r="P36" s="9"/>
      <c r="Q36" s="46"/>
      <c r="R36" s="45"/>
      <c r="S36" s="58"/>
      <c r="T36" s="48"/>
      <c r="U36" s="51">
        <f>+C323</f>
        <v>386000</v>
      </c>
      <c r="V36" s="45"/>
      <c r="W36" s="46"/>
      <c r="X36" s="45"/>
      <c r="Y36" s="46"/>
      <c r="Z36" s="52"/>
      <c r="AA36" s="46"/>
      <c r="AB36" s="52"/>
    </row>
    <row r="37" spans="1:28" ht="12.75">
      <c r="A37" s="10" t="s">
        <v>110</v>
      </c>
      <c r="B37" s="6">
        <v>42916</v>
      </c>
      <c r="C37" s="9">
        <v>1433502</v>
      </c>
      <c r="D37" s="5"/>
      <c r="E37" s="13" t="s">
        <v>16</v>
      </c>
      <c r="F37" s="4">
        <v>50</v>
      </c>
      <c r="G37" s="4"/>
      <c r="H37" s="9"/>
      <c r="I37" s="4"/>
      <c r="J37" s="9">
        <f t="shared" si="2"/>
        <v>28670.04</v>
      </c>
      <c r="K37" s="4"/>
      <c r="L37" s="9">
        <f t="shared" si="0"/>
        <v>28670.04</v>
      </c>
      <c r="N37" s="9">
        <f>C37-L37</f>
        <v>1404831.96</v>
      </c>
      <c r="O37" s="9"/>
      <c r="P37" s="9"/>
      <c r="Q37" s="46"/>
      <c r="R37" s="45"/>
      <c r="S37" s="58"/>
      <c r="T37" s="48"/>
      <c r="U37" s="51"/>
      <c r="V37" s="45"/>
      <c r="W37" s="46"/>
      <c r="X37" s="45"/>
      <c r="Y37" s="46"/>
      <c r="Z37" s="52"/>
      <c r="AA37" s="46"/>
      <c r="AB37" s="52"/>
    </row>
    <row r="38" spans="1:28" ht="12.75">
      <c r="A38" s="10" t="s">
        <v>109</v>
      </c>
      <c r="B38" s="6">
        <v>42916</v>
      </c>
      <c r="C38" s="7">
        <v>349895</v>
      </c>
      <c r="D38" s="5"/>
      <c r="E38" s="13" t="s">
        <v>16</v>
      </c>
      <c r="F38" s="4">
        <v>50</v>
      </c>
      <c r="G38" s="4"/>
      <c r="H38" s="7"/>
      <c r="I38" s="4"/>
      <c r="J38" s="7">
        <f t="shared" si="2"/>
        <v>6997.9</v>
      </c>
      <c r="K38" s="4"/>
      <c r="L38" s="7">
        <f t="shared" si="0"/>
        <v>6997.9</v>
      </c>
      <c r="N38" s="7">
        <f>C38-L38</f>
        <v>342897.1</v>
      </c>
      <c r="O38" s="9"/>
      <c r="P38" s="9"/>
      <c r="Q38" s="46"/>
      <c r="R38" s="45"/>
      <c r="S38" s="58"/>
      <c r="T38" s="48"/>
      <c r="U38" s="51"/>
      <c r="V38" s="45"/>
      <c r="W38" s="46"/>
      <c r="X38" s="45"/>
      <c r="Y38" s="46"/>
      <c r="Z38" s="52"/>
      <c r="AA38" s="46"/>
      <c r="AB38" s="52"/>
    </row>
    <row r="39" spans="1:28" ht="12.75">
      <c r="A39" s="10"/>
      <c r="B39" s="6"/>
      <c r="C39" s="9"/>
      <c r="D39" s="5"/>
      <c r="E39" s="13"/>
      <c r="F39" s="4"/>
      <c r="G39" s="4"/>
      <c r="H39" s="9"/>
      <c r="I39" s="4"/>
      <c r="J39" s="9"/>
      <c r="K39" s="4"/>
      <c r="L39" s="9"/>
      <c r="N39" s="9"/>
      <c r="O39" s="9"/>
      <c r="P39" s="9"/>
      <c r="Q39" s="46"/>
      <c r="R39" s="45"/>
      <c r="S39" s="58"/>
      <c r="T39" s="48"/>
      <c r="U39" s="51"/>
      <c r="V39" s="45"/>
      <c r="W39" s="46"/>
      <c r="X39" s="45"/>
      <c r="Y39" s="46"/>
      <c r="Z39" s="52"/>
      <c r="AA39" s="46"/>
      <c r="AB39" s="52"/>
    </row>
    <row r="40" spans="3:28" ht="12.75">
      <c r="C40" s="9"/>
      <c r="D40" s="5"/>
      <c r="E40" s="13"/>
      <c r="F40" s="4"/>
      <c r="G40" s="4"/>
      <c r="H40" s="4"/>
      <c r="I40" s="4"/>
      <c r="J40" s="4"/>
      <c r="K40" s="4"/>
      <c r="L40" s="4"/>
      <c r="N40" s="9"/>
      <c r="O40" s="9"/>
      <c r="P40" s="9"/>
      <c r="Q40" s="50"/>
      <c r="R40" s="50"/>
      <c r="S40" s="55"/>
      <c r="T40" s="55"/>
      <c r="U40" s="50">
        <f>+C326</f>
        <v>180000</v>
      </c>
      <c r="V40" s="50"/>
      <c r="W40" s="50"/>
      <c r="X40" s="50"/>
      <c r="Y40" s="50"/>
      <c r="Z40" s="16"/>
      <c r="AA40" s="50"/>
      <c r="AB40" s="52"/>
    </row>
    <row r="41" spans="1:28" ht="13.5" thickBot="1">
      <c r="A41" s="24" t="s">
        <v>19</v>
      </c>
      <c r="B41" s="6"/>
      <c r="C41" s="14">
        <f>SUM(C23:C38)</f>
        <v>3486190.7199999997</v>
      </c>
      <c r="D41" s="11">
        <v>1492</v>
      </c>
      <c r="E41" s="13"/>
      <c r="F41" s="13"/>
      <c r="G41" s="13"/>
      <c r="H41" s="14">
        <f>SUM(H23:H36)</f>
        <v>465653</v>
      </c>
      <c r="I41" s="15"/>
      <c r="J41" s="14">
        <f>SUM(J23:J38)</f>
        <v>68771.6344</v>
      </c>
      <c r="K41" s="15"/>
      <c r="L41" s="14">
        <f>SUM(L23:L38)</f>
        <v>534424.6344</v>
      </c>
      <c r="M41" s="16"/>
      <c r="N41" s="14">
        <f>SUM(N23:N36)</f>
        <v>1204037.0255999998</v>
      </c>
      <c r="O41" s="15"/>
      <c r="U41" s="60">
        <f>+C330</f>
        <v>500787</v>
      </c>
      <c r="AB41" s="52"/>
    </row>
    <row r="42" spans="2:28" ht="13.5" thickTop="1">
      <c r="B42" s="6"/>
      <c r="C42" s="38" t="s">
        <v>58</v>
      </c>
      <c r="D42" s="11"/>
      <c r="E42" s="4"/>
      <c r="F42" s="4"/>
      <c r="G42" s="4"/>
      <c r="H42" s="9"/>
      <c r="I42" s="4"/>
      <c r="J42" s="9"/>
      <c r="K42" s="4"/>
      <c r="L42" s="38" t="s">
        <v>52</v>
      </c>
      <c r="N42" s="9"/>
      <c r="O42" s="9"/>
      <c r="U42" s="60">
        <f>+C339</f>
        <v>3322238</v>
      </c>
      <c r="AB42" s="52"/>
    </row>
    <row r="43" spans="2:27" ht="13.5" thickBot="1">
      <c r="B43" s="6"/>
      <c r="C43" s="9"/>
      <c r="D43" s="11"/>
      <c r="E43" s="4"/>
      <c r="F43" s="4"/>
      <c r="G43" s="4"/>
      <c r="H43" s="9"/>
      <c r="I43" s="4"/>
      <c r="J43" s="9"/>
      <c r="K43" s="9"/>
      <c r="L43" s="9"/>
      <c r="N43" s="9"/>
      <c r="O43" s="9"/>
      <c r="P43" s="44" t="s">
        <v>66</v>
      </c>
      <c r="Q43" s="56">
        <f>SUM(Q32:Q42)</f>
        <v>835148.42</v>
      </c>
      <c r="R43" s="56">
        <f>SUM(R32:R42)</f>
        <v>0</v>
      </c>
      <c r="S43" s="56">
        <f>SUM(S32:S42)</f>
        <v>12154694.719999999</v>
      </c>
      <c r="T43" s="56">
        <f>SUM(T32:T42)</f>
        <v>0</v>
      </c>
      <c r="U43" s="56">
        <f>SUM(U32:U42)</f>
        <v>12770011</v>
      </c>
      <c r="V43" s="56">
        <f aca="true" t="shared" si="3" ref="V43:AA43">SUM(V32:V42)</f>
        <v>0</v>
      </c>
      <c r="W43" s="56">
        <f t="shared" si="3"/>
        <v>3719973</v>
      </c>
      <c r="X43" s="56">
        <f t="shared" si="3"/>
        <v>0</v>
      </c>
      <c r="Y43" s="56">
        <f t="shared" si="3"/>
        <v>40195914.89</v>
      </c>
      <c r="Z43" s="56">
        <f t="shared" si="3"/>
        <v>0</v>
      </c>
      <c r="AA43" s="56">
        <f t="shared" si="3"/>
        <v>0</v>
      </c>
    </row>
    <row r="44" spans="1:27" ht="13.5" thickTop="1">
      <c r="A44" s="10">
        <v>1952</v>
      </c>
      <c r="B44" s="6">
        <v>18994</v>
      </c>
      <c r="C44" s="9">
        <v>457000</v>
      </c>
      <c r="D44" s="11"/>
      <c r="E44" s="4" t="s">
        <v>16</v>
      </c>
      <c r="F44" s="4">
        <v>99</v>
      </c>
      <c r="G44" s="4"/>
      <c r="H44" s="9">
        <v>299587</v>
      </c>
      <c r="I44" s="4"/>
      <c r="J44" s="9">
        <f>C44/F44-42</f>
        <v>4574.161616161616</v>
      </c>
      <c r="K44" s="9"/>
      <c r="L44" s="9">
        <f aca="true" t="shared" si="4" ref="L44:L89">H44+J44</f>
        <v>304161.16161616164</v>
      </c>
      <c r="N44" s="9">
        <f aca="true" t="shared" si="5" ref="N44:N93">C44-L44</f>
        <v>152838.83838383836</v>
      </c>
      <c r="O44" s="9"/>
      <c r="P44" s="44" t="s">
        <v>55</v>
      </c>
      <c r="Q44" s="38" t="s">
        <v>57</v>
      </c>
      <c r="S44" s="38" t="s">
        <v>58</v>
      </c>
      <c r="U44" s="38" t="s">
        <v>59</v>
      </c>
      <c r="W44" s="38" t="s">
        <v>60</v>
      </c>
      <c r="Y44" s="38" t="s">
        <v>61</v>
      </c>
      <c r="AA44" s="38" t="s">
        <v>62</v>
      </c>
    </row>
    <row r="45" spans="1:17" ht="12.75">
      <c r="A45" s="10">
        <v>1955</v>
      </c>
      <c r="B45" s="6">
        <v>20090</v>
      </c>
      <c r="C45" s="9">
        <v>18000</v>
      </c>
      <c r="D45" s="11"/>
      <c r="E45" s="4" t="s">
        <v>16</v>
      </c>
      <c r="F45" s="4">
        <v>99.11</v>
      </c>
      <c r="G45" s="4"/>
      <c r="H45" s="9">
        <v>11257</v>
      </c>
      <c r="I45" s="4"/>
      <c r="J45" s="9">
        <f aca="true" t="shared" si="6" ref="J45:J50">C45/F45-2</f>
        <v>179.6163858339219</v>
      </c>
      <c r="K45" s="9"/>
      <c r="L45" s="9">
        <f t="shared" si="4"/>
        <v>11436.616385833922</v>
      </c>
      <c r="N45" s="9">
        <f t="shared" si="5"/>
        <v>6563.383614166078</v>
      </c>
      <c r="O45" s="9"/>
      <c r="P45" s="9"/>
      <c r="Q45" s="2" t="s">
        <v>63</v>
      </c>
    </row>
    <row r="46" spans="1:22" ht="12.75">
      <c r="A46" s="10">
        <v>1967</v>
      </c>
      <c r="B46" s="6">
        <v>24473</v>
      </c>
      <c r="C46" s="9">
        <v>37000</v>
      </c>
      <c r="D46" s="11"/>
      <c r="E46" s="4" t="s">
        <v>16</v>
      </c>
      <c r="F46" s="4">
        <v>99</v>
      </c>
      <c r="G46" s="4"/>
      <c r="H46" s="9">
        <v>19773</v>
      </c>
      <c r="I46" s="4"/>
      <c r="J46" s="9">
        <f t="shared" si="6"/>
        <v>371.73737373737373</v>
      </c>
      <c r="K46" s="9"/>
      <c r="L46" s="9">
        <f t="shared" si="4"/>
        <v>20144.737373737375</v>
      </c>
      <c r="N46" s="9">
        <f t="shared" si="5"/>
        <v>16855.262626262625</v>
      </c>
      <c r="O46" s="9"/>
      <c r="P46" s="9"/>
      <c r="U46" s="34"/>
      <c r="V46" s="41"/>
    </row>
    <row r="47" spans="1:22" ht="12.75">
      <c r="A47" s="10">
        <v>1969</v>
      </c>
      <c r="B47" s="6">
        <v>25204</v>
      </c>
      <c r="C47" s="9">
        <v>13864</v>
      </c>
      <c r="D47" s="11"/>
      <c r="E47" s="4" t="s">
        <v>16</v>
      </c>
      <c r="F47" s="4">
        <v>99</v>
      </c>
      <c r="G47" s="4"/>
      <c r="H47" s="9">
        <v>6721</v>
      </c>
      <c r="I47" s="4"/>
      <c r="J47" s="9">
        <f t="shared" si="6"/>
        <v>138.04040404040404</v>
      </c>
      <c r="K47" s="9"/>
      <c r="L47" s="9">
        <f t="shared" si="4"/>
        <v>6859.040404040404</v>
      </c>
      <c r="N47" s="9">
        <f t="shared" si="5"/>
        <v>7004.959595959596</v>
      </c>
      <c r="O47" s="9"/>
      <c r="P47" s="9"/>
      <c r="U47" s="34"/>
      <c r="V47" s="41"/>
    </row>
    <row r="48" spans="1:22" ht="12.75">
      <c r="A48" s="10">
        <v>1970</v>
      </c>
      <c r="B48" s="6">
        <v>25569</v>
      </c>
      <c r="C48" s="9">
        <v>713805</v>
      </c>
      <c r="D48" s="11"/>
      <c r="E48" s="4" t="s">
        <v>16</v>
      </c>
      <c r="F48" s="4">
        <v>99</v>
      </c>
      <c r="G48" s="4"/>
      <c r="H48" s="9">
        <v>340044</v>
      </c>
      <c r="I48" s="4"/>
      <c r="J48" s="9">
        <f t="shared" si="6"/>
        <v>7208.151515151515</v>
      </c>
      <c r="K48" s="9"/>
      <c r="L48" s="9">
        <f t="shared" si="4"/>
        <v>347252.1515151515</v>
      </c>
      <c r="N48" s="9">
        <f t="shared" si="5"/>
        <v>366552.8484848485</v>
      </c>
      <c r="O48" s="9"/>
      <c r="P48" s="9"/>
      <c r="U48" s="34"/>
      <c r="V48" s="41"/>
    </row>
    <row r="49" spans="1:16" ht="12.75">
      <c r="A49" s="10">
        <v>1971</v>
      </c>
      <c r="B49" s="6">
        <v>25934</v>
      </c>
      <c r="C49" s="9">
        <v>22518</v>
      </c>
      <c r="D49" s="11"/>
      <c r="E49" s="4" t="s">
        <v>16</v>
      </c>
      <c r="F49" s="4">
        <v>99</v>
      </c>
      <c r="G49" s="4"/>
      <c r="H49" s="9">
        <v>10477</v>
      </c>
      <c r="I49" s="4"/>
      <c r="J49" s="9">
        <f t="shared" si="6"/>
        <v>225.45454545454547</v>
      </c>
      <c r="K49" s="9"/>
      <c r="L49" s="9">
        <f t="shared" si="4"/>
        <v>10702.454545454546</v>
      </c>
      <c r="N49" s="9">
        <f t="shared" si="5"/>
        <v>11815.545454545454</v>
      </c>
      <c r="O49" s="9"/>
      <c r="P49" s="9"/>
    </row>
    <row r="50" spans="1:16" ht="12.75">
      <c r="A50" s="10">
        <v>1972</v>
      </c>
      <c r="B50" s="6">
        <v>26299</v>
      </c>
      <c r="C50" s="9">
        <v>22304</v>
      </c>
      <c r="D50" s="11"/>
      <c r="E50" s="4" t="s">
        <v>16</v>
      </c>
      <c r="F50" s="4">
        <v>99</v>
      </c>
      <c r="G50" s="4"/>
      <c r="H50" s="9">
        <v>12520</v>
      </c>
      <c r="I50" s="4"/>
      <c r="J50" s="9">
        <f t="shared" si="6"/>
        <v>223.2929292929293</v>
      </c>
      <c r="K50" s="9"/>
      <c r="L50" s="9">
        <f t="shared" si="4"/>
        <v>12743.29292929293</v>
      </c>
      <c r="N50" s="9">
        <f t="shared" si="5"/>
        <v>9560.70707070707</v>
      </c>
      <c r="O50" s="9"/>
      <c r="P50" s="9"/>
    </row>
    <row r="51" spans="1:16" ht="12.75">
      <c r="A51" s="10">
        <v>1972</v>
      </c>
      <c r="B51" s="6">
        <v>26299</v>
      </c>
      <c r="C51" s="9">
        <v>2670</v>
      </c>
      <c r="D51" s="11"/>
      <c r="E51" s="4" t="s">
        <v>16</v>
      </c>
      <c r="F51" s="4">
        <v>20</v>
      </c>
      <c r="G51" s="4"/>
      <c r="H51" s="9">
        <v>2670</v>
      </c>
      <c r="I51" s="4"/>
      <c r="J51" s="9">
        <v>0</v>
      </c>
      <c r="K51" s="9"/>
      <c r="L51" s="9">
        <f t="shared" si="4"/>
        <v>2670</v>
      </c>
      <c r="N51" s="9">
        <f t="shared" si="5"/>
        <v>0</v>
      </c>
      <c r="O51" s="9"/>
      <c r="P51" s="9"/>
    </row>
    <row r="52" spans="1:16" ht="12.75">
      <c r="A52" s="10">
        <v>1974</v>
      </c>
      <c r="B52" s="6">
        <v>27030</v>
      </c>
      <c r="C52" s="9">
        <v>24847</v>
      </c>
      <c r="D52" s="11"/>
      <c r="E52" s="4" t="s">
        <v>16</v>
      </c>
      <c r="F52" s="4">
        <v>99</v>
      </c>
      <c r="G52" s="4"/>
      <c r="H52" s="9">
        <v>10821</v>
      </c>
      <c r="I52" s="4"/>
      <c r="J52" s="9">
        <f aca="true" t="shared" si="7" ref="J52:J59">C52/F52-2</f>
        <v>248.97979797979798</v>
      </c>
      <c r="K52" s="9"/>
      <c r="L52" s="9">
        <f t="shared" si="4"/>
        <v>11069.979797979799</v>
      </c>
      <c r="N52" s="9">
        <f t="shared" si="5"/>
        <v>13777.020202020201</v>
      </c>
      <c r="O52" s="9"/>
      <c r="P52" s="9"/>
    </row>
    <row r="53" spans="1:16" ht="12.75">
      <c r="A53" s="10">
        <v>1975</v>
      </c>
      <c r="B53" s="6">
        <v>27395</v>
      </c>
      <c r="C53" s="9">
        <v>25077</v>
      </c>
      <c r="D53" s="11"/>
      <c r="E53" s="4" t="s">
        <v>16</v>
      </c>
      <c r="F53" s="4">
        <v>99</v>
      </c>
      <c r="G53" s="4"/>
      <c r="H53" s="9">
        <v>10668</v>
      </c>
      <c r="I53" s="4"/>
      <c r="J53" s="9">
        <f t="shared" si="7"/>
        <v>251.3030303030303</v>
      </c>
      <c r="K53" s="9"/>
      <c r="L53" s="9">
        <f t="shared" si="4"/>
        <v>10919.30303030303</v>
      </c>
      <c r="N53" s="9">
        <f t="shared" si="5"/>
        <v>14157.69696969697</v>
      </c>
      <c r="O53" s="9"/>
      <c r="P53" s="9"/>
    </row>
    <row r="54" spans="1:16" ht="12.75">
      <c r="A54" s="10">
        <v>1977</v>
      </c>
      <c r="B54" s="6">
        <v>28126</v>
      </c>
      <c r="C54" s="9">
        <v>13672</v>
      </c>
      <c r="D54" s="11"/>
      <c r="E54" s="4" t="s">
        <v>16</v>
      </c>
      <c r="F54" s="4">
        <v>99</v>
      </c>
      <c r="G54" s="4"/>
      <c r="H54" s="9">
        <v>5536</v>
      </c>
      <c r="I54" s="4"/>
      <c r="J54" s="9">
        <f t="shared" si="7"/>
        <v>136.1010101010101</v>
      </c>
      <c r="K54" s="9"/>
      <c r="L54" s="9">
        <f t="shared" si="4"/>
        <v>5672.10101010101</v>
      </c>
      <c r="N54" s="9">
        <f t="shared" si="5"/>
        <v>7999.89898989899</v>
      </c>
      <c r="O54" s="9"/>
      <c r="P54" s="9"/>
    </row>
    <row r="55" spans="1:16" ht="12.75">
      <c r="A55" s="10">
        <v>1978</v>
      </c>
      <c r="B55" s="6">
        <v>28491</v>
      </c>
      <c r="C55" s="9">
        <v>16223</v>
      </c>
      <c r="D55" s="11"/>
      <c r="E55" s="4" t="s">
        <v>16</v>
      </c>
      <c r="F55" s="4">
        <v>99</v>
      </c>
      <c r="G55" s="4"/>
      <c r="H55" s="9">
        <v>6409</v>
      </c>
      <c r="I55" s="4"/>
      <c r="J55" s="9">
        <f t="shared" si="7"/>
        <v>161.86868686868686</v>
      </c>
      <c r="K55" s="9"/>
      <c r="L55" s="9">
        <f t="shared" si="4"/>
        <v>6570.868686868687</v>
      </c>
      <c r="N55" s="9">
        <f t="shared" si="5"/>
        <v>9652.131313131313</v>
      </c>
      <c r="O55" s="9"/>
      <c r="P55" s="9"/>
    </row>
    <row r="56" spans="1:16" ht="12.75">
      <c r="A56" s="10">
        <v>1978</v>
      </c>
      <c r="B56" s="6">
        <v>28491</v>
      </c>
      <c r="C56" s="9">
        <v>8780</v>
      </c>
      <c r="D56" s="11"/>
      <c r="E56" s="4" t="s">
        <v>16</v>
      </c>
      <c r="F56" s="4">
        <v>99</v>
      </c>
      <c r="G56" s="4"/>
      <c r="H56" s="9">
        <v>3462</v>
      </c>
      <c r="I56" s="4"/>
      <c r="J56" s="9">
        <f t="shared" si="7"/>
        <v>86.68686868686869</v>
      </c>
      <c r="K56" s="9"/>
      <c r="L56" s="9">
        <f t="shared" si="4"/>
        <v>3548.686868686869</v>
      </c>
      <c r="N56" s="9">
        <f t="shared" si="5"/>
        <v>5231.313131313131</v>
      </c>
      <c r="O56" s="9"/>
      <c r="P56" s="9"/>
    </row>
    <row r="57" spans="1:16" ht="12.75">
      <c r="A57" s="10">
        <v>1979</v>
      </c>
      <c r="B57" s="6">
        <v>28856</v>
      </c>
      <c r="C57" s="9">
        <v>3384</v>
      </c>
      <c r="D57" s="11"/>
      <c r="E57" s="4" t="s">
        <v>16</v>
      </c>
      <c r="F57" s="4">
        <v>99</v>
      </c>
      <c r="G57" s="4"/>
      <c r="H57" s="9">
        <v>1288</v>
      </c>
      <c r="I57" s="4"/>
      <c r="J57" s="9">
        <f t="shared" si="7"/>
        <v>32.18181818181818</v>
      </c>
      <c r="K57" s="9"/>
      <c r="L57" s="9">
        <f t="shared" si="4"/>
        <v>1320.1818181818182</v>
      </c>
      <c r="N57" s="9">
        <f t="shared" si="5"/>
        <v>2063.818181818182</v>
      </c>
      <c r="O57" s="9"/>
      <c r="P57" s="9"/>
    </row>
    <row r="58" spans="1:16" ht="12.75">
      <c r="A58" s="10">
        <v>1980</v>
      </c>
      <c r="B58" s="6">
        <v>29221</v>
      </c>
      <c r="C58" s="9">
        <v>16524</v>
      </c>
      <c r="D58" s="11"/>
      <c r="E58" s="4" t="s">
        <v>16</v>
      </c>
      <c r="F58" s="4">
        <v>99</v>
      </c>
      <c r="G58" s="4"/>
      <c r="H58" s="9">
        <v>6198</v>
      </c>
      <c r="I58" s="4"/>
      <c r="J58" s="9">
        <f t="shared" si="7"/>
        <v>164.9090909090909</v>
      </c>
      <c r="K58" s="9"/>
      <c r="L58" s="9">
        <f t="shared" si="4"/>
        <v>6362.909090909091</v>
      </c>
      <c r="N58" s="9">
        <f t="shared" si="5"/>
        <v>10161.090909090908</v>
      </c>
      <c r="O58" s="9"/>
      <c r="P58" s="9"/>
    </row>
    <row r="59" spans="1:16" ht="12.75">
      <c r="A59" s="10">
        <v>1980</v>
      </c>
      <c r="B59" s="6">
        <v>29221</v>
      </c>
      <c r="C59" s="9">
        <v>135363</v>
      </c>
      <c r="D59" s="11"/>
      <c r="E59" s="4" t="s">
        <v>16</v>
      </c>
      <c r="F59" s="4">
        <v>99</v>
      </c>
      <c r="G59" s="4"/>
      <c r="H59" s="9">
        <v>50917</v>
      </c>
      <c r="I59" s="4"/>
      <c r="J59" s="9">
        <f t="shared" si="7"/>
        <v>1365.3030303030303</v>
      </c>
      <c r="K59" s="9"/>
      <c r="L59" s="9">
        <f t="shared" si="4"/>
        <v>52282.30303030303</v>
      </c>
      <c r="N59" s="9">
        <f t="shared" si="5"/>
        <v>83080.69696969696</v>
      </c>
      <c r="O59" s="9"/>
      <c r="P59" s="9"/>
    </row>
    <row r="60" spans="1:16" ht="12.75">
      <c r="A60" s="10">
        <v>1985</v>
      </c>
      <c r="B60" s="6">
        <v>31048</v>
      </c>
      <c r="C60" s="9">
        <v>7550</v>
      </c>
      <c r="D60" s="11"/>
      <c r="E60" s="4" t="s">
        <v>16</v>
      </c>
      <c r="F60" s="4">
        <v>20</v>
      </c>
      <c r="G60" s="4"/>
      <c r="H60" s="9">
        <v>7550</v>
      </c>
      <c r="I60" s="4"/>
      <c r="J60" s="9">
        <v>0</v>
      </c>
      <c r="K60" s="9"/>
      <c r="L60" s="9">
        <f t="shared" si="4"/>
        <v>7550</v>
      </c>
      <c r="N60" s="9">
        <f t="shared" si="5"/>
        <v>0</v>
      </c>
      <c r="O60" s="9"/>
      <c r="P60" s="9"/>
    </row>
    <row r="61" spans="1:16" ht="12.75">
      <c r="A61" s="10">
        <v>1987</v>
      </c>
      <c r="B61" s="6">
        <v>31778</v>
      </c>
      <c r="C61" s="9">
        <v>91593</v>
      </c>
      <c r="D61" s="11"/>
      <c r="E61" s="4" t="s">
        <v>16</v>
      </c>
      <c r="F61" s="4">
        <v>20</v>
      </c>
      <c r="G61" s="4"/>
      <c r="H61" s="9">
        <v>91593</v>
      </c>
      <c r="I61" s="4"/>
      <c r="J61" s="9"/>
      <c r="K61" s="9"/>
      <c r="L61" s="9">
        <f t="shared" si="4"/>
        <v>91593</v>
      </c>
      <c r="N61" s="9">
        <f t="shared" si="5"/>
        <v>0</v>
      </c>
      <c r="O61" s="9"/>
      <c r="P61" s="9"/>
    </row>
    <row r="62" spans="1:16" ht="12.75">
      <c r="A62" s="10">
        <v>1989</v>
      </c>
      <c r="B62" s="6">
        <v>32509</v>
      </c>
      <c r="C62" s="9">
        <v>14650</v>
      </c>
      <c r="D62" s="11"/>
      <c r="E62" s="4" t="s">
        <v>16</v>
      </c>
      <c r="F62" s="4">
        <v>20</v>
      </c>
      <c r="G62" s="4"/>
      <c r="H62" s="9">
        <v>14650</v>
      </c>
      <c r="I62" s="4"/>
      <c r="J62" s="9"/>
      <c r="K62" s="9"/>
      <c r="L62" s="9">
        <f t="shared" si="4"/>
        <v>14650</v>
      </c>
      <c r="N62" s="9">
        <f t="shared" si="5"/>
        <v>0</v>
      </c>
      <c r="O62" s="9"/>
      <c r="P62" s="9"/>
    </row>
    <row r="63" spans="1:16" ht="12.75">
      <c r="A63" s="10">
        <v>1989</v>
      </c>
      <c r="B63" s="6">
        <v>32721</v>
      </c>
      <c r="C63" s="9">
        <v>2344</v>
      </c>
      <c r="D63" s="11"/>
      <c r="E63" s="4" t="s">
        <v>16</v>
      </c>
      <c r="F63" s="4">
        <v>20</v>
      </c>
      <c r="G63" s="4"/>
      <c r="H63" s="9">
        <v>2344</v>
      </c>
      <c r="I63" s="4"/>
      <c r="J63" s="9">
        <v>0</v>
      </c>
      <c r="K63" s="9"/>
      <c r="L63" s="9">
        <f t="shared" si="4"/>
        <v>2344</v>
      </c>
      <c r="N63" s="9">
        <f t="shared" si="5"/>
        <v>0</v>
      </c>
      <c r="O63" s="9"/>
      <c r="P63" s="9"/>
    </row>
    <row r="64" spans="1:16" ht="12.75">
      <c r="A64" s="10">
        <v>1989</v>
      </c>
      <c r="B64" s="6">
        <v>32843</v>
      </c>
      <c r="C64" s="9">
        <v>2898</v>
      </c>
      <c r="D64" s="11"/>
      <c r="E64" s="4" t="s">
        <v>16</v>
      </c>
      <c r="F64" s="4">
        <v>20</v>
      </c>
      <c r="G64" s="4"/>
      <c r="H64" s="9">
        <v>2898</v>
      </c>
      <c r="I64" s="4"/>
      <c r="J64" s="9">
        <v>0</v>
      </c>
      <c r="K64" s="9"/>
      <c r="L64" s="9">
        <f t="shared" si="4"/>
        <v>2898</v>
      </c>
      <c r="N64" s="9">
        <f t="shared" si="5"/>
        <v>0</v>
      </c>
      <c r="O64" s="9"/>
      <c r="P64" s="9"/>
    </row>
    <row r="65" spans="1:16" ht="12.75">
      <c r="A65" s="10">
        <v>1990</v>
      </c>
      <c r="B65" s="6">
        <v>32905</v>
      </c>
      <c r="C65" s="9">
        <v>6290</v>
      </c>
      <c r="D65" s="11"/>
      <c r="E65" s="4" t="s">
        <v>16</v>
      </c>
      <c r="F65" s="4">
        <v>20</v>
      </c>
      <c r="G65" s="4"/>
      <c r="H65" s="9">
        <v>6290</v>
      </c>
      <c r="I65" s="4"/>
      <c r="J65" s="9">
        <v>0</v>
      </c>
      <c r="K65" s="9"/>
      <c r="L65" s="9">
        <f t="shared" si="4"/>
        <v>6290</v>
      </c>
      <c r="N65" s="9">
        <f t="shared" si="5"/>
        <v>0</v>
      </c>
      <c r="O65" s="9"/>
      <c r="P65" s="9"/>
    </row>
    <row r="66" spans="1:16" ht="12.75">
      <c r="A66" s="10">
        <v>1990</v>
      </c>
      <c r="B66" s="6">
        <v>32994</v>
      </c>
      <c r="C66" s="9">
        <v>15107</v>
      </c>
      <c r="D66" s="11"/>
      <c r="E66" s="4" t="s">
        <v>16</v>
      </c>
      <c r="F66" s="4">
        <v>20</v>
      </c>
      <c r="G66" s="4"/>
      <c r="H66" s="9">
        <v>15107</v>
      </c>
      <c r="I66" s="4"/>
      <c r="J66" s="9">
        <v>0</v>
      </c>
      <c r="K66" s="9"/>
      <c r="L66" s="9">
        <f t="shared" si="4"/>
        <v>15107</v>
      </c>
      <c r="N66" s="9">
        <f t="shared" si="5"/>
        <v>0</v>
      </c>
      <c r="O66" s="9"/>
      <c r="P66" s="9"/>
    </row>
    <row r="67" spans="1:16" ht="12.75">
      <c r="A67" s="10">
        <v>1990</v>
      </c>
      <c r="B67" s="6">
        <v>33025</v>
      </c>
      <c r="C67" s="9">
        <v>8478</v>
      </c>
      <c r="D67" s="11"/>
      <c r="E67" s="4" t="s">
        <v>16</v>
      </c>
      <c r="F67" s="4">
        <v>20</v>
      </c>
      <c r="G67" s="4"/>
      <c r="H67" s="9">
        <v>8478</v>
      </c>
      <c r="I67" s="4"/>
      <c r="J67" s="9">
        <v>0</v>
      </c>
      <c r="K67" s="9"/>
      <c r="L67" s="9">
        <f t="shared" si="4"/>
        <v>8478</v>
      </c>
      <c r="N67" s="9">
        <f t="shared" si="5"/>
        <v>0</v>
      </c>
      <c r="O67" s="9"/>
      <c r="P67" s="9"/>
    </row>
    <row r="68" spans="1:16" ht="12.75">
      <c r="A68" s="10">
        <v>1991</v>
      </c>
      <c r="B68" s="6">
        <v>33086</v>
      </c>
      <c r="C68" s="9">
        <v>5000</v>
      </c>
      <c r="D68" s="11"/>
      <c r="E68" s="4" t="s">
        <v>16</v>
      </c>
      <c r="F68" s="4">
        <v>10</v>
      </c>
      <c r="G68" s="4"/>
      <c r="H68" s="9">
        <v>5000</v>
      </c>
      <c r="I68" s="4"/>
      <c r="J68" s="9">
        <v>0</v>
      </c>
      <c r="K68" s="9"/>
      <c r="L68" s="9">
        <f t="shared" si="4"/>
        <v>5000</v>
      </c>
      <c r="N68" s="9">
        <f t="shared" si="5"/>
        <v>0</v>
      </c>
      <c r="O68" s="9"/>
      <c r="P68" s="9"/>
    </row>
    <row r="69" spans="1:16" ht="12.75">
      <c r="A69" s="10">
        <v>1991</v>
      </c>
      <c r="B69" s="6">
        <v>33147</v>
      </c>
      <c r="C69" s="9">
        <v>1017</v>
      </c>
      <c r="D69" s="11"/>
      <c r="E69" s="4" t="s">
        <v>16</v>
      </c>
      <c r="F69" s="4">
        <v>10</v>
      </c>
      <c r="G69" s="4"/>
      <c r="H69" s="9">
        <v>1017</v>
      </c>
      <c r="I69" s="4"/>
      <c r="J69" s="9">
        <v>0</v>
      </c>
      <c r="K69" s="9"/>
      <c r="L69" s="9">
        <f t="shared" si="4"/>
        <v>1017</v>
      </c>
      <c r="N69" s="9">
        <f t="shared" si="5"/>
        <v>0</v>
      </c>
      <c r="O69" s="9"/>
      <c r="P69" s="9"/>
    </row>
    <row r="70" spans="1:16" ht="12.75">
      <c r="A70" s="10">
        <v>1991</v>
      </c>
      <c r="B70" s="6">
        <v>33178</v>
      </c>
      <c r="C70" s="15">
        <v>6999</v>
      </c>
      <c r="E70" s="4" t="s">
        <v>16</v>
      </c>
      <c r="F70" s="4">
        <v>10</v>
      </c>
      <c r="H70" s="15">
        <v>6999</v>
      </c>
      <c r="I70" s="4"/>
      <c r="J70" s="9">
        <v>0</v>
      </c>
      <c r="L70" s="9">
        <f t="shared" si="4"/>
        <v>6999</v>
      </c>
      <c r="N70" s="9">
        <f t="shared" si="5"/>
        <v>0</v>
      </c>
      <c r="O70" s="9"/>
      <c r="P70" s="9"/>
    </row>
    <row r="71" spans="1:16" ht="12.75">
      <c r="A71" s="10">
        <v>1991</v>
      </c>
      <c r="B71" s="6">
        <v>33270</v>
      </c>
      <c r="C71" s="15">
        <v>7411</v>
      </c>
      <c r="E71" s="4" t="s">
        <v>16</v>
      </c>
      <c r="F71" s="4">
        <v>10</v>
      </c>
      <c r="H71" s="15">
        <v>7411</v>
      </c>
      <c r="I71" s="4"/>
      <c r="J71" s="9">
        <v>0</v>
      </c>
      <c r="L71" s="9">
        <f t="shared" si="4"/>
        <v>7411</v>
      </c>
      <c r="N71" s="9">
        <f t="shared" si="5"/>
        <v>0</v>
      </c>
      <c r="O71" s="9"/>
      <c r="P71" s="9"/>
    </row>
    <row r="72" spans="1:16" ht="12.75">
      <c r="A72" s="10">
        <v>1991</v>
      </c>
      <c r="B72" s="6">
        <v>33359</v>
      </c>
      <c r="C72" s="9">
        <v>3975</v>
      </c>
      <c r="D72" s="11"/>
      <c r="E72" s="4" t="s">
        <v>16</v>
      </c>
      <c r="F72" s="4">
        <v>10</v>
      </c>
      <c r="G72" s="4"/>
      <c r="H72" s="9">
        <v>3975</v>
      </c>
      <c r="I72" s="4"/>
      <c r="J72" s="9">
        <v>0</v>
      </c>
      <c r="K72" s="9"/>
      <c r="L72" s="9">
        <f t="shared" si="4"/>
        <v>3975</v>
      </c>
      <c r="N72" s="9">
        <f t="shared" si="5"/>
        <v>0</v>
      </c>
      <c r="O72" s="9"/>
      <c r="P72" s="9"/>
    </row>
    <row r="73" spans="1:16" ht="12.75">
      <c r="A73" s="10">
        <v>1991</v>
      </c>
      <c r="B73" s="6">
        <v>33025</v>
      </c>
      <c r="C73" s="9">
        <v>2150</v>
      </c>
      <c r="D73" s="11"/>
      <c r="E73" s="4" t="s">
        <v>16</v>
      </c>
      <c r="F73" s="4">
        <v>10</v>
      </c>
      <c r="G73" s="4"/>
      <c r="H73" s="9">
        <v>2150</v>
      </c>
      <c r="I73" s="4"/>
      <c r="J73" s="9">
        <v>0</v>
      </c>
      <c r="K73" s="9"/>
      <c r="L73" s="9">
        <f t="shared" si="4"/>
        <v>2150</v>
      </c>
      <c r="N73" s="9">
        <f t="shared" si="5"/>
        <v>0</v>
      </c>
      <c r="O73" s="9"/>
      <c r="P73" s="9"/>
    </row>
    <row r="74" spans="1:16" ht="12.75">
      <c r="A74" s="10">
        <v>1992</v>
      </c>
      <c r="B74" s="6">
        <v>33635</v>
      </c>
      <c r="C74" s="9">
        <v>24843</v>
      </c>
      <c r="D74" s="11"/>
      <c r="E74" s="4" t="s">
        <v>16</v>
      </c>
      <c r="F74" s="4">
        <v>10</v>
      </c>
      <c r="G74" s="4"/>
      <c r="H74" s="9">
        <v>24843</v>
      </c>
      <c r="I74" s="4"/>
      <c r="J74" s="9">
        <v>0</v>
      </c>
      <c r="K74" s="9"/>
      <c r="L74" s="9">
        <f t="shared" si="4"/>
        <v>24843</v>
      </c>
      <c r="N74" s="9">
        <f t="shared" si="5"/>
        <v>0</v>
      </c>
      <c r="O74" s="9"/>
      <c r="P74" s="9"/>
    </row>
    <row r="75" spans="1:16" ht="12.75">
      <c r="A75" s="10">
        <v>1993</v>
      </c>
      <c r="B75" s="6">
        <v>34015</v>
      </c>
      <c r="C75" s="9">
        <v>53113</v>
      </c>
      <c r="D75" s="11"/>
      <c r="E75" s="4" t="s">
        <v>16</v>
      </c>
      <c r="F75" s="4">
        <v>10</v>
      </c>
      <c r="G75" s="4"/>
      <c r="H75" s="9">
        <v>53113</v>
      </c>
      <c r="I75" s="4"/>
      <c r="J75" s="9">
        <v>0</v>
      </c>
      <c r="K75" s="9"/>
      <c r="L75" s="9">
        <f t="shared" si="4"/>
        <v>53113</v>
      </c>
      <c r="N75" s="9">
        <f t="shared" si="5"/>
        <v>0</v>
      </c>
      <c r="O75" s="9"/>
      <c r="P75" s="9"/>
    </row>
    <row r="76" spans="1:16" ht="12.75">
      <c r="A76" s="10">
        <v>1994</v>
      </c>
      <c r="B76" s="6">
        <v>34335</v>
      </c>
      <c r="C76" s="9">
        <v>54178</v>
      </c>
      <c r="D76" s="11"/>
      <c r="E76" s="4" t="s">
        <v>16</v>
      </c>
      <c r="F76" s="4">
        <v>10</v>
      </c>
      <c r="G76" s="4"/>
      <c r="H76" s="9">
        <v>54178</v>
      </c>
      <c r="I76" s="4"/>
      <c r="J76" s="9">
        <v>0</v>
      </c>
      <c r="K76" s="9"/>
      <c r="L76" s="9">
        <f t="shared" si="4"/>
        <v>54178</v>
      </c>
      <c r="N76" s="9">
        <f t="shared" si="5"/>
        <v>0</v>
      </c>
      <c r="O76" s="9"/>
      <c r="P76" s="9"/>
    </row>
    <row r="77" spans="1:16" ht="12.75">
      <c r="A77" s="10">
        <v>1995</v>
      </c>
      <c r="B77" s="6">
        <v>34700</v>
      </c>
      <c r="C77" s="9">
        <v>77693</v>
      </c>
      <c r="D77" s="11"/>
      <c r="E77" s="4" t="s">
        <v>16</v>
      </c>
      <c r="F77" s="4">
        <v>10</v>
      </c>
      <c r="G77" s="4"/>
      <c r="H77" s="9">
        <v>77693</v>
      </c>
      <c r="I77" s="4"/>
      <c r="J77" s="9">
        <v>0</v>
      </c>
      <c r="K77" s="9"/>
      <c r="L77" s="9">
        <f t="shared" si="4"/>
        <v>77693</v>
      </c>
      <c r="N77" s="9">
        <f t="shared" si="5"/>
        <v>0</v>
      </c>
      <c r="O77" s="9"/>
      <c r="P77" s="9"/>
    </row>
    <row r="78" spans="1:16" ht="12.75">
      <c r="A78" s="10">
        <v>1996</v>
      </c>
      <c r="B78" s="6">
        <v>35065</v>
      </c>
      <c r="C78" s="9">
        <v>41665</v>
      </c>
      <c r="D78" s="11"/>
      <c r="E78" s="4" t="s">
        <v>16</v>
      </c>
      <c r="F78" s="4">
        <v>10</v>
      </c>
      <c r="G78" s="4"/>
      <c r="H78" s="9">
        <v>41665</v>
      </c>
      <c r="I78" s="4"/>
      <c r="J78" s="9">
        <v>0</v>
      </c>
      <c r="K78" s="9"/>
      <c r="L78" s="9">
        <f t="shared" si="4"/>
        <v>41665</v>
      </c>
      <c r="N78" s="9">
        <f t="shared" si="5"/>
        <v>0</v>
      </c>
      <c r="O78" s="9"/>
      <c r="P78" s="9"/>
    </row>
    <row r="79" spans="1:16" ht="12.75">
      <c r="A79" s="10">
        <v>1997</v>
      </c>
      <c r="B79" s="6">
        <v>35431</v>
      </c>
      <c r="C79" s="9">
        <v>38895</v>
      </c>
      <c r="D79" s="11"/>
      <c r="E79" s="4" t="s">
        <v>16</v>
      </c>
      <c r="F79" s="4">
        <v>10</v>
      </c>
      <c r="G79" s="4"/>
      <c r="H79" s="9">
        <v>38895</v>
      </c>
      <c r="I79" s="4"/>
      <c r="J79" s="17"/>
      <c r="K79" s="9"/>
      <c r="L79" s="9">
        <f t="shared" si="4"/>
        <v>38895</v>
      </c>
      <c r="N79" s="9">
        <f t="shared" si="5"/>
        <v>0</v>
      </c>
      <c r="O79" s="9"/>
      <c r="P79" s="9"/>
    </row>
    <row r="80" spans="1:16" ht="12.75">
      <c r="A80" s="10">
        <v>1998</v>
      </c>
      <c r="B80" s="6">
        <v>35796</v>
      </c>
      <c r="C80" s="9">
        <v>34346</v>
      </c>
      <c r="D80" s="11"/>
      <c r="E80" s="4" t="s">
        <v>16</v>
      </c>
      <c r="F80" s="4">
        <v>10</v>
      </c>
      <c r="G80" s="4"/>
      <c r="H80" s="9">
        <v>34346</v>
      </c>
      <c r="I80" s="4"/>
      <c r="J80" s="17"/>
      <c r="K80" s="9"/>
      <c r="L80" s="9">
        <f t="shared" si="4"/>
        <v>34346</v>
      </c>
      <c r="N80" s="9">
        <f t="shared" si="5"/>
        <v>0</v>
      </c>
      <c r="O80" s="9"/>
      <c r="P80" s="9"/>
    </row>
    <row r="81" spans="1:16" ht="12.75">
      <c r="A81" s="10">
        <v>1998</v>
      </c>
      <c r="B81" s="6">
        <v>35796</v>
      </c>
      <c r="C81" s="9">
        <v>83500</v>
      </c>
      <c r="D81" s="11"/>
      <c r="E81" s="4" t="s">
        <v>16</v>
      </c>
      <c r="F81" s="4">
        <v>10</v>
      </c>
      <c r="G81" s="4"/>
      <c r="H81" s="9">
        <v>83500</v>
      </c>
      <c r="I81" s="4"/>
      <c r="J81" s="17"/>
      <c r="K81" s="9"/>
      <c r="L81" s="9">
        <f t="shared" si="4"/>
        <v>83500</v>
      </c>
      <c r="N81" s="9">
        <f t="shared" si="5"/>
        <v>0</v>
      </c>
      <c r="O81" s="9"/>
      <c r="P81" s="9"/>
    </row>
    <row r="82" spans="1:16" ht="12.75">
      <c r="A82" s="10">
        <v>1999</v>
      </c>
      <c r="B82" s="6">
        <v>36161</v>
      </c>
      <c r="C82" s="9">
        <v>18664</v>
      </c>
      <c r="D82" s="11"/>
      <c r="E82" s="4" t="s">
        <v>16</v>
      </c>
      <c r="F82" s="4">
        <v>20</v>
      </c>
      <c r="G82" s="4"/>
      <c r="H82" s="9">
        <v>17256</v>
      </c>
      <c r="I82" s="4"/>
      <c r="J82" s="9">
        <f aca="true" t="shared" si="8" ref="J82:J93">C82/F82-2</f>
        <v>931.2</v>
      </c>
      <c r="K82" s="9"/>
      <c r="L82" s="9">
        <f t="shared" si="4"/>
        <v>18187.2</v>
      </c>
      <c r="N82" s="9">
        <f t="shared" si="5"/>
        <v>476.7999999999993</v>
      </c>
      <c r="O82" s="9"/>
      <c r="P82" s="9"/>
    </row>
    <row r="83" spans="1:16" ht="12.75">
      <c r="A83" s="10">
        <v>2000</v>
      </c>
      <c r="B83" s="6">
        <v>36526</v>
      </c>
      <c r="C83" s="9">
        <v>43837</v>
      </c>
      <c r="D83" s="11"/>
      <c r="E83" s="4" t="s">
        <v>16</v>
      </c>
      <c r="F83" s="4">
        <v>20</v>
      </c>
      <c r="G83" s="4"/>
      <c r="H83" s="9">
        <v>38353</v>
      </c>
      <c r="I83" s="4"/>
      <c r="J83" s="9">
        <f t="shared" si="8"/>
        <v>2189.85</v>
      </c>
      <c r="K83" s="9"/>
      <c r="L83" s="9">
        <f t="shared" si="4"/>
        <v>40542.85</v>
      </c>
      <c r="N83" s="9">
        <f t="shared" si="5"/>
        <v>3294.1500000000015</v>
      </c>
      <c r="O83" s="9"/>
      <c r="P83" s="9"/>
    </row>
    <row r="84" spans="1:16" ht="12.75">
      <c r="A84" s="10">
        <v>2001</v>
      </c>
      <c r="B84" s="6">
        <v>36892</v>
      </c>
      <c r="C84" s="9">
        <v>24878</v>
      </c>
      <c r="D84" s="11"/>
      <c r="E84" s="4" t="s">
        <v>16</v>
      </c>
      <c r="F84" s="4">
        <v>20</v>
      </c>
      <c r="G84" s="4"/>
      <c r="H84" s="9">
        <v>20519</v>
      </c>
      <c r="I84" s="4"/>
      <c r="J84" s="9">
        <f t="shared" si="8"/>
        <v>1241.9</v>
      </c>
      <c r="K84" s="9"/>
      <c r="L84" s="9">
        <f t="shared" si="4"/>
        <v>21760.9</v>
      </c>
      <c r="N84" s="9">
        <f t="shared" si="5"/>
        <v>3117.0999999999985</v>
      </c>
      <c r="O84" s="9"/>
      <c r="P84" s="9"/>
    </row>
    <row r="85" spans="1:16" ht="12.75">
      <c r="A85" s="10">
        <v>2002</v>
      </c>
      <c r="B85" s="6">
        <v>37257</v>
      </c>
      <c r="C85" s="9">
        <v>133497</v>
      </c>
      <c r="D85" s="11"/>
      <c r="E85" s="4" t="s">
        <v>16</v>
      </c>
      <c r="F85" s="4">
        <v>20</v>
      </c>
      <c r="G85" s="4"/>
      <c r="H85" s="9">
        <v>103456</v>
      </c>
      <c r="I85" s="4"/>
      <c r="J85" s="9">
        <f t="shared" si="8"/>
        <v>6672.85</v>
      </c>
      <c r="K85" s="9"/>
      <c r="L85" s="9">
        <f t="shared" si="4"/>
        <v>110128.85</v>
      </c>
      <c r="N85" s="9">
        <f t="shared" si="5"/>
        <v>23368.149999999994</v>
      </c>
      <c r="O85" s="9"/>
      <c r="P85" s="9"/>
    </row>
    <row r="86" spans="1:16" ht="12.75">
      <c r="A86" s="10">
        <v>2003</v>
      </c>
      <c r="B86" s="6">
        <v>37622</v>
      </c>
      <c r="C86" s="9">
        <v>56906</v>
      </c>
      <c r="D86" s="11"/>
      <c r="E86" s="4" t="s">
        <v>16</v>
      </c>
      <c r="F86" s="4">
        <v>20</v>
      </c>
      <c r="G86" s="4"/>
      <c r="H86" s="9">
        <v>41249</v>
      </c>
      <c r="I86" s="4"/>
      <c r="J86" s="9">
        <f t="shared" si="8"/>
        <v>2843.3</v>
      </c>
      <c r="K86" s="4"/>
      <c r="L86" s="9">
        <f t="shared" si="4"/>
        <v>44092.3</v>
      </c>
      <c r="N86" s="9">
        <f t="shared" si="5"/>
        <v>12813.699999999997</v>
      </c>
      <c r="O86" s="9"/>
      <c r="P86" s="9"/>
    </row>
    <row r="87" spans="1:16" ht="12.75">
      <c r="A87" s="10">
        <v>2004</v>
      </c>
      <c r="B87" s="6">
        <v>37987</v>
      </c>
      <c r="C87" s="9">
        <v>100934</v>
      </c>
      <c r="D87" s="11"/>
      <c r="E87" s="4" t="s">
        <v>16</v>
      </c>
      <c r="F87" s="4">
        <v>20</v>
      </c>
      <c r="G87" s="4"/>
      <c r="H87" s="9">
        <v>68127</v>
      </c>
      <c r="I87" s="4"/>
      <c r="J87" s="9">
        <f t="shared" si="8"/>
        <v>5044.7</v>
      </c>
      <c r="K87" s="4"/>
      <c r="L87" s="9">
        <f t="shared" si="4"/>
        <v>73171.7</v>
      </c>
      <c r="N87" s="9">
        <f t="shared" si="5"/>
        <v>27762.300000000003</v>
      </c>
      <c r="O87" s="9"/>
      <c r="P87" s="9"/>
    </row>
    <row r="88" spans="1:16" ht="12.75">
      <c r="A88" s="10">
        <v>2007</v>
      </c>
      <c r="B88" s="6">
        <v>39263</v>
      </c>
      <c r="C88" s="9">
        <v>23988</v>
      </c>
      <c r="D88" s="11"/>
      <c r="E88" s="4" t="s">
        <v>16</v>
      </c>
      <c r="F88" s="4">
        <v>10</v>
      </c>
      <c r="G88" s="4"/>
      <c r="H88" s="9">
        <v>23983</v>
      </c>
      <c r="I88" s="4"/>
      <c r="J88" s="9">
        <f>C88/F88-2394</f>
        <v>4.800000000000182</v>
      </c>
      <c r="K88" s="9"/>
      <c r="L88" s="9">
        <f t="shared" si="4"/>
        <v>23987.8</v>
      </c>
      <c r="N88" s="9">
        <f t="shared" si="5"/>
        <v>0.2000000000007276</v>
      </c>
      <c r="O88" s="9"/>
      <c r="P88" s="9"/>
    </row>
    <row r="89" spans="1:16" ht="12.75">
      <c r="A89" s="10" t="s">
        <v>44</v>
      </c>
      <c r="B89" s="6">
        <v>40724</v>
      </c>
      <c r="C89" s="9">
        <v>22750</v>
      </c>
      <c r="D89" s="11"/>
      <c r="E89" s="4" t="s">
        <v>16</v>
      </c>
      <c r="F89" s="4">
        <v>20</v>
      </c>
      <c r="G89" s="4"/>
      <c r="H89" s="9">
        <v>6822</v>
      </c>
      <c r="I89" s="4"/>
      <c r="J89" s="9">
        <f t="shared" si="8"/>
        <v>1135.5</v>
      </c>
      <c r="K89" s="9"/>
      <c r="L89" s="9">
        <f t="shared" si="4"/>
        <v>7957.5</v>
      </c>
      <c r="N89" s="9">
        <f t="shared" si="5"/>
        <v>14792.5</v>
      </c>
      <c r="O89" s="9"/>
      <c r="P89" s="9"/>
    </row>
    <row r="90" spans="1:16" ht="12.75">
      <c r="A90" s="10" t="s">
        <v>20</v>
      </c>
      <c r="B90" s="6">
        <v>38353</v>
      </c>
      <c r="C90" s="9">
        <v>3934875</v>
      </c>
      <c r="D90" s="11"/>
      <c r="E90" s="4" t="s">
        <v>16</v>
      </c>
      <c r="F90" s="4">
        <v>20</v>
      </c>
      <c r="G90" s="4"/>
      <c r="H90" s="9">
        <v>2459294</v>
      </c>
      <c r="I90" s="4"/>
      <c r="J90" s="9">
        <f t="shared" si="8"/>
        <v>196741.75</v>
      </c>
      <c r="K90" s="4"/>
      <c r="L90" s="9">
        <f>H90+J90</f>
        <v>2656035.75</v>
      </c>
      <c r="N90" s="9">
        <f t="shared" si="5"/>
        <v>1278839.25</v>
      </c>
      <c r="O90" s="9"/>
      <c r="P90" s="9"/>
    </row>
    <row r="91" spans="1:16" ht="12.75">
      <c r="A91" s="10" t="s">
        <v>20</v>
      </c>
      <c r="B91" s="6">
        <v>38533</v>
      </c>
      <c r="C91" s="9">
        <v>35468</v>
      </c>
      <c r="D91" s="11"/>
      <c r="E91" s="4" t="s">
        <v>16</v>
      </c>
      <c r="F91" s="4">
        <v>20</v>
      </c>
      <c r="G91" s="4"/>
      <c r="H91" s="9">
        <v>21271</v>
      </c>
      <c r="I91" s="4"/>
      <c r="J91" s="9">
        <f t="shared" si="8"/>
        <v>1771.4</v>
      </c>
      <c r="K91" s="4"/>
      <c r="L91" s="9">
        <f>H91+J91</f>
        <v>23042.4</v>
      </c>
      <c r="N91" s="9">
        <f t="shared" si="5"/>
        <v>12425.599999999999</v>
      </c>
      <c r="O91" s="9"/>
      <c r="P91" s="9"/>
    </row>
    <row r="92" spans="1:16" ht="12.75">
      <c r="A92" s="10" t="s">
        <v>20</v>
      </c>
      <c r="B92" s="6">
        <v>38898</v>
      </c>
      <c r="C92" s="9">
        <v>522135</v>
      </c>
      <c r="D92" s="11"/>
      <c r="E92" s="4" t="s">
        <v>16</v>
      </c>
      <c r="F92" s="4">
        <v>20</v>
      </c>
      <c r="G92" s="4"/>
      <c r="H92" s="9">
        <v>287171</v>
      </c>
      <c r="I92" s="4"/>
      <c r="J92" s="9">
        <f t="shared" si="8"/>
        <v>26104.75</v>
      </c>
      <c r="K92" s="4"/>
      <c r="L92" s="9">
        <f>H92+J92</f>
        <v>313275.75</v>
      </c>
      <c r="N92" s="9">
        <f t="shared" si="5"/>
        <v>208859.25</v>
      </c>
      <c r="O92" s="9"/>
      <c r="P92" s="9"/>
    </row>
    <row r="93" spans="1:16" ht="12.75">
      <c r="A93" s="10" t="s">
        <v>20</v>
      </c>
      <c r="B93" s="6">
        <v>38898</v>
      </c>
      <c r="C93" s="7">
        <v>95695</v>
      </c>
      <c r="D93" s="11"/>
      <c r="E93" s="4" t="s">
        <v>16</v>
      </c>
      <c r="F93" s="4">
        <v>20</v>
      </c>
      <c r="G93" s="4"/>
      <c r="H93" s="7">
        <v>52629</v>
      </c>
      <c r="I93" s="4"/>
      <c r="J93" s="7">
        <f t="shared" si="8"/>
        <v>4782.75</v>
      </c>
      <c r="K93" s="4"/>
      <c r="L93" s="7">
        <f>H93+J93</f>
        <v>57411.75</v>
      </c>
      <c r="N93" s="7">
        <f t="shared" si="5"/>
        <v>38283.25</v>
      </c>
      <c r="O93" s="9"/>
      <c r="P93" s="9"/>
    </row>
    <row r="95" spans="1:16" ht="13.5" thickBot="1">
      <c r="A95" s="24" t="s">
        <v>21</v>
      </c>
      <c r="C95" s="8">
        <f>SUM(C44:C93)</f>
        <v>7128353</v>
      </c>
      <c r="D95" s="10">
        <v>1491</v>
      </c>
      <c r="H95" s="8">
        <f>SUM(H44:H93)</f>
        <v>4522173</v>
      </c>
      <c r="J95" s="8">
        <f>SUM(J44:J93)</f>
        <v>264832.5381030056</v>
      </c>
      <c r="L95" s="8">
        <f>SUM(L44:L93)</f>
        <v>4787005.538103006</v>
      </c>
      <c r="N95" s="8">
        <f>SUM(N44:N93)</f>
        <v>2341347.4618969946</v>
      </c>
      <c r="O95" s="9"/>
      <c r="P95" s="9"/>
    </row>
    <row r="96" spans="3:12" ht="13.5" thickTop="1">
      <c r="C96" s="38" t="s">
        <v>59</v>
      </c>
      <c r="L96" s="38" t="s">
        <v>51</v>
      </c>
    </row>
    <row r="98" spans="1:16" ht="12.75">
      <c r="A98" s="10">
        <v>1961</v>
      </c>
      <c r="B98" s="6">
        <v>22282</v>
      </c>
      <c r="C98" s="17">
        <v>6600</v>
      </c>
      <c r="D98" s="17"/>
      <c r="E98" s="17" t="s">
        <v>16</v>
      </c>
      <c r="F98" s="17">
        <v>15</v>
      </c>
      <c r="G98" s="17"/>
      <c r="H98" s="17">
        <v>6600</v>
      </c>
      <c r="I98" s="17"/>
      <c r="J98" s="17">
        <v>0</v>
      </c>
      <c r="K98" s="17"/>
      <c r="L98" s="17">
        <f aca="true" t="shared" si="9" ref="L98:L161">H98+J98</f>
        <v>6600</v>
      </c>
      <c r="M98" s="17"/>
      <c r="N98" s="17">
        <f aca="true" t="shared" si="10" ref="N98:N161">C98-L98</f>
        <v>0</v>
      </c>
      <c r="O98" s="17"/>
      <c r="P98" s="17"/>
    </row>
    <row r="99" spans="1:16" ht="12.75">
      <c r="A99" s="10">
        <v>1965</v>
      </c>
      <c r="B99" s="6">
        <v>23743</v>
      </c>
      <c r="C99" s="17">
        <v>16500</v>
      </c>
      <c r="D99" s="17"/>
      <c r="E99" s="17" t="s">
        <v>16</v>
      </c>
      <c r="F99" s="17">
        <v>15</v>
      </c>
      <c r="G99" s="17"/>
      <c r="H99" s="17">
        <v>16500</v>
      </c>
      <c r="I99" s="17"/>
      <c r="J99" s="17">
        <v>0</v>
      </c>
      <c r="K99" s="17"/>
      <c r="L99" s="17">
        <f t="shared" si="9"/>
        <v>16500</v>
      </c>
      <c r="M99" s="17"/>
      <c r="N99" s="17">
        <f t="shared" si="10"/>
        <v>0</v>
      </c>
      <c r="O99" s="17"/>
      <c r="P99" s="17"/>
    </row>
    <row r="100" spans="1:16" ht="12.75">
      <c r="A100" s="10">
        <v>1966</v>
      </c>
      <c r="B100" s="6">
        <v>24108</v>
      </c>
      <c r="C100" s="17">
        <v>1100</v>
      </c>
      <c r="D100" s="17"/>
      <c r="E100" s="17" t="s">
        <v>16</v>
      </c>
      <c r="F100" s="17">
        <v>5</v>
      </c>
      <c r="G100" s="17"/>
      <c r="H100" s="17">
        <v>1100</v>
      </c>
      <c r="I100" s="17"/>
      <c r="J100" s="17">
        <v>0</v>
      </c>
      <c r="K100" s="17"/>
      <c r="L100" s="17">
        <f t="shared" si="9"/>
        <v>1100</v>
      </c>
      <c r="M100" s="17"/>
      <c r="N100" s="17">
        <f t="shared" si="10"/>
        <v>0</v>
      </c>
      <c r="O100" s="17"/>
      <c r="P100" s="17"/>
    </row>
    <row r="101" spans="1:16" ht="12.75">
      <c r="A101" s="10">
        <v>1969</v>
      </c>
      <c r="B101" s="6">
        <v>25204</v>
      </c>
      <c r="C101" s="17">
        <v>3242</v>
      </c>
      <c r="D101" s="17"/>
      <c r="E101" s="17" t="s">
        <v>16</v>
      </c>
      <c r="F101" s="17">
        <v>15</v>
      </c>
      <c r="G101" s="17"/>
      <c r="H101" s="17">
        <v>3242</v>
      </c>
      <c r="I101" s="17"/>
      <c r="J101" s="17">
        <v>0</v>
      </c>
      <c r="K101" s="17"/>
      <c r="L101" s="17">
        <f t="shared" si="9"/>
        <v>3242</v>
      </c>
      <c r="M101" s="17"/>
      <c r="N101" s="17">
        <f t="shared" si="10"/>
        <v>0</v>
      </c>
      <c r="O101" s="17"/>
      <c r="P101" s="17"/>
    </row>
    <row r="102" spans="1:18" ht="12.75">
      <c r="A102" s="10">
        <v>1972</v>
      </c>
      <c r="B102" s="6">
        <v>26299</v>
      </c>
      <c r="C102" s="17">
        <v>381</v>
      </c>
      <c r="D102" s="17"/>
      <c r="E102" s="17" t="s">
        <v>16</v>
      </c>
      <c r="F102" s="17">
        <v>5</v>
      </c>
      <c r="G102" s="17"/>
      <c r="H102" s="17">
        <v>381</v>
      </c>
      <c r="I102" s="17"/>
      <c r="J102" s="17">
        <v>0</v>
      </c>
      <c r="K102" s="17"/>
      <c r="L102" s="17">
        <f t="shared" si="9"/>
        <v>381</v>
      </c>
      <c r="M102" s="17"/>
      <c r="N102" s="17">
        <f t="shared" si="10"/>
        <v>0</v>
      </c>
      <c r="O102" s="17"/>
      <c r="P102" s="17"/>
      <c r="Q102" s="17"/>
      <c r="R102" s="27"/>
    </row>
    <row r="103" spans="1:18" ht="12.75">
      <c r="A103" s="10">
        <v>1972</v>
      </c>
      <c r="B103" s="6">
        <v>26299</v>
      </c>
      <c r="C103" s="17">
        <v>3546</v>
      </c>
      <c r="D103" s="17"/>
      <c r="E103" s="17" t="s">
        <v>16</v>
      </c>
      <c r="F103" s="17">
        <v>4</v>
      </c>
      <c r="G103" s="17"/>
      <c r="H103" s="17">
        <v>3546</v>
      </c>
      <c r="I103" s="17"/>
      <c r="J103" s="17">
        <v>0</v>
      </c>
      <c r="K103" s="17"/>
      <c r="L103" s="17">
        <f t="shared" si="9"/>
        <v>3546</v>
      </c>
      <c r="M103" s="17"/>
      <c r="N103" s="17">
        <f t="shared" si="10"/>
        <v>0</v>
      </c>
      <c r="O103" s="17"/>
      <c r="P103" s="17"/>
      <c r="Q103" s="17"/>
      <c r="R103" s="27"/>
    </row>
    <row r="104" spans="1:18" ht="12.75">
      <c r="A104" s="10">
        <v>1976</v>
      </c>
      <c r="B104" s="6">
        <v>27760</v>
      </c>
      <c r="C104" s="17">
        <v>4400</v>
      </c>
      <c r="D104" s="17"/>
      <c r="E104" s="17" t="s">
        <v>16</v>
      </c>
      <c r="F104" s="17">
        <v>10</v>
      </c>
      <c r="G104" s="17"/>
      <c r="H104" s="17">
        <v>4400</v>
      </c>
      <c r="I104" s="17"/>
      <c r="J104" s="17">
        <v>0</v>
      </c>
      <c r="K104" s="17"/>
      <c r="L104" s="17">
        <f t="shared" si="9"/>
        <v>4400</v>
      </c>
      <c r="M104" s="17"/>
      <c r="N104" s="17">
        <f t="shared" si="10"/>
        <v>0</v>
      </c>
      <c r="O104" s="17"/>
      <c r="P104" s="17"/>
      <c r="Q104" s="17"/>
      <c r="R104" s="27"/>
    </row>
    <row r="105" spans="1:18" ht="12.75">
      <c r="A105" s="10">
        <v>1976</v>
      </c>
      <c r="B105" s="6">
        <v>27760</v>
      </c>
      <c r="C105" s="17">
        <v>4691</v>
      </c>
      <c r="D105" s="17"/>
      <c r="E105" s="17" t="s">
        <v>16</v>
      </c>
      <c r="F105" s="17">
        <v>5</v>
      </c>
      <c r="G105" s="17"/>
      <c r="H105" s="17">
        <v>4691</v>
      </c>
      <c r="I105" s="17"/>
      <c r="J105" s="17">
        <v>0</v>
      </c>
      <c r="K105" s="17"/>
      <c r="L105" s="17">
        <f t="shared" si="9"/>
        <v>4691</v>
      </c>
      <c r="M105" s="17"/>
      <c r="N105" s="17">
        <f t="shared" si="10"/>
        <v>0</v>
      </c>
      <c r="O105" s="17"/>
      <c r="P105" s="17"/>
      <c r="Q105" s="17"/>
      <c r="R105" s="27"/>
    </row>
    <row r="106" spans="1:18" ht="12.75">
      <c r="A106" s="10">
        <v>1977</v>
      </c>
      <c r="B106" s="6">
        <v>28126</v>
      </c>
      <c r="C106" s="17">
        <v>449</v>
      </c>
      <c r="D106" s="17"/>
      <c r="E106" s="17" t="s">
        <v>16</v>
      </c>
      <c r="F106" s="17">
        <v>5</v>
      </c>
      <c r="G106" s="17"/>
      <c r="H106" s="17">
        <v>449</v>
      </c>
      <c r="I106" s="17"/>
      <c r="J106" s="17">
        <v>0</v>
      </c>
      <c r="K106" s="17"/>
      <c r="L106" s="17">
        <f t="shared" si="9"/>
        <v>449</v>
      </c>
      <c r="M106" s="17"/>
      <c r="N106" s="17">
        <f t="shared" si="10"/>
        <v>0</v>
      </c>
      <c r="O106" s="17"/>
      <c r="P106" s="17"/>
      <c r="Q106" s="17"/>
      <c r="R106" s="27"/>
    </row>
    <row r="107" spans="1:18" ht="12.75">
      <c r="A107" s="10">
        <v>1977</v>
      </c>
      <c r="B107" s="6">
        <v>28126</v>
      </c>
      <c r="C107" s="17">
        <v>3989</v>
      </c>
      <c r="D107" s="17"/>
      <c r="E107" s="17" t="s">
        <v>16</v>
      </c>
      <c r="F107" s="17">
        <v>5</v>
      </c>
      <c r="G107" s="17"/>
      <c r="H107" s="17">
        <v>3989</v>
      </c>
      <c r="I107" s="17"/>
      <c r="J107" s="17">
        <v>0</v>
      </c>
      <c r="K107" s="17"/>
      <c r="L107" s="17">
        <f t="shared" si="9"/>
        <v>3989</v>
      </c>
      <c r="M107" s="17"/>
      <c r="N107" s="17">
        <f t="shared" si="10"/>
        <v>0</v>
      </c>
      <c r="O107" s="17"/>
      <c r="P107" s="17"/>
      <c r="Q107" s="17"/>
      <c r="R107" s="27"/>
    </row>
    <row r="108" spans="1:18" ht="12.75">
      <c r="A108" s="10">
        <v>1978</v>
      </c>
      <c r="B108" s="6">
        <v>28491</v>
      </c>
      <c r="C108" s="17">
        <v>6091</v>
      </c>
      <c r="D108" s="17"/>
      <c r="E108" s="17" t="s">
        <v>16</v>
      </c>
      <c r="F108" s="17">
        <v>10</v>
      </c>
      <c r="G108" s="17"/>
      <c r="H108" s="17">
        <v>6091</v>
      </c>
      <c r="I108" s="17"/>
      <c r="J108" s="17">
        <v>0</v>
      </c>
      <c r="K108" s="17"/>
      <c r="L108" s="17">
        <f t="shared" si="9"/>
        <v>6091</v>
      </c>
      <c r="M108" s="17"/>
      <c r="N108" s="17">
        <f t="shared" si="10"/>
        <v>0</v>
      </c>
      <c r="O108" s="17"/>
      <c r="P108" s="17"/>
      <c r="Q108" s="17"/>
      <c r="R108" s="27"/>
    </row>
    <row r="109" spans="1:18" ht="12.75">
      <c r="A109" s="10">
        <v>1978</v>
      </c>
      <c r="B109" s="6">
        <v>28491</v>
      </c>
      <c r="C109" s="27">
        <v>9209</v>
      </c>
      <c r="D109" s="28"/>
      <c r="E109" s="17" t="s">
        <v>16</v>
      </c>
      <c r="F109" s="17">
        <v>5</v>
      </c>
      <c r="G109" s="17"/>
      <c r="H109" s="27">
        <v>9209</v>
      </c>
      <c r="I109" s="17"/>
      <c r="J109" s="17">
        <v>0</v>
      </c>
      <c r="K109" s="17"/>
      <c r="L109" s="17">
        <f t="shared" si="9"/>
        <v>9209</v>
      </c>
      <c r="M109" s="17"/>
      <c r="N109" s="17">
        <f t="shared" si="10"/>
        <v>0</v>
      </c>
      <c r="O109" s="17"/>
      <c r="P109" s="17"/>
      <c r="Q109" s="17"/>
      <c r="R109" s="27"/>
    </row>
    <row r="110" spans="1:18" ht="12.75">
      <c r="A110" s="10">
        <v>1979</v>
      </c>
      <c r="B110" s="6">
        <v>26665</v>
      </c>
      <c r="C110" s="17">
        <v>16760</v>
      </c>
      <c r="D110" s="17"/>
      <c r="E110" s="17" t="s">
        <v>16</v>
      </c>
      <c r="F110" s="17">
        <v>10</v>
      </c>
      <c r="G110" s="17"/>
      <c r="H110" s="17">
        <v>16760</v>
      </c>
      <c r="I110" s="17"/>
      <c r="J110" s="17">
        <v>0</v>
      </c>
      <c r="K110" s="17"/>
      <c r="L110" s="17">
        <f t="shared" si="9"/>
        <v>16760</v>
      </c>
      <c r="M110" s="17"/>
      <c r="N110" s="17">
        <f t="shared" si="10"/>
        <v>0</v>
      </c>
      <c r="O110" s="17"/>
      <c r="P110" s="17"/>
      <c r="Q110" s="17"/>
      <c r="R110" s="27"/>
    </row>
    <row r="111" spans="1:18" ht="12.75">
      <c r="A111" s="10">
        <v>1979</v>
      </c>
      <c r="B111" s="6">
        <v>28856</v>
      </c>
      <c r="C111" s="27">
        <v>1750</v>
      </c>
      <c r="D111" s="28"/>
      <c r="E111" s="17" t="s">
        <v>16</v>
      </c>
      <c r="F111" s="17">
        <v>5</v>
      </c>
      <c r="G111" s="17"/>
      <c r="H111" s="27">
        <v>1750</v>
      </c>
      <c r="I111" s="17"/>
      <c r="J111" s="17">
        <v>0</v>
      </c>
      <c r="K111" s="17"/>
      <c r="L111" s="17">
        <f t="shared" si="9"/>
        <v>1750</v>
      </c>
      <c r="M111" s="17"/>
      <c r="N111" s="17">
        <f t="shared" si="10"/>
        <v>0</v>
      </c>
      <c r="O111" s="17"/>
      <c r="P111" s="17"/>
      <c r="Q111" s="17"/>
      <c r="R111" s="27"/>
    </row>
    <row r="112" spans="1:18" ht="12.75">
      <c r="A112" s="10">
        <v>1980</v>
      </c>
      <c r="B112" s="6">
        <v>29221</v>
      </c>
      <c r="C112" s="27">
        <v>605</v>
      </c>
      <c r="D112" s="28"/>
      <c r="E112" s="17" t="s">
        <v>16</v>
      </c>
      <c r="F112" s="17">
        <v>3</v>
      </c>
      <c r="G112" s="17"/>
      <c r="H112" s="27">
        <v>605</v>
      </c>
      <c r="I112" s="17"/>
      <c r="J112" s="17">
        <v>0</v>
      </c>
      <c r="K112" s="17"/>
      <c r="L112" s="17">
        <f t="shared" si="9"/>
        <v>605</v>
      </c>
      <c r="M112" s="17"/>
      <c r="N112" s="17">
        <f t="shared" si="10"/>
        <v>0</v>
      </c>
      <c r="O112" s="17"/>
      <c r="P112" s="17"/>
      <c r="Q112" s="17"/>
      <c r="R112" s="27"/>
    </row>
    <row r="113" spans="1:18" ht="12.75">
      <c r="A113" s="10">
        <v>1980</v>
      </c>
      <c r="B113" s="6">
        <v>29221</v>
      </c>
      <c r="C113" s="27">
        <v>1375</v>
      </c>
      <c r="D113" s="28"/>
      <c r="E113" s="17" t="s">
        <v>16</v>
      </c>
      <c r="F113" s="17">
        <v>3</v>
      </c>
      <c r="G113" s="17"/>
      <c r="H113" s="27">
        <v>1375</v>
      </c>
      <c r="I113" s="17"/>
      <c r="J113" s="17">
        <v>0</v>
      </c>
      <c r="K113" s="17"/>
      <c r="L113" s="17">
        <f t="shared" si="9"/>
        <v>1375</v>
      </c>
      <c r="M113" s="17"/>
      <c r="N113" s="17">
        <f t="shared" si="10"/>
        <v>0</v>
      </c>
      <c r="O113" s="17"/>
      <c r="P113" s="17"/>
      <c r="Q113" s="17"/>
      <c r="R113" s="27"/>
    </row>
    <row r="114" spans="1:18" ht="12.75">
      <c r="A114" s="10">
        <v>1983</v>
      </c>
      <c r="B114" s="6">
        <v>30317</v>
      </c>
      <c r="C114" s="27">
        <v>16904</v>
      </c>
      <c r="D114" s="28"/>
      <c r="E114" s="17" t="s">
        <v>16</v>
      </c>
      <c r="F114" s="17">
        <v>5</v>
      </c>
      <c r="G114" s="17"/>
      <c r="H114" s="27">
        <v>16904</v>
      </c>
      <c r="I114" s="17"/>
      <c r="J114" s="17">
        <v>0</v>
      </c>
      <c r="K114" s="17"/>
      <c r="L114" s="17">
        <f t="shared" si="9"/>
        <v>16904</v>
      </c>
      <c r="M114" s="17"/>
      <c r="N114" s="17">
        <f t="shared" si="10"/>
        <v>0</v>
      </c>
      <c r="O114" s="17"/>
      <c r="P114" s="17"/>
      <c r="Q114" s="17"/>
      <c r="R114" s="27"/>
    </row>
    <row r="115" spans="1:18" ht="12.75">
      <c r="A115" s="10">
        <v>1983</v>
      </c>
      <c r="B115" s="6">
        <v>30317</v>
      </c>
      <c r="C115" s="27">
        <v>32455</v>
      </c>
      <c r="D115" s="28"/>
      <c r="E115" s="17" t="s">
        <v>16</v>
      </c>
      <c r="F115" s="17">
        <v>10</v>
      </c>
      <c r="G115" s="17"/>
      <c r="H115" s="27">
        <v>32455</v>
      </c>
      <c r="I115" s="17"/>
      <c r="J115" s="17">
        <v>0</v>
      </c>
      <c r="K115" s="17"/>
      <c r="L115" s="17">
        <f t="shared" si="9"/>
        <v>32455</v>
      </c>
      <c r="M115" s="17"/>
      <c r="N115" s="17">
        <f t="shared" si="10"/>
        <v>0</v>
      </c>
      <c r="O115" s="17"/>
      <c r="P115" s="17"/>
      <c r="Q115" s="17"/>
      <c r="R115" s="27"/>
    </row>
    <row r="116" spans="1:18" ht="12.75">
      <c r="A116" s="10">
        <v>1985</v>
      </c>
      <c r="B116" s="6">
        <v>31048</v>
      </c>
      <c r="C116" s="17">
        <v>7000</v>
      </c>
      <c r="D116" s="17"/>
      <c r="E116" s="17" t="s">
        <v>16</v>
      </c>
      <c r="F116" s="17">
        <v>10</v>
      </c>
      <c r="G116" s="17"/>
      <c r="H116" s="17">
        <v>7000</v>
      </c>
      <c r="I116" s="17"/>
      <c r="J116" s="17">
        <v>0</v>
      </c>
      <c r="K116" s="17"/>
      <c r="L116" s="17">
        <f t="shared" si="9"/>
        <v>7000</v>
      </c>
      <c r="M116" s="17"/>
      <c r="N116" s="17">
        <f t="shared" si="10"/>
        <v>0</v>
      </c>
      <c r="O116" s="17"/>
      <c r="P116" s="17"/>
      <c r="Q116" s="17"/>
      <c r="R116" s="27"/>
    </row>
    <row r="117" spans="1:18" ht="12.75">
      <c r="A117" s="10">
        <v>1985</v>
      </c>
      <c r="B117" s="6">
        <v>31048</v>
      </c>
      <c r="C117" s="17">
        <v>6395</v>
      </c>
      <c r="D117" s="17"/>
      <c r="E117" s="17" t="s">
        <v>16</v>
      </c>
      <c r="F117" s="17">
        <v>10</v>
      </c>
      <c r="G117" s="17"/>
      <c r="H117" s="17">
        <v>6395</v>
      </c>
      <c r="I117" s="17"/>
      <c r="J117" s="17">
        <v>0</v>
      </c>
      <c r="K117" s="17"/>
      <c r="L117" s="17">
        <f t="shared" si="9"/>
        <v>6395</v>
      </c>
      <c r="M117" s="17"/>
      <c r="N117" s="17">
        <f t="shared" si="10"/>
        <v>0</v>
      </c>
      <c r="O117" s="17"/>
      <c r="P117" s="17"/>
      <c r="Q117" s="17"/>
      <c r="R117" s="27"/>
    </row>
    <row r="118" spans="1:18" ht="12.75">
      <c r="A118" s="10">
        <v>1985</v>
      </c>
      <c r="B118" s="6">
        <v>31048</v>
      </c>
      <c r="C118" s="27">
        <v>2500</v>
      </c>
      <c r="D118" s="28"/>
      <c r="E118" s="17" t="s">
        <v>16</v>
      </c>
      <c r="F118" s="17">
        <v>5</v>
      </c>
      <c r="G118" s="17"/>
      <c r="H118" s="27">
        <v>2500</v>
      </c>
      <c r="I118" s="17"/>
      <c r="J118" s="17">
        <v>0</v>
      </c>
      <c r="K118" s="17"/>
      <c r="L118" s="17">
        <f t="shared" si="9"/>
        <v>2500</v>
      </c>
      <c r="M118" s="17"/>
      <c r="N118" s="17">
        <f t="shared" si="10"/>
        <v>0</v>
      </c>
      <c r="O118" s="17"/>
      <c r="P118" s="17"/>
      <c r="Q118" s="17"/>
      <c r="R118" s="27"/>
    </row>
    <row r="119" spans="1:18" ht="12.75">
      <c r="A119" s="10">
        <v>1985</v>
      </c>
      <c r="B119" s="6">
        <v>31048</v>
      </c>
      <c r="C119" s="27">
        <v>7263</v>
      </c>
      <c r="D119" s="28"/>
      <c r="E119" s="17" t="s">
        <v>16</v>
      </c>
      <c r="F119" s="17">
        <v>10</v>
      </c>
      <c r="G119" s="17"/>
      <c r="H119" s="27">
        <v>7263</v>
      </c>
      <c r="I119" s="17"/>
      <c r="J119" s="17">
        <v>0</v>
      </c>
      <c r="K119" s="17"/>
      <c r="L119" s="17">
        <f t="shared" si="9"/>
        <v>7263</v>
      </c>
      <c r="M119" s="17"/>
      <c r="N119" s="17">
        <f t="shared" si="10"/>
        <v>0</v>
      </c>
      <c r="O119" s="17"/>
      <c r="P119" s="17"/>
      <c r="Q119" s="17"/>
      <c r="R119" s="27"/>
    </row>
    <row r="120" spans="1:18" ht="12.75">
      <c r="A120" s="10">
        <v>1986</v>
      </c>
      <c r="B120" s="6">
        <v>31413</v>
      </c>
      <c r="C120" s="17">
        <v>24212</v>
      </c>
      <c r="D120" s="17"/>
      <c r="E120" s="17" t="s">
        <v>16</v>
      </c>
      <c r="F120" s="17">
        <v>7</v>
      </c>
      <c r="G120" s="17"/>
      <c r="H120" s="17">
        <v>24212</v>
      </c>
      <c r="I120" s="17"/>
      <c r="J120" s="17">
        <v>0</v>
      </c>
      <c r="K120" s="17"/>
      <c r="L120" s="17">
        <f t="shared" si="9"/>
        <v>24212</v>
      </c>
      <c r="M120" s="17"/>
      <c r="N120" s="17">
        <f t="shared" si="10"/>
        <v>0</v>
      </c>
      <c r="O120" s="17"/>
      <c r="P120" s="17"/>
      <c r="Q120" s="17"/>
      <c r="R120" s="27"/>
    </row>
    <row r="121" spans="1:18" ht="12.75">
      <c r="A121" s="10">
        <v>1986</v>
      </c>
      <c r="B121" s="6">
        <v>31413</v>
      </c>
      <c r="C121" s="27">
        <v>15728</v>
      </c>
      <c r="D121" s="28"/>
      <c r="E121" s="17" t="s">
        <v>16</v>
      </c>
      <c r="F121" s="17">
        <v>10</v>
      </c>
      <c r="G121" s="17"/>
      <c r="H121" s="27">
        <v>15728</v>
      </c>
      <c r="I121" s="17"/>
      <c r="J121" s="17">
        <v>0</v>
      </c>
      <c r="K121" s="17"/>
      <c r="L121" s="17">
        <f t="shared" si="9"/>
        <v>15728</v>
      </c>
      <c r="M121" s="17"/>
      <c r="N121" s="17">
        <f t="shared" si="10"/>
        <v>0</v>
      </c>
      <c r="O121" s="17"/>
      <c r="P121" s="17"/>
      <c r="Q121" s="17"/>
      <c r="R121" s="27"/>
    </row>
    <row r="122" spans="1:18" ht="12.75">
      <c r="A122" s="10">
        <v>1986</v>
      </c>
      <c r="B122" s="6">
        <v>31413</v>
      </c>
      <c r="C122" s="27">
        <v>3400</v>
      </c>
      <c r="D122" s="28"/>
      <c r="E122" s="17" t="s">
        <v>16</v>
      </c>
      <c r="F122" s="17">
        <v>5</v>
      </c>
      <c r="G122" s="17"/>
      <c r="H122" s="27">
        <v>3400</v>
      </c>
      <c r="I122" s="17"/>
      <c r="J122" s="17">
        <v>0</v>
      </c>
      <c r="K122" s="17"/>
      <c r="L122" s="17">
        <f t="shared" si="9"/>
        <v>3400</v>
      </c>
      <c r="M122" s="17"/>
      <c r="N122" s="17">
        <f t="shared" si="10"/>
        <v>0</v>
      </c>
      <c r="O122" s="17"/>
      <c r="P122" s="17"/>
      <c r="Q122" s="17"/>
      <c r="R122" s="27"/>
    </row>
    <row r="123" spans="1:18" ht="12.75">
      <c r="A123" s="10">
        <v>1986</v>
      </c>
      <c r="B123" s="6">
        <v>31413</v>
      </c>
      <c r="C123" s="27">
        <v>3250</v>
      </c>
      <c r="D123" s="28"/>
      <c r="E123" s="17" t="s">
        <v>16</v>
      </c>
      <c r="F123" s="17">
        <v>5</v>
      </c>
      <c r="G123" s="17"/>
      <c r="H123" s="27">
        <v>3250</v>
      </c>
      <c r="I123" s="17"/>
      <c r="J123" s="17">
        <v>0</v>
      </c>
      <c r="K123" s="17"/>
      <c r="L123" s="17">
        <f t="shared" si="9"/>
        <v>3250</v>
      </c>
      <c r="M123" s="17"/>
      <c r="N123" s="17">
        <f t="shared" si="10"/>
        <v>0</v>
      </c>
      <c r="O123" s="17"/>
      <c r="P123" s="17"/>
      <c r="Q123" s="17"/>
      <c r="R123" s="27"/>
    </row>
    <row r="124" spans="1:18" ht="12.75">
      <c r="A124" s="10">
        <v>1986</v>
      </c>
      <c r="B124" s="6">
        <v>31413</v>
      </c>
      <c r="C124" s="9">
        <v>1795</v>
      </c>
      <c r="D124" s="11"/>
      <c r="E124" s="17" t="s">
        <v>16</v>
      </c>
      <c r="F124" s="4">
        <v>10</v>
      </c>
      <c r="G124" s="4"/>
      <c r="H124" s="9">
        <v>1795</v>
      </c>
      <c r="I124" s="4"/>
      <c r="J124" s="17">
        <v>0</v>
      </c>
      <c r="K124" s="4"/>
      <c r="L124" s="17">
        <f t="shared" si="9"/>
        <v>1795</v>
      </c>
      <c r="N124" s="17">
        <f t="shared" si="10"/>
        <v>0</v>
      </c>
      <c r="O124" s="17"/>
      <c r="P124" s="17"/>
      <c r="Q124" s="17"/>
      <c r="R124" s="27"/>
    </row>
    <row r="125" spans="1:18" ht="12.75">
      <c r="A125" s="10">
        <v>1986</v>
      </c>
      <c r="B125" s="6">
        <v>31413</v>
      </c>
      <c r="C125" s="9">
        <v>2990</v>
      </c>
      <c r="D125" s="11"/>
      <c r="E125" s="17" t="s">
        <v>16</v>
      </c>
      <c r="F125" s="4">
        <v>10</v>
      </c>
      <c r="G125" s="4"/>
      <c r="H125" s="9">
        <v>2990</v>
      </c>
      <c r="I125" s="4"/>
      <c r="J125" s="17">
        <v>0</v>
      </c>
      <c r="K125" s="4"/>
      <c r="L125" s="17">
        <f t="shared" si="9"/>
        <v>2990</v>
      </c>
      <c r="N125" s="17">
        <f t="shared" si="10"/>
        <v>0</v>
      </c>
      <c r="O125" s="17"/>
      <c r="P125" s="17"/>
      <c r="Q125" s="17"/>
      <c r="R125" s="27"/>
    </row>
    <row r="126" spans="1:18" ht="12.75">
      <c r="A126" s="10">
        <v>1987</v>
      </c>
      <c r="B126" s="6">
        <v>31778</v>
      </c>
      <c r="C126" s="9">
        <v>4165</v>
      </c>
      <c r="D126" s="11"/>
      <c r="E126" s="17" t="s">
        <v>16</v>
      </c>
      <c r="F126" s="4">
        <v>7</v>
      </c>
      <c r="G126" s="4"/>
      <c r="H126" s="9">
        <v>4165</v>
      </c>
      <c r="I126" s="4"/>
      <c r="J126" s="17">
        <v>0</v>
      </c>
      <c r="K126" s="4"/>
      <c r="L126" s="17">
        <f t="shared" si="9"/>
        <v>4165</v>
      </c>
      <c r="N126" s="17">
        <f t="shared" si="10"/>
        <v>0</v>
      </c>
      <c r="O126" s="17"/>
      <c r="P126" s="17"/>
      <c r="Q126" s="17"/>
      <c r="R126" s="27"/>
    </row>
    <row r="127" spans="1:18" ht="12.75">
      <c r="A127" s="10">
        <v>1987</v>
      </c>
      <c r="B127" s="6">
        <v>31778</v>
      </c>
      <c r="C127" s="9">
        <v>2183</v>
      </c>
      <c r="D127" s="11"/>
      <c r="E127" s="17" t="s">
        <v>16</v>
      </c>
      <c r="F127" s="4">
        <v>7</v>
      </c>
      <c r="G127" s="4"/>
      <c r="H127" s="9">
        <v>2183</v>
      </c>
      <c r="I127" s="4"/>
      <c r="J127" s="17">
        <v>0</v>
      </c>
      <c r="K127" s="4"/>
      <c r="L127" s="17">
        <f t="shared" si="9"/>
        <v>2183</v>
      </c>
      <c r="N127" s="17">
        <f t="shared" si="10"/>
        <v>0</v>
      </c>
      <c r="O127" s="17"/>
      <c r="P127" s="17"/>
      <c r="Q127" s="17"/>
      <c r="R127" s="27"/>
    </row>
    <row r="128" spans="1:16" ht="12.75">
      <c r="A128" s="10">
        <v>1987</v>
      </c>
      <c r="B128" s="6">
        <v>31778</v>
      </c>
      <c r="C128" s="9">
        <v>3025</v>
      </c>
      <c r="D128" s="11"/>
      <c r="E128" s="17" t="s">
        <v>16</v>
      </c>
      <c r="F128" s="4">
        <v>7</v>
      </c>
      <c r="G128" s="4"/>
      <c r="H128" s="9">
        <v>3025</v>
      </c>
      <c r="I128" s="4"/>
      <c r="J128" s="17">
        <v>0</v>
      </c>
      <c r="K128" s="4"/>
      <c r="L128" s="17">
        <f t="shared" si="9"/>
        <v>3025</v>
      </c>
      <c r="N128" s="17">
        <f t="shared" si="10"/>
        <v>0</v>
      </c>
      <c r="O128" s="17"/>
      <c r="P128" s="17"/>
    </row>
    <row r="129" spans="1:16" ht="12.75">
      <c r="A129" s="10">
        <v>1987</v>
      </c>
      <c r="B129" s="6">
        <v>31778</v>
      </c>
      <c r="C129" s="9">
        <v>2200</v>
      </c>
      <c r="D129" s="11"/>
      <c r="E129" s="17" t="s">
        <v>16</v>
      </c>
      <c r="F129" s="4">
        <v>7</v>
      </c>
      <c r="G129" s="4"/>
      <c r="H129" s="9">
        <v>2200</v>
      </c>
      <c r="I129" s="4"/>
      <c r="J129" s="17">
        <v>0</v>
      </c>
      <c r="K129" s="4"/>
      <c r="L129" s="17">
        <f t="shared" si="9"/>
        <v>2200</v>
      </c>
      <c r="N129" s="17">
        <f t="shared" si="10"/>
        <v>0</v>
      </c>
      <c r="O129" s="17"/>
      <c r="P129" s="17"/>
    </row>
    <row r="130" spans="1:16" ht="12.75">
      <c r="A130" s="10">
        <v>1987</v>
      </c>
      <c r="B130" s="6">
        <v>31778</v>
      </c>
      <c r="C130" s="9">
        <v>15807</v>
      </c>
      <c r="D130" s="11"/>
      <c r="E130" s="17" t="s">
        <v>16</v>
      </c>
      <c r="F130" s="4">
        <v>10</v>
      </c>
      <c r="G130" s="4"/>
      <c r="H130" s="9">
        <v>15807</v>
      </c>
      <c r="I130" s="4"/>
      <c r="J130" s="17">
        <v>0</v>
      </c>
      <c r="K130" s="4"/>
      <c r="L130" s="17">
        <f t="shared" si="9"/>
        <v>15807</v>
      </c>
      <c r="N130" s="17">
        <f t="shared" si="10"/>
        <v>0</v>
      </c>
      <c r="O130" s="17"/>
      <c r="P130" s="17"/>
    </row>
    <row r="131" spans="1:16" ht="12.75">
      <c r="A131" s="10">
        <v>1987</v>
      </c>
      <c r="B131" s="6">
        <v>31778</v>
      </c>
      <c r="C131" s="9">
        <v>2894</v>
      </c>
      <c r="D131" s="11"/>
      <c r="E131" s="17" t="s">
        <v>16</v>
      </c>
      <c r="F131" s="4">
        <v>7</v>
      </c>
      <c r="G131" s="4"/>
      <c r="H131" s="9">
        <v>2894</v>
      </c>
      <c r="I131" s="4"/>
      <c r="J131" s="17">
        <v>0</v>
      </c>
      <c r="K131" s="4"/>
      <c r="L131" s="17">
        <f t="shared" si="9"/>
        <v>2894</v>
      </c>
      <c r="N131" s="17">
        <f t="shared" si="10"/>
        <v>0</v>
      </c>
      <c r="O131" s="17"/>
      <c r="P131" s="17"/>
    </row>
    <row r="132" spans="1:16" ht="12.75">
      <c r="A132" s="10">
        <v>1987</v>
      </c>
      <c r="B132" s="6">
        <v>31778</v>
      </c>
      <c r="C132" s="9">
        <v>2229</v>
      </c>
      <c r="D132" s="11"/>
      <c r="E132" s="17" t="s">
        <v>16</v>
      </c>
      <c r="F132" s="4">
        <v>7</v>
      </c>
      <c r="G132" s="4"/>
      <c r="H132" s="9">
        <v>2229</v>
      </c>
      <c r="I132" s="4"/>
      <c r="J132" s="17">
        <v>0</v>
      </c>
      <c r="K132" s="4"/>
      <c r="L132" s="17">
        <f t="shared" si="9"/>
        <v>2229</v>
      </c>
      <c r="N132" s="17">
        <f t="shared" si="10"/>
        <v>0</v>
      </c>
      <c r="O132" s="17"/>
      <c r="P132" s="17"/>
    </row>
    <row r="133" spans="1:16" ht="12.75">
      <c r="A133" s="10">
        <v>1987</v>
      </c>
      <c r="B133" s="6">
        <v>31778</v>
      </c>
      <c r="C133" s="9">
        <v>14000</v>
      </c>
      <c r="D133" s="11"/>
      <c r="E133" s="17" t="s">
        <v>16</v>
      </c>
      <c r="F133" s="4">
        <v>10</v>
      </c>
      <c r="G133" s="4"/>
      <c r="H133" s="9">
        <v>14000</v>
      </c>
      <c r="I133" s="4"/>
      <c r="J133" s="17">
        <v>0</v>
      </c>
      <c r="K133" s="4"/>
      <c r="L133" s="17">
        <f t="shared" si="9"/>
        <v>14000</v>
      </c>
      <c r="N133" s="17">
        <f t="shared" si="10"/>
        <v>0</v>
      </c>
      <c r="O133" s="17"/>
      <c r="P133" s="17"/>
    </row>
    <row r="134" spans="1:16" ht="12.75">
      <c r="A134" s="10">
        <v>1987</v>
      </c>
      <c r="B134" s="6">
        <v>31778</v>
      </c>
      <c r="C134" s="9">
        <v>2575</v>
      </c>
      <c r="D134" s="11"/>
      <c r="E134" s="17" t="s">
        <v>16</v>
      </c>
      <c r="F134" s="4">
        <v>7</v>
      </c>
      <c r="G134" s="4"/>
      <c r="H134" s="9">
        <v>2575</v>
      </c>
      <c r="I134" s="4"/>
      <c r="J134" s="17">
        <v>0</v>
      </c>
      <c r="K134" s="4"/>
      <c r="L134" s="17">
        <f t="shared" si="9"/>
        <v>2575</v>
      </c>
      <c r="N134" s="17">
        <f t="shared" si="10"/>
        <v>0</v>
      </c>
      <c r="O134" s="17"/>
      <c r="P134" s="17"/>
    </row>
    <row r="135" spans="1:16" ht="12.75">
      <c r="A135" s="10">
        <v>1987</v>
      </c>
      <c r="B135" s="6">
        <v>31778</v>
      </c>
      <c r="C135" s="9">
        <v>2784</v>
      </c>
      <c r="D135" s="11"/>
      <c r="E135" s="17" t="s">
        <v>16</v>
      </c>
      <c r="F135" s="4">
        <v>7</v>
      </c>
      <c r="G135" s="4"/>
      <c r="H135" s="9">
        <v>2784</v>
      </c>
      <c r="I135" s="4"/>
      <c r="J135" s="17">
        <v>0</v>
      </c>
      <c r="K135" s="4"/>
      <c r="L135" s="17">
        <f t="shared" si="9"/>
        <v>2784</v>
      </c>
      <c r="N135" s="17">
        <f t="shared" si="10"/>
        <v>0</v>
      </c>
      <c r="O135" s="17"/>
      <c r="P135" s="17"/>
    </row>
    <row r="136" spans="1:16" ht="12.75">
      <c r="A136" s="10">
        <v>1987</v>
      </c>
      <c r="B136" s="6">
        <v>31778</v>
      </c>
      <c r="C136" s="9">
        <v>4194</v>
      </c>
      <c r="D136" s="11"/>
      <c r="E136" s="17" t="s">
        <v>16</v>
      </c>
      <c r="F136" s="4">
        <v>7</v>
      </c>
      <c r="G136" s="4"/>
      <c r="H136" s="9">
        <v>4194</v>
      </c>
      <c r="I136" s="4"/>
      <c r="J136" s="17">
        <v>0</v>
      </c>
      <c r="K136" s="4"/>
      <c r="L136" s="17">
        <f t="shared" si="9"/>
        <v>4194</v>
      </c>
      <c r="N136" s="17">
        <f t="shared" si="10"/>
        <v>0</v>
      </c>
      <c r="O136" s="17"/>
      <c r="P136" s="17"/>
    </row>
    <row r="137" spans="1:16" ht="12.75">
      <c r="A137" s="10">
        <v>1987</v>
      </c>
      <c r="B137" s="6">
        <v>31778</v>
      </c>
      <c r="C137" s="9">
        <v>12933</v>
      </c>
      <c r="D137" s="11"/>
      <c r="E137" s="17" t="s">
        <v>16</v>
      </c>
      <c r="F137" s="4">
        <v>10</v>
      </c>
      <c r="G137" s="4"/>
      <c r="H137" s="9">
        <v>12933</v>
      </c>
      <c r="I137" s="4"/>
      <c r="J137" s="17">
        <v>0</v>
      </c>
      <c r="K137" s="4"/>
      <c r="L137" s="17">
        <f t="shared" si="9"/>
        <v>12933</v>
      </c>
      <c r="N137" s="17">
        <f t="shared" si="10"/>
        <v>0</v>
      </c>
      <c r="O137" s="17"/>
      <c r="P137" s="17"/>
    </row>
    <row r="138" spans="1:16" ht="12.75">
      <c r="A138" s="10">
        <v>1987</v>
      </c>
      <c r="B138" s="6">
        <v>31778</v>
      </c>
      <c r="C138" s="9">
        <v>19853</v>
      </c>
      <c r="D138" s="11"/>
      <c r="E138" s="17" t="s">
        <v>16</v>
      </c>
      <c r="F138" s="4">
        <v>7</v>
      </c>
      <c r="G138" s="4"/>
      <c r="H138" s="9">
        <v>19853</v>
      </c>
      <c r="I138" s="4"/>
      <c r="J138" s="17">
        <v>0</v>
      </c>
      <c r="K138" s="4"/>
      <c r="L138" s="17">
        <f t="shared" si="9"/>
        <v>19853</v>
      </c>
      <c r="N138" s="17">
        <f t="shared" si="10"/>
        <v>0</v>
      </c>
      <c r="O138" s="17"/>
      <c r="P138" s="17"/>
    </row>
    <row r="139" spans="1:16" ht="12.75">
      <c r="A139" s="10">
        <v>1988</v>
      </c>
      <c r="B139" s="6">
        <v>32143</v>
      </c>
      <c r="C139" s="9">
        <v>41436</v>
      </c>
      <c r="D139" s="11"/>
      <c r="E139" s="17" t="s">
        <v>16</v>
      </c>
      <c r="F139" s="4">
        <v>7</v>
      </c>
      <c r="G139" s="4"/>
      <c r="H139" s="9">
        <v>41436</v>
      </c>
      <c r="I139" s="4"/>
      <c r="J139" s="17">
        <v>0</v>
      </c>
      <c r="K139" s="4"/>
      <c r="L139" s="17">
        <f t="shared" si="9"/>
        <v>41436</v>
      </c>
      <c r="N139" s="17">
        <f t="shared" si="10"/>
        <v>0</v>
      </c>
      <c r="O139" s="17"/>
      <c r="P139" s="17"/>
    </row>
    <row r="140" spans="1:16" ht="12.75">
      <c r="A140" s="10">
        <v>1989</v>
      </c>
      <c r="B140" s="6">
        <v>32509</v>
      </c>
      <c r="C140" s="9">
        <v>29296</v>
      </c>
      <c r="D140" s="11"/>
      <c r="E140" s="17" t="s">
        <v>16</v>
      </c>
      <c r="F140" s="4">
        <v>7</v>
      </c>
      <c r="G140" s="4"/>
      <c r="H140" s="9">
        <v>29296</v>
      </c>
      <c r="I140" s="4"/>
      <c r="J140" s="17">
        <v>0</v>
      </c>
      <c r="K140" s="4"/>
      <c r="L140" s="17">
        <f t="shared" si="9"/>
        <v>29296</v>
      </c>
      <c r="N140" s="17">
        <f t="shared" si="10"/>
        <v>0</v>
      </c>
      <c r="O140" s="17"/>
      <c r="P140" s="17"/>
    </row>
    <row r="141" spans="1:16" ht="12.75">
      <c r="A141" s="10">
        <v>1994</v>
      </c>
      <c r="B141" s="6">
        <v>34335</v>
      </c>
      <c r="C141" s="9">
        <v>44029</v>
      </c>
      <c r="D141" s="11"/>
      <c r="E141" s="17" t="s">
        <v>16</v>
      </c>
      <c r="F141" s="4">
        <v>7</v>
      </c>
      <c r="G141" s="4"/>
      <c r="H141" s="9">
        <v>44029</v>
      </c>
      <c r="I141" s="4"/>
      <c r="J141" s="17">
        <v>0</v>
      </c>
      <c r="K141" s="4"/>
      <c r="L141" s="17">
        <f t="shared" si="9"/>
        <v>44029</v>
      </c>
      <c r="N141" s="17">
        <f t="shared" si="10"/>
        <v>0</v>
      </c>
      <c r="O141" s="17"/>
      <c r="P141" s="17"/>
    </row>
    <row r="142" spans="1:16" ht="12.75">
      <c r="A142" s="10">
        <v>1995</v>
      </c>
      <c r="B142" s="6">
        <v>34700</v>
      </c>
      <c r="C142" s="9">
        <v>5759</v>
      </c>
      <c r="D142" s="11"/>
      <c r="E142" s="17" t="s">
        <v>16</v>
      </c>
      <c r="F142" s="4">
        <v>7</v>
      </c>
      <c r="G142" s="4"/>
      <c r="H142" s="9">
        <v>5759</v>
      </c>
      <c r="I142" s="4"/>
      <c r="J142" s="17">
        <v>0</v>
      </c>
      <c r="K142" s="4"/>
      <c r="L142" s="17">
        <f t="shared" si="9"/>
        <v>5759</v>
      </c>
      <c r="N142" s="17">
        <f t="shared" si="10"/>
        <v>0</v>
      </c>
      <c r="O142" s="17"/>
      <c r="P142" s="17"/>
    </row>
    <row r="143" spans="1:16" ht="12.75">
      <c r="A143" s="10">
        <v>1999</v>
      </c>
      <c r="B143" s="6">
        <v>36161</v>
      </c>
      <c r="C143" s="9">
        <v>27795</v>
      </c>
      <c r="D143" s="11"/>
      <c r="E143" s="17" t="s">
        <v>16</v>
      </c>
      <c r="F143" s="4">
        <v>7</v>
      </c>
      <c r="G143" s="4"/>
      <c r="H143" s="9">
        <v>27795</v>
      </c>
      <c r="I143" s="4"/>
      <c r="J143" s="17">
        <v>0</v>
      </c>
      <c r="K143" s="4"/>
      <c r="L143" s="9">
        <f t="shared" si="9"/>
        <v>27795</v>
      </c>
      <c r="N143" s="17">
        <f t="shared" si="10"/>
        <v>0</v>
      </c>
      <c r="O143" s="17"/>
      <c r="P143" s="17"/>
    </row>
    <row r="144" spans="1:16" ht="12.75">
      <c r="A144" s="10">
        <v>2000</v>
      </c>
      <c r="B144" s="6">
        <v>36526</v>
      </c>
      <c r="C144" s="9">
        <v>24100</v>
      </c>
      <c r="D144" s="11"/>
      <c r="E144" s="17" t="s">
        <v>16</v>
      </c>
      <c r="F144" s="4">
        <v>5</v>
      </c>
      <c r="G144" s="4"/>
      <c r="H144" s="9">
        <v>24100</v>
      </c>
      <c r="I144" s="4"/>
      <c r="J144" s="17">
        <v>0</v>
      </c>
      <c r="K144" s="4"/>
      <c r="L144" s="9">
        <f t="shared" si="9"/>
        <v>24100</v>
      </c>
      <c r="N144" s="17">
        <f t="shared" si="10"/>
        <v>0</v>
      </c>
      <c r="O144" s="17"/>
      <c r="P144" s="17"/>
    </row>
    <row r="145" spans="1:16" ht="12.75">
      <c r="A145" s="10">
        <v>2001</v>
      </c>
      <c r="B145" s="6">
        <v>36892</v>
      </c>
      <c r="C145" s="9">
        <v>21741</v>
      </c>
      <c r="D145" s="11"/>
      <c r="E145" s="17" t="s">
        <v>16</v>
      </c>
      <c r="F145" s="4">
        <v>5</v>
      </c>
      <c r="G145" s="4"/>
      <c r="H145" s="9">
        <v>21741</v>
      </c>
      <c r="I145" s="4"/>
      <c r="J145" s="17">
        <v>0</v>
      </c>
      <c r="K145" s="4"/>
      <c r="L145" s="9">
        <f t="shared" si="9"/>
        <v>21741</v>
      </c>
      <c r="N145" s="17">
        <f t="shared" si="10"/>
        <v>0</v>
      </c>
      <c r="O145" s="17"/>
      <c r="P145" s="17"/>
    </row>
    <row r="146" spans="1:16" ht="12.75">
      <c r="A146" s="10">
        <v>2002</v>
      </c>
      <c r="B146" s="6">
        <v>37257</v>
      </c>
      <c r="C146" s="9">
        <v>63600</v>
      </c>
      <c r="D146" s="11"/>
      <c r="E146" s="17" t="s">
        <v>16</v>
      </c>
      <c r="F146" s="4">
        <v>5</v>
      </c>
      <c r="G146" s="4"/>
      <c r="H146" s="9">
        <v>63600</v>
      </c>
      <c r="I146" s="4"/>
      <c r="J146" s="9"/>
      <c r="K146" s="4"/>
      <c r="L146" s="9">
        <f t="shared" si="9"/>
        <v>63600</v>
      </c>
      <c r="N146" s="18">
        <f t="shared" si="10"/>
        <v>0</v>
      </c>
      <c r="O146" s="18"/>
      <c r="P146" s="18"/>
    </row>
    <row r="147" spans="1:16" ht="12.75">
      <c r="A147" s="10">
        <v>2003</v>
      </c>
      <c r="B147" s="6">
        <v>36526</v>
      </c>
      <c r="C147" s="9">
        <v>52323</v>
      </c>
      <c r="D147" s="11"/>
      <c r="E147" s="17" t="s">
        <v>16</v>
      </c>
      <c r="F147" s="4">
        <v>5</v>
      </c>
      <c r="G147" s="4"/>
      <c r="H147" s="9">
        <v>52323</v>
      </c>
      <c r="I147" s="4"/>
      <c r="J147" s="9"/>
      <c r="K147" s="4"/>
      <c r="L147" s="9">
        <f t="shared" si="9"/>
        <v>52323</v>
      </c>
      <c r="N147" s="9">
        <f t="shared" si="10"/>
        <v>0</v>
      </c>
      <c r="O147" s="9"/>
      <c r="P147" s="9"/>
    </row>
    <row r="148" spans="1:16" ht="12.75">
      <c r="A148" s="10">
        <v>2003</v>
      </c>
      <c r="B148" s="6">
        <v>37802</v>
      </c>
      <c r="C148" s="9">
        <v>37650</v>
      </c>
      <c r="D148" s="11"/>
      <c r="E148" s="17" t="s">
        <v>16</v>
      </c>
      <c r="F148" s="4">
        <v>5</v>
      </c>
      <c r="G148" s="4"/>
      <c r="H148" s="9">
        <v>37650</v>
      </c>
      <c r="I148" s="4"/>
      <c r="J148" s="9"/>
      <c r="K148" s="4"/>
      <c r="L148" s="9">
        <f t="shared" si="9"/>
        <v>37650</v>
      </c>
      <c r="N148" s="9">
        <f t="shared" si="10"/>
        <v>0</v>
      </c>
      <c r="O148" s="9"/>
      <c r="P148" s="9"/>
    </row>
    <row r="149" spans="1:16" ht="12.75">
      <c r="A149" s="10">
        <v>2004</v>
      </c>
      <c r="B149" s="6">
        <v>37987</v>
      </c>
      <c r="C149" s="9">
        <v>62997</v>
      </c>
      <c r="D149" s="11"/>
      <c r="E149" s="17" t="s">
        <v>16</v>
      </c>
      <c r="F149" s="4">
        <v>5</v>
      </c>
      <c r="G149" s="4"/>
      <c r="H149" s="9">
        <v>62997</v>
      </c>
      <c r="I149" s="4"/>
      <c r="J149" s="9"/>
      <c r="K149" s="4"/>
      <c r="L149" s="9">
        <f t="shared" si="9"/>
        <v>62997</v>
      </c>
      <c r="N149" s="9">
        <f t="shared" si="10"/>
        <v>0</v>
      </c>
      <c r="O149" s="9"/>
      <c r="P149" s="9"/>
    </row>
    <row r="150" spans="1:16" ht="12.75">
      <c r="A150" s="10">
        <v>2006</v>
      </c>
      <c r="B150" s="6">
        <v>38898</v>
      </c>
      <c r="C150" s="9">
        <v>21303</v>
      </c>
      <c r="D150" s="11"/>
      <c r="E150" s="17" t="s">
        <v>16</v>
      </c>
      <c r="F150" s="4">
        <v>5</v>
      </c>
      <c r="G150" s="4"/>
      <c r="H150" s="9">
        <v>21303</v>
      </c>
      <c r="I150" s="4"/>
      <c r="J150" s="17">
        <v>0</v>
      </c>
      <c r="K150" s="4"/>
      <c r="L150" s="9">
        <f t="shared" si="9"/>
        <v>21303</v>
      </c>
      <c r="N150" s="17">
        <f t="shared" si="10"/>
        <v>0</v>
      </c>
      <c r="O150" s="17"/>
      <c r="P150" s="17"/>
    </row>
    <row r="151" spans="1:16" ht="12.75">
      <c r="A151" s="10">
        <v>2007</v>
      </c>
      <c r="B151" s="6">
        <v>39263</v>
      </c>
      <c r="C151" s="9">
        <v>29224</v>
      </c>
      <c r="D151" s="11"/>
      <c r="E151" s="17" t="s">
        <v>16</v>
      </c>
      <c r="F151" s="4">
        <v>5</v>
      </c>
      <c r="G151" s="4"/>
      <c r="H151" s="9">
        <v>29224</v>
      </c>
      <c r="I151" s="4"/>
      <c r="J151" s="17"/>
      <c r="K151" s="4"/>
      <c r="L151" s="9">
        <f t="shared" si="9"/>
        <v>29224</v>
      </c>
      <c r="N151" s="17">
        <f t="shared" si="10"/>
        <v>0</v>
      </c>
      <c r="O151" s="17"/>
      <c r="P151" s="17"/>
    </row>
    <row r="152" spans="1:16" ht="12.75">
      <c r="A152" s="75">
        <v>2008</v>
      </c>
      <c r="B152" s="6">
        <v>39629</v>
      </c>
      <c r="C152" s="9">
        <v>167351</v>
      </c>
      <c r="D152" s="11"/>
      <c r="E152" s="17" t="s">
        <v>18</v>
      </c>
      <c r="F152" s="4">
        <v>7</v>
      </c>
      <c r="G152" s="4"/>
      <c r="H152" s="9">
        <v>167351</v>
      </c>
      <c r="I152" s="4"/>
      <c r="J152" s="17"/>
      <c r="K152" s="4"/>
      <c r="L152" s="9">
        <f t="shared" si="9"/>
        <v>167351</v>
      </c>
      <c r="N152" s="17">
        <f t="shared" si="10"/>
        <v>0</v>
      </c>
      <c r="O152" s="17"/>
      <c r="P152" s="17"/>
    </row>
    <row r="153" spans="1:16" ht="12.75">
      <c r="A153" s="75" t="s">
        <v>22</v>
      </c>
      <c r="B153" s="6">
        <v>39629</v>
      </c>
      <c r="C153" s="9">
        <f>1819122+1686</f>
        <v>1820808</v>
      </c>
      <c r="D153" s="11"/>
      <c r="E153" s="17" t="s">
        <v>18</v>
      </c>
      <c r="F153" s="4">
        <v>20</v>
      </c>
      <c r="G153" s="4"/>
      <c r="H153" s="9">
        <v>819361</v>
      </c>
      <c r="I153" s="4"/>
      <c r="J153" s="17">
        <f aca="true" t="shared" si="11" ref="J153:J188">+C153/F153</f>
        <v>91040.4</v>
      </c>
      <c r="K153" s="4"/>
      <c r="L153" s="9">
        <f t="shared" si="9"/>
        <v>910401.4</v>
      </c>
      <c r="N153" s="17">
        <f t="shared" si="10"/>
        <v>910406.6</v>
      </c>
      <c r="O153" s="17"/>
      <c r="P153" s="17"/>
    </row>
    <row r="154" spans="1:16" ht="12.75">
      <c r="A154" s="75" t="s">
        <v>34</v>
      </c>
      <c r="B154" s="6">
        <v>39994</v>
      </c>
      <c r="C154" s="9">
        <v>6049</v>
      </c>
      <c r="D154" s="11"/>
      <c r="E154" s="17" t="s">
        <v>16</v>
      </c>
      <c r="F154" s="4">
        <v>7</v>
      </c>
      <c r="G154" s="4"/>
      <c r="H154" s="9">
        <v>6914</v>
      </c>
      <c r="I154" s="4"/>
      <c r="J154" s="17">
        <v>-865</v>
      </c>
      <c r="K154" s="4"/>
      <c r="L154" s="9">
        <f t="shared" si="9"/>
        <v>6049</v>
      </c>
      <c r="N154" s="17">
        <f t="shared" si="10"/>
        <v>0</v>
      </c>
      <c r="O154" s="17"/>
      <c r="P154" s="17"/>
    </row>
    <row r="155" spans="1:16" ht="12.75">
      <c r="A155" s="75" t="s">
        <v>39</v>
      </c>
      <c r="B155" s="6">
        <v>40359</v>
      </c>
      <c r="C155" s="9">
        <v>5375</v>
      </c>
      <c r="D155" s="11"/>
      <c r="E155" s="17" t="s">
        <v>16</v>
      </c>
      <c r="F155" s="4">
        <v>7</v>
      </c>
      <c r="G155" s="4"/>
      <c r="H155" s="9">
        <v>5375</v>
      </c>
      <c r="I155" s="4"/>
      <c r="J155" s="17"/>
      <c r="K155" s="4"/>
      <c r="L155" s="9">
        <f t="shared" si="9"/>
        <v>5375</v>
      </c>
      <c r="N155" s="17">
        <f t="shared" si="10"/>
        <v>0</v>
      </c>
      <c r="O155" s="17"/>
      <c r="P155" s="17"/>
    </row>
    <row r="156" spans="1:16" ht="12.75">
      <c r="A156" s="75" t="s">
        <v>38</v>
      </c>
      <c r="B156" s="6">
        <v>40359</v>
      </c>
      <c r="C156" s="9">
        <f>11990+500</f>
        <v>12490</v>
      </c>
      <c r="D156" s="11"/>
      <c r="E156" s="17" t="s">
        <v>16</v>
      </c>
      <c r="F156" s="4">
        <v>7</v>
      </c>
      <c r="G156" s="4"/>
      <c r="H156" s="9">
        <v>12490</v>
      </c>
      <c r="I156" s="4"/>
      <c r="J156" s="17"/>
      <c r="K156" s="4"/>
      <c r="L156" s="9">
        <f t="shared" si="9"/>
        <v>12490</v>
      </c>
      <c r="N156" s="17">
        <f t="shared" si="10"/>
        <v>0</v>
      </c>
      <c r="O156" s="17"/>
      <c r="P156" s="17"/>
    </row>
    <row r="157" spans="1:16" ht="12.75">
      <c r="A157" s="75" t="s">
        <v>40</v>
      </c>
      <c r="B157" s="6">
        <v>40359</v>
      </c>
      <c r="C157" s="9">
        <v>7493</v>
      </c>
      <c r="D157" s="11"/>
      <c r="E157" s="17" t="s">
        <v>16</v>
      </c>
      <c r="F157" s="4">
        <v>7</v>
      </c>
      <c r="G157" s="4"/>
      <c r="H157" s="9">
        <v>7493</v>
      </c>
      <c r="I157" s="4"/>
      <c r="J157" s="17"/>
      <c r="K157" s="4"/>
      <c r="L157" s="9">
        <f t="shared" si="9"/>
        <v>7493</v>
      </c>
      <c r="N157" s="17">
        <f t="shared" si="10"/>
        <v>0</v>
      </c>
      <c r="O157" s="17"/>
      <c r="P157" s="17"/>
    </row>
    <row r="158" spans="1:16" ht="12.75">
      <c r="A158" s="75" t="s">
        <v>42</v>
      </c>
      <c r="B158" s="6">
        <v>40724</v>
      </c>
      <c r="C158" s="9">
        <v>5695</v>
      </c>
      <c r="D158" s="11"/>
      <c r="E158" s="17" t="s">
        <v>16</v>
      </c>
      <c r="F158" s="4">
        <v>7</v>
      </c>
      <c r="G158" s="4"/>
      <c r="H158" s="9">
        <v>4884</v>
      </c>
      <c r="I158" s="4"/>
      <c r="J158" s="17">
        <v>811</v>
      </c>
      <c r="K158" s="4"/>
      <c r="L158" s="9">
        <f t="shared" si="9"/>
        <v>5695</v>
      </c>
      <c r="N158" s="17">
        <f t="shared" si="10"/>
        <v>0</v>
      </c>
      <c r="O158" s="17"/>
      <c r="P158" s="17"/>
    </row>
    <row r="159" spans="1:16" ht="12.75">
      <c r="A159" s="75" t="s">
        <v>45</v>
      </c>
      <c r="B159" s="6">
        <v>40724</v>
      </c>
      <c r="C159" s="9">
        <v>5164</v>
      </c>
      <c r="D159" s="11"/>
      <c r="E159" s="17" t="s">
        <v>16</v>
      </c>
      <c r="F159" s="4">
        <v>7</v>
      </c>
      <c r="G159" s="4"/>
      <c r="H159" s="9">
        <v>4428</v>
      </c>
      <c r="I159" s="4"/>
      <c r="J159" s="17">
        <v>736</v>
      </c>
      <c r="K159" s="4"/>
      <c r="L159" s="9">
        <f t="shared" si="9"/>
        <v>5164</v>
      </c>
      <c r="N159" s="17">
        <f t="shared" si="10"/>
        <v>0</v>
      </c>
      <c r="O159" s="17"/>
      <c r="P159" s="17"/>
    </row>
    <row r="160" spans="1:16" ht="12.75">
      <c r="A160" s="76" t="s">
        <v>41</v>
      </c>
      <c r="B160" s="6">
        <v>40724</v>
      </c>
      <c r="C160" s="9">
        <v>17021</v>
      </c>
      <c r="D160" s="11"/>
      <c r="E160" s="33" t="s">
        <v>16</v>
      </c>
      <c r="F160" s="4">
        <v>5</v>
      </c>
      <c r="G160" s="4"/>
      <c r="H160" s="9">
        <v>20426</v>
      </c>
      <c r="I160" s="4"/>
      <c r="J160" s="17">
        <v>-3405</v>
      </c>
      <c r="K160" s="4"/>
      <c r="L160" s="9">
        <f t="shared" si="9"/>
        <v>17021</v>
      </c>
      <c r="N160" s="17">
        <f t="shared" si="10"/>
        <v>0</v>
      </c>
      <c r="O160" s="17"/>
      <c r="P160" s="17"/>
    </row>
    <row r="161" spans="1:16" ht="12.75">
      <c r="A161" s="75" t="s">
        <v>43</v>
      </c>
      <c r="B161" s="6">
        <v>40724</v>
      </c>
      <c r="C161" s="9">
        <v>5190</v>
      </c>
      <c r="D161" s="11"/>
      <c r="E161" s="17" t="s">
        <v>16</v>
      </c>
      <c r="F161" s="4">
        <v>20</v>
      </c>
      <c r="G161" s="4"/>
      <c r="H161" s="9">
        <v>1560</v>
      </c>
      <c r="I161" s="4"/>
      <c r="J161" s="17">
        <f t="shared" si="11"/>
        <v>259.5</v>
      </c>
      <c r="K161" s="4"/>
      <c r="L161" s="9">
        <f t="shared" si="9"/>
        <v>1819.5</v>
      </c>
      <c r="N161" s="17">
        <f t="shared" si="10"/>
        <v>3370.5</v>
      </c>
      <c r="O161" s="27"/>
      <c r="P161" s="27"/>
    </row>
    <row r="162" spans="1:16" ht="12.75">
      <c r="A162" s="76" t="s">
        <v>71</v>
      </c>
      <c r="B162" s="6">
        <v>41090</v>
      </c>
      <c r="C162" s="9">
        <v>13200</v>
      </c>
      <c r="D162" s="11"/>
      <c r="E162" s="33" t="s">
        <v>16</v>
      </c>
      <c r="F162" s="4">
        <v>7</v>
      </c>
      <c r="G162" s="4"/>
      <c r="H162" s="9">
        <v>9430</v>
      </c>
      <c r="I162" s="4"/>
      <c r="J162" s="17">
        <f t="shared" si="11"/>
        <v>1885.7142857142858</v>
      </c>
      <c r="K162" s="4"/>
      <c r="L162" s="9">
        <f aca="true" t="shared" si="12" ref="L162:L188">H162+J162</f>
        <v>11315.714285714286</v>
      </c>
      <c r="N162" s="17">
        <f aca="true" t="shared" si="13" ref="N162:N191">C162-L162</f>
        <v>1884.2857142857138</v>
      </c>
      <c r="O162" s="17"/>
      <c r="P162" s="17"/>
    </row>
    <row r="163" spans="1:16" ht="12.75">
      <c r="A163" s="76" t="s">
        <v>69</v>
      </c>
      <c r="B163" s="6">
        <v>41090</v>
      </c>
      <c r="C163" s="9">
        <v>41034</v>
      </c>
      <c r="D163" s="11"/>
      <c r="E163" s="33" t="s">
        <v>16</v>
      </c>
      <c r="F163" s="4">
        <v>7</v>
      </c>
      <c r="G163" s="4"/>
      <c r="H163" s="9">
        <v>29310</v>
      </c>
      <c r="I163" s="4"/>
      <c r="J163" s="17">
        <f t="shared" si="11"/>
        <v>5862</v>
      </c>
      <c r="K163" s="4"/>
      <c r="L163" s="9">
        <f t="shared" si="12"/>
        <v>35172</v>
      </c>
      <c r="N163" s="17">
        <f t="shared" si="13"/>
        <v>5862</v>
      </c>
      <c r="O163" s="17"/>
      <c r="P163" s="17"/>
    </row>
    <row r="164" spans="1:16" ht="12.75">
      <c r="A164" s="76" t="s">
        <v>70</v>
      </c>
      <c r="B164" s="6">
        <v>41090</v>
      </c>
      <c r="C164" s="9">
        <f>7596+6452</f>
        <v>14048</v>
      </c>
      <c r="D164" s="11"/>
      <c r="E164" s="33" t="s">
        <v>16</v>
      </c>
      <c r="F164" s="4">
        <v>20</v>
      </c>
      <c r="G164" s="4"/>
      <c r="H164" s="9">
        <v>3510</v>
      </c>
      <c r="I164" s="4"/>
      <c r="J164" s="17">
        <f t="shared" si="11"/>
        <v>702.4</v>
      </c>
      <c r="K164" s="4"/>
      <c r="L164" s="9">
        <f t="shared" si="12"/>
        <v>4212.4</v>
      </c>
      <c r="N164" s="17">
        <f t="shared" si="13"/>
        <v>9835.6</v>
      </c>
      <c r="O164" s="17"/>
      <c r="P164" s="17"/>
    </row>
    <row r="165" spans="1:16" ht="12.75">
      <c r="A165" s="76" t="s">
        <v>68</v>
      </c>
      <c r="B165" s="6">
        <v>41090</v>
      </c>
      <c r="C165" s="9">
        <v>36965</v>
      </c>
      <c r="D165" s="11"/>
      <c r="E165" s="33" t="s">
        <v>16</v>
      </c>
      <c r="F165" s="4">
        <v>5</v>
      </c>
      <c r="G165" s="4"/>
      <c r="H165" s="9">
        <v>36965</v>
      </c>
      <c r="I165" s="4"/>
      <c r="J165" s="27"/>
      <c r="K165" s="4"/>
      <c r="L165" s="9">
        <f t="shared" si="12"/>
        <v>36965</v>
      </c>
      <c r="N165" s="27">
        <f t="shared" si="13"/>
        <v>0</v>
      </c>
      <c r="O165" s="17"/>
      <c r="P165" s="17"/>
    </row>
    <row r="166" spans="1:16" ht="12.75">
      <c r="A166" s="76" t="s">
        <v>76</v>
      </c>
      <c r="B166" s="6">
        <v>41455</v>
      </c>
      <c r="C166" s="9">
        <v>40240</v>
      </c>
      <c r="D166" s="11"/>
      <c r="E166" s="33" t="s">
        <v>16</v>
      </c>
      <c r="F166" s="4">
        <v>7</v>
      </c>
      <c r="G166" s="4"/>
      <c r="H166" s="9">
        <v>22996</v>
      </c>
      <c r="I166" s="4"/>
      <c r="J166" s="27">
        <f t="shared" si="11"/>
        <v>5748.571428571428</v>
      </c>
      <c r="K166" s="4"/>
      <c r="L166" s="9">
        <f t="shared" si="12"/>
        <v>28744.571428571428</v>
      </c>
      <c r="N166" s="27">
        <f t="shared" si="13"/>
        <v>11495.428571428572</v>
      </c>
      <c r="O166" s="17"/>
      <c r="P166" s="17"/>
    </row>
    <row r="167" spans="1:16" ht="12.75">
      <c r="A167" s="76" t="s">
        <v>77</v>
      </c>
      <c r="B167" s="6">
        <v>41455</v>
      </c>
      <c r="C167" s="9">
        <v>5985</v>
      </c>
      <c r="D167" s="11"/>
      <c r="E167" s="33" t="s">
        <v>16</v>
      </c>
      <c r="F167" s="4">
        <v>7</v>
      </c>
      <c r="G167" s="4"/>
      <c r="H167" s="9">
        <v>3420</v>
      </c>
      <c r="I167" s="4"/>
      <c r="J167" s="27">
        <f t="shared" si="11"/>
        <v>855</v>
      </c>
      <c r="K167" s="4"/>
      <c r="L167" s="9">
        <f t="shared" si="12"/>
        <v>4275</v>
      </c>
      <c r="N167" s="27">
        <f t="shared" si="13"/>
        <v>1710</v>
      </c>
      <c r="O167" s="17"/>
      <c r="P167" s="17"/>
    </row>
    <row r="168" spans="1:16" ht="12.75">
      <c r="A168" s="76" t="s">
        <v>78</v>
      </c>
      <c r="B168" s="6">
        <v>41455</v>
      </c>
      <c r="C168" s="9">
        <v>12727</v>
      </c>
      <c r="D168" s="11"/>
      <c r="E168" s="33" t="s">
        <v>16</v>
      </c>
      <c r="F168" s="4">
        <v>7</v>
      </c>
      <c r="G168" s="4"/>
      <c r="H168" s="9">
        <v>7272</v>
      </c>
      <c r="I168" s="4"/>
      <c r="J168" s="27">
        <f t="shared" si="11"/>
        <v>1818.142857142857</v>
      </c>
      <c r="K168" s="4"/>
      <c r="L168" s="9">
        <f t="shared" si="12"/>
        <v>9090.142857142857</v>
      </c>
      <c r="N168" s="27">
        <f t="shared" si="13"/>
        <v>3636.857142857143</v>
      </c>
      <c r="O168" s="17"/>
      <c r="P168" s="17"/>
    </row>
    <row r="169" spans="1:16" ht="12.75">
      <c r="A169" s="76" t="s">
        <v>79</v>
      </c>
      <c r="B169" s="6">
        <v>41455</v>
      </c>
      <c r="C169" s="9">
        <v>11291</v>
      </c>
      <c r="D169" s="11"/>
      <c r="E169" s="33" t="s">
        <v>16</v>
      </c>
      <c r="F169" s="4">
        <v>7</v>
      </c>
      <c r="G169" s="4"/>
      <c r="H169" s="9">
        <v>6452</v>
      </c>
      <c r="I169" s="4"/>
      <c r="J169" s="27">
        <f t="shared" si="11"/>
        <v>1613</v>
      </c>
      <c r="K169" s="4"/>
      <c r="L169" s="9">
        <f t="shared" si="12"/>
        <v>8065</v>
      </c>
      <c r="N169" s="27">
        <f t="shared" si="13"/>
        <v>3226</v>
      </c>
      <c r="O169" s="17"/>
      <c r="P169" s="17"/>
    </row>
    <row r="170" spans="1:16" ht="12.75">
      <c r="A170" s="76" t="s">
        <v>80</v>
      </c>
      <c r="B170" s="6">
        <v>41455</v>
      </c>
      <c r="C170" s="9">
        <v>11325</v>
      </c>
      <c r="D170" s="11"/>
      <c r="E170" s="33" t="s">
        <v>16</v>
      </c>
      <c r="F170" s="4">
        <v>7</v>
      </c>
      <c r="G170" s="4"/>
      <c r="H170" s="9">
        <v>6472</v>
      </c>
      <c r="I170" s="4"/>
      <c r="J170" s="27">
        <f t="shared" si="11"/>
        <v>1617.857142857143</v>
      </c>
      <c r="K170" s="4"/>
      <c r="L170" s="9">
        <f t="shared" si="12"/>
        <v>8089.857142857143</v>
      </c>
      <c r="N170" s="27">
        <f t="shared" si="13"/>
        <v>3235.142857142857</v>
      </c>
      <c r="O170" s="17"/>
      <c r="P170" s="17"/>
    </row>
    <row r="171" spans="1:16" ht="12.75">
      <c r="A171" s="76" t="s">
        <v>81</v>
      </c>
      <c r="B171" s="6">
        <v>41455</v>
      </c>
      <c r="C171" s="9">
        <v>14636</v>
      </c>
      <c r="D171" s="11"/>
      <c r="E171" s="33" t="s">
        <v>16</v>
      </c>
      <c r="F171" s="4">
        <v>7</v>
      </c>
      <c r="G171" s="4"/>
      <c r="H171" s="9">
        <v>8364</v>
      </c>
      <c r="I171" s="4"/>
      <c r="J171" s="27">
        <f t="shared" si="11"/>
        <v>2090.8571428571427</v>
      </c>
      <c r="K171" s="4"/>
      <c r="L171" s="9">
        <f t="shared" si="12"/>
        <v>10454.857142857143</v>
      </c>
      <c r="N171" s="27">
        <f t="shared" si="13"/>
        <v>4181.142857142857</v>
      </c>
      <c r="O171" s="17"/>
      <c r="P171" s="17"/>
    </row>
    <row r="172" spans="1:16" ht="12.75">
      <c r="A172" s="76" t="s">
        <v>82</v>
      </c>
      <c r="B172" s="6">
        <v>41455</v>
      </c>
      <c r="C172" s="9">
        <v>47470</v>
      </c>
      <c r="D172" s="11"/>
      <c r="E172" s="33" t="s">
        <v>16</v>
      </c>
      <c r="F172" s="4">
        <v>7</v>
      </c>
      <c r="G172" s="4"/>
      <c r="H172" s="9">
        <v>27124</v>
      </c>
      <c r="I172" s="4"/>
      <c r="J172" s="27">
        <f t="shared" si="11"/>
        <v>6781.428571428572</v>
      </c>
      <c r="K172" s="4"/>
      <c r="L172" s="9">
        <f t="shared" si="12"/>
        <v>33905.42857142857</v>
      </c>
      <c r="N172" s="27">
        <f t="shared" si="13"/>
        <v>13564.571428571428</v>
      </c>
      <c r="O172" s="17"/>
      <c r="P172" s="17"/>
    </row>
    <row r="173" spans="1:16" ht="12.75">
      <c r="A173" s="76" t="s">
        <v>87</v>
      </c>
      <c r="B173" s="6">
        <v>41820</v>
      </c>
      <c r="C173" s="9">
        <v>6285</v>
      </c>
      <c r="D173" s="11"/>
      <c r="E173" s="33" t="s">
        <v>16</v>
      </c>
      <c r="F173" s="4">
        <v>7</v>
      </c>
      <c r="G173" s="4"/>
      <c r="H173" s="9">
        <v>3592</v>
      </c>
      <c r="I173" s="4"/>
      <c r="J173" s="27">
        <f t="shared" si="11"/>
        <v>897.8571428571429</v>
      </c>
      <c r="K173" s="4"/>
      <c r="L173" s="9">
        <f t="shared" si="12"/>
        <v>4489.857142857143</v>
      </c>
      <c r="N173" s="27">
        <f t="shared" si="13"/>
        <v>1795.1428571428569</v>
      </c>
      <c r="O173" s="17"/>
      <c r="P173" s="17"/>
    </row>
    <row r="174" spans="1:16" ht="12.75">
      <c r="A174" s="76" t="s">
        <v>88</v>
      </c>
      <c r="B174" s="6">
        <v>41820</v>
      </c>
      <c r="C174" s="9">
        <v>34079</v>
      </c>
      <c r="D174" s="11"/>
      <c r="E174" s="33" t="s">
        <v>16</v>
      </c>
      <c r="F174" s="4">
        <v>5</v>
      </c>
      <c r="G174" s="4"/>
      <c r="H174" s="9">
        <v>27264</v>
      </c>
      <c r="I174" s="4"/>
      <c r="J174" s="27">
        <f>+C174/F174-1</f>
        <v>6814.8</v>
      </c>
      <c r="K174" s="4"/>
      <c r="L174" s="9">
        <f t="shared" si="12"/>
        <v>34078.8</v>
      </c>
      <c r="N174" s="27">
        <f t="shared" si="13"/>
        <v>0.19999999999708962</v>
      </c>
      <c r="O174" s="17"/>
      <c r="P174" s="17"/>
    </row>
    <row r="175" spans="1:16" ht="12.75">
      <c r="A175" s="76" t="s">
        <v>89</v>
      </c>
      <c r="B175" s="6">
        <v>41820</v>
      </c>
      <c r="C175" s="9">
        <v>31440</v>
      </c>
      <c r="D175" s="11"/>
      <c r="E175" s="33" t="s">
        <v>16</v>
      </c>
      <c r="F175" s="4">
        <v>7</v>
      </c>
      <c r="G175" s="4"/>
      <c r="H175" s="9">
        <v>17964</v>
      </c>
      <c r="I175" s="4"/>
      <c r="J175" s="27">
        <f t="shared" si="11"/>
        <v>4491.428571428572</v>
      </c>
      <c r="K175" s="4"/>
      <c r="L175" s="9">
        <f t="shared" si="12"/>
        <v>22455.428571428572</v>
      </c>
      <c r="N175" s="27">
        <f t="shared" si="13"/>
        <v>8984.571428571428</v>
      </c>
      <c r="O175" s="17"/>
      <c r="P175" s="17"/>
    </row>
    <row r="176" spans="1:16" ht="12.75">
      <c r="A176" s="76" t="s">
        <v>90</v>
      </c>
      <c r="B176" s="6">
        <v>41820</v>
      </c>
      <c r="C176" s="9">
        <v>14128</v>
      </c>
      <c r="D176" s="11"/>
      <c r="E176" s="33" t="s">
        <v>16</v>
      </c>
      <c r="F176" s="4">
        <v>7</v>
      </c>
      <c r="G176" s="4"/>
      <c r="H176" s="9">
        <v>8072</v>
      </c>
      <c r="I176" s="4"/>
      <c r="J176" s="27">
        <f t="shared" si="11"/>
        <v>2018.2857142857142</v>
      </c>
      <c r="K176" s="4"/>
      <c r="L176" s="9">
        <f t="shared" si="12"/>
        <v>10090.285714285714</v>
      </c>
      <c r="N176" s="27">
        <f t="shared" si="13"/>
        <v>4037.7142857142862</v>
      </c>
      <c r="O176" s="17"/>
      <c r="P176" s="17"/>
    </row>
    <row r="177" spans="1:16" ht="12.75">
      <c r="A177" s="76" t="s">
        <v>91</v>
      </c>
      <c r="B177" s="6">
        <v>41820</v>
      </c>
      <c r="C177" s="9">
        <v>39000</v>
      </c>
      <c r="D177" s="11"/>
      <c r="E177" s="33" t="s">
        <v>16</v>
      </c>
      <c r="F177" s="4">
        <v>5</v>
      </c>
      <c r="G177" s="4"/>
      <c r="H177" s="9">
        <v>31200</v>
      </c>
      <c r="I177" s="4"/>
      <c r="J177" s="27">
        <f t="shared" si="11"/>
        <v>7800</v>
      </c>
      <c r="K177" s="4"/>
      <c r="L177" s="9">
        <f t="shared" si="12"/>
        <v>39000</v>
      </c>
      <c r="N177" s="27">
        <f t="shared" si="13"/>
        <v>0</v>
      </c>
      <c r="O177" s="17"/>
      <c r="P177" s="17"/>
    </row>
    <row r="178" spans="1:16" ht="12.75">
      <c r="A178" s="76" t="s">
        <v>97</v>
      </c>
      <c r="B178" s="6">
        <v>42185</v>
      </c>
      <c r="C178" s="9">
        <v>6500</v>
      </c>
      <c r="D178" s="11"/>
      <c r="E178" s="33" t="s">
        <v>16</v>
      </c>
      <c r="F178" s="4">
        <v>7</v>
      </c>
      <c r="G178" s="4"/>
      <c r="H178" s="9">
        <v>2787</v>
      </c>
      <c r="I178" s="4"/>
      <c r="J178" s="27">
        <f t="shared" si="11"/>
        <v>928.5714285714286</v>
      </c>
      <c r="K178" s="4"/>
      <c r="L178" s="9">
        <f t="shared" si="12"/>
        <v>3715.5714285714284</v>
      </c>
      <c r="N178" s="27">
        <f t="shared" si="13"/>
        <v>2784.4285714285716</v>
      </c>
      <c r="O178" s="17"/>
      <c r="P178" s="17"/>
    </row>
    <row r="179" spans="1:16" ht="12.75">
      <c r="A179" s="70" t="s">
        <v>99</v>
      </c>
      <c r="B179" s="6">
        <v>42551</v>
      </c>
      <c r="C179" s="9">
        <v>19939</v>
      </c>
      <c r="D179" s="11"/>
      <c r="E179" s="33" t="s">
        <v>16</v>
      </c>
      <c r="F179" s="4">
        <v>7</v>
      </c>
      <c r="G179" s="4"/>
      <c r="H179" s="9">
        <v>2848</v>
      </c>
      <c r="I179" s="4"/>
      <c r="J179" s="27">
        <f t="shared" si="11"/>
        <v>2848.4285714285716</v>
      </c>
      <c r="K179" s="4"/>
      <c r="L179" s="9">
        <f t="shared" si="12"/>
        <v>5696.428571428572</v>
      </c>
      <c r="N179" s="27">
        <f t="shared" si="13"/>
        <v>14242.571428571428</v>
      </c>
      <c r="O179" s="17"/>
      <c r="P179" s="17"/>
    </row>
    <row r="180" spans="1:16" ht="12.75">
      <c r="A180" s="32" t="s">
        <v>100</v>
      </c>
      <c r="B180" s="6">
        <v>42551</v>
      </c>
      <c r="C180" s="9">
        <v>8100</v>
      </c>
      <c r="D180" s="11"/>
      <c r="E180" s="33" t="s">
        <v>16</v>
      </c>
      <c r="F180" s="4">
        <v>7</v>
      </c>
      <c r="G180" s="4"/>
      <c r="H180" s="9">
        <v>1157</v>
      </c>
      <c r="I180" s="4"/>
      <c r="J180" s="27">
        <f t="shared" si="11"/>
        <v>1157.142857142857</v>
      </c>
      <c r="K180" s="4"/>
      <c r="L180" s="9">
        <f t="shared" si="12"/>
        <v>2314.142857142857</v>
      </c>
      <c r="N180" s="27">
        <f t="shared" si="13"/>
        <v>5785.857142857143</v>
      </c>
      <c r="O180" s="17"/>
      <c r="P180" s="17"/>
    </row>
    <row r="181" spans="1:16" ht="12.75">
      <c r="A181" s="32" t="s">
        <v>101</v>
      </c>
      <c r="B181" s="6">
        <v>42551</v>
      </c>
      <c r="C181" s="9">
        <v>6050</v>
      </c>
      <c r="D181" s="11"/>
      <c r="E181" s="33" t="s">
        <v>16</v>
      </c>
      <c r="F181" s="4">
        <v>7</v>
      </c>
      <c r="G181" s="4"/>
      <c r="H181" s="9">
        <v>864</v>
      </c>
      <c r="I181" s="4"/>
      <c r="J181" s="27">
        <f t="shared" si="11"/>
        <v>864.2857142857143</v>
      </c>
      <c r="K181" s="4"/>
      <c r="L181" s="9">
        <f t="shared" si="12"/>
        <v>1728.2857142857142</v>
      </c>
      <c r="N181" s="27">
        <f t="shared" si="13"/>
        <v>4321.714285714286</v>
      </c>
      <c r="O181" s="17"/>
      <c r="P181" s="17"/>
    </row>
    <row r="182" spans="1:16" ht="12.75">
      <c r="A182" s="32" t="s">
        <v>103</v>
      </c>
      <c r="B182" s="6">
        <v>42916</v>
      </c>
      <c r="C182" s="9">
        <v>9000</v>
      </c>
      <c r="D182" s="11"/>
      <c r="E182" s="33" t="s">
        <v>16</v>
      </c>
      <c r="F182" s="4">
        <v>7</v>
      </c>
      <c r="G182" s="4"/>
      <c r="H182" s="9"/>
      <c r="I182" s="4"/>
      <c r="J182" s="27">
        <f t="shared" si="11"/>
        <v>1285.7142857142858</v>
      </c>
      <c r="K182" s="4"/>
      <c r="L182" s="9">
        <f t="shared" si="12"/>
        <v>1285.7142857142858</v>
      </c>
      <c r="N182" s="27">
        <f t="shared" si="13"/>
        <v>7714.285714285714</v>
      </c>
      <c r="O182" s="17"/>
      <c r="P182" s="17"/>
    </row>
    <row r="183" spans="1:16" ht="12.75">
      <c r="A183" s="32" t="s">
        <v>104</v>
      </c>
      <c r="B183" s="6">
        <v>42916</v>
      </c>
      <c r="C183" s="9">
        <v>8650</v>
      </c>
      <c r="D183" s="11"/>
      <c r="E183" s="33" t="s">
        <v>16</v>
      </c>
      <c r="F183" s="4">
        <v>7</v>
      </c>
      <c r="G183" s="4"/>
      <c r="H183" s="9"/>
      <c r="I183" s="4"/>
      <c r="J183" s="27">
        <f t="shared" si="11"/>
        <v>1235.7142857142858</v>
      </c>
      <c r="K183" s="4"/>
      <c r="L183" s="9">
        <f t="shared" si="12"/>
        <v>1235.7142857142858</v>
      </c>
      <c r="N183" s="27">
        <f t="shared" si="13"/>
        <v>7414.285714285714</v>
      </c>
      <c r="O183" s="17"/>
      <c r="P183" s="17"/>
    </row>
    <row r="184" spans="1:16" ht="12.75">
      <c r="A184" s="32" t="s">
        <v>105</v>
      </c>
      <c r="B184" s="6">
        <v>42916</v>
      </c>
      <c r="C184" s="9">
        <v>20920</v>
      </c>
      <c r="D184" s="11"/>
      <c r="E184" s="33" t="s">
        <v>18</v>
      </c>
      <c r="F184" s="4">
        <v>5</v>
      </c>
      <c r="G184" s="4"/>
      <c r="H184" s="9"/>
      <c r="I184" s="4"/>
      <c r="J184" s="27">
        <f t="shared" si="11"/>
        <v>4184</v>
      </c>
      <c r="K184" s="4"/>
      <c r="L184" s="9">
        <f t="shared" si="12"/>
        <v>4184</v>
      </c>
      <c r="N184" s="27">
        <f t="shared" si="13"/>
        <v>16736</v>
      </c>
      <c r="O184" s="17"/>
      <c r="P184" s="17"/>
    </row>
    <row r="185" spans="1:16" ht="12.75">
      <c r="A185" s="32" t="s">
        <v>106</v>
      </c>
      <c r="B185" s="6">
        <v>42916</v>
      </c>
      <c r="C185" s="9">
        <v>40060</v>
      </c>
      <c r="D185" s="11"/>
      <c r="E185" s="33" t="s">
        <v>16</v>
      </c>
      <c r="F185" s="4">
        <v>5</v>
      </c>
      <c r="G185" s="4"/>
      <c r="H185" s="9"/>
      <c r="I185" s="4"/>
      <c r="J185" s="27">
        <f t="shared" si="11"/>
        <v>8012</v>
      </c>
      <c r="K185" s="4"/>
      <c r="L185" s="9">
        <f t="shared" si="12"/>
        <v>8012</v>
      </c>
      <c r="N185" s="27">
        <f t="shared" si="13"/>
        <v>32048</v>
      </c>
      <c r="O185" s="17"/>
      <c r="P185" s="17"/>
    </row>
    <row r="186" spans="1:16" ht="12.75">
      <c r="A186" t="s">
        <v>107</v>
      </c>
      <c r="B186" s="6">
        <v>42916</v>
      </c>
      <c r="C186" s="9">
        <v>9250</v>
      </c>
      <c r="D186" s="11"/>
      <c r="E186" s="33" t="s">
        <v>16</v>
      </c>
      <c r="F186" s="4">
        <v>7</v>
      </c>
      <c r="G186" s="4"/>
      <c r="H186" s="9"/>
      <c r="I186" s="4"/>
      <c r="J186" s="27">
        <f t="shared" si="11"/>
        <v>1321.4285714285713</v>
      </c>
      <c r="K186" s="4"/>
      <c r="L186" s="9">
        <f t="shared" si="12"/>
        <v>1321.4285714285713</v>
      </c>
      <c r="N186" s="27">
        <f t="shared" si="13"/>
        <v>7928.571428571428</v>
      </c>
      <c r="O186" s="17"/>
      <c r="P186" s="17"/>
    </row>
    <row r="187" spans="1:16" ht="12.75">
      <c r="A187" s="32" t="s">
        <v>108</v>
      </c>
      <c r="B187" s="6">
        <v>42916</v>
      </c>
      <c r="C187" s="9">
        <v>11000</v>
      </c>
      <c r="D187" s="11"/>
      <c r="E187" s="33" t="s">
        <v>16</v>
      </c>
      <c r="F187" s="4">
        <v>7</v>
      </c>
      <c r="G187" s="4"/>
      <c r="H187" s="9"/>
      <c r="I187" s="4"/>
      <c r="J187" s="27">
        <f t="shared" si="11"/>
        <v>1571.4285714285713</v>
      </c>
      <c r="K187" s="4"/>
      <c r="L187" s="9">
        <f t="shared" si="12"/>
        <v>1571.4285714285713</v>
      </c>
      <c r="N187" s="27">
        <f t="shared" si="13"/>
        <v>9428.57142857143</v>
      </c>
      <c r="O187" s="17"/>
      <c r="P187" s="17"/>
    </row>
    <row r="188" spans="1:16" ht="12.75">
      <c r="A188" s="32" t="s">
        <v>106</v>
      </c>
      <c r="B188" s="6">
        <v>42916</v>
      </c>
      <c r="C188" s="9">
        <v>34557</v>
      </c>
      <c r="D188" s="11"/>
      <c r="E188" s="33" t="s">
        <v>16</v>
      </c>
      <c r="F188" s="4">
        <v>7</v>
      </c>
      <c r="G188" s="4"/>
      <c r="H188" s="9"/>
      <c r="I188" s="4"/>
      <c r="J188" s="27">
        <f t="shared" si="11"/>
        <v>4936.714285714285</v>
      </c>
      <c r="K188" s="4"/>
      <c r="L188" s="9">
        <f t="shared" si="12"/>
        <v>4936.714285714285</v>
      </c>
      <c r="N188" s="27">
        <f t="shared" si="13"/>
        <v>29620.285714285714</v>
      </c>
      <c r="O188" s="17"/>
      <c r="P188" s="17"/>
    </row>
    <row r="189" spans="1:16" ht="12.75">
      <c r="A189" s="31" t="s">
        <v>112</v>
      </c>
      <c r="B189" s="6">
        <v>43281</v>
      </c>
      <c r="C189" s="9">
        <v>12294</v>
      </c>
      <c r="D189" s="11"/>
      <c r="E189" s="33" t="s">
        <v>16</v>
      </c>
      <c r="F189" s="4">
        <v>7</v>
      </c>
      <c r="G189" s="4"/>
      <c r="H189" s="9"/>
      <c r="I189" s="4"/>
      <c r="J189" s="27"/>
      <c r="K189" s="4"/>
      <c r="L189" s="9"/>
      <c r="N189" s="27">
        <f t="shared" si="13"/>
        <v>12294</v>
      </c>
      <c r="O189" s="17"/>
      <c r="P189" s="17"/>
    </row>
    <row r="190" spans="1:16" ht="12.75">
      <c r="A190" s="31" t="s">
        <v>113</v>
      </c>
      <c r="B190" s="6">
        <v>43281</v>
      </c>
      <c r="C190" s="9">
        <v>17119</v>
      </c>
      <c r="D190" s="11"/>
      <c r="E190" s="33" t="s">
        <v>16</v>
      </c>
      <c r="F190" s="4">
        <v>7</v>
      </c>
      <c r="G190" s="4"/>
      <c r="H190" s="9"/>
      <c r="I190" s="4"/>
      <c r="J190" s="27"/>
      <c r="K190" s="4"/>
      <c r="L190" s="9"/>
      <c r="N190" s="27">
        <f t="shared" si="13"/>
        <v>17119</v>
      </c>
      <c r="O190" s="17"/>
      <c r="P190" s="17"/>
    </row>
    <row r="191" spans="1:16" ht="12.75">
      <c r="A191" s="31" t="s">
        <v>113</v>
      </c>
      <c r="B191" s="6">
        <v>43281</v>
      </c>
      <c r="C191" s="9">
        <v>17119</v>
      </c>
      <c r="D191" s="11"/>
      <c r="E191" s="33" t="s">
        <v>16</v>
      </c>
      <c r="F191" s="4">
        <v>7</v>
      </c>
      <c r="G191" s="4"/>
      <c r="H191" s="9"/>
      <c r="I191" s="4"/>
      <c r="J191" s="27"/>
      <c r="K191" s="4"/>
      <c r="L191" s="9"/>
      <c r="N191" s="27">
        <f t="shared" si="13"/>
        <v>17119</v>
      </c>
      <c r="O191" s="17"/>
      <c r="P191" s="17"/>
    </row>
    <row r="192" spans="1:16" ht="12.75">
      <c r="A192" s="32" t="s">
        <v>114</v>
      </c>
      <c r="B192" s="6">
        <v>43281</v>
      </c>
      <c r="C192" s="9">
        <v>152000</v>
      </c>
      <c r="D192" s="11"/>
      <c r="E192" s="33" t="s">
        <v>16</v>
      </c>
      <c r="F192" s="4">
        <v>20</v>
      </c>
      <c r="G192" s="4"/>
      <c r="H192" s="9"/>
      <c r="I192" s="4"/>
      <c r="J192" s="27"/>
      <c r="K192" s="4"/>
      <c r="L192" s="9"/>
      <c r="N192" s="27"/>
      <c r="O192" s="17"/>
      <c r="P192" s="17"/>
    </row>
    <row r="193" spans="1:16" ht="12.75">
      <c r="A193" s="31" t="s">
        <v>115</v>
      </c>
      <c r="B193" s="6">
        <v>43281</v>
      </c>
      <c r="C193" s="9">
        <v>105720</v>
      </c>
      <c r="D193" s="11"/>
      <c r="E193" s="33" t="s">
        <v>16</v>
      </c>
      <c r="F193" s="4">
        <v>7</v>
      </c>
      <c r="G193" s="4"/>
      <c r="H193" s="9"/>
      <c r="I193" s="4"/>
      <c r="J193" s="27"/>
      <c r="K193" s="4"/>
      <c r="L193" s="9"/>
      <c r="N193" s="27"/>
      <c r="O193" s="17"/>
      <c r="P193" s="17"/>
    </row>
    <row r="194" spans="1:16" ht="12.75">
      <c r="A194" s="32" t="s">
        <v>116</v>
      </c>
      <c r="B194" s="6">
        <v>43281</v>
      </c>
      <c r="C194" s="9">
        <v>60531</v>
      </c>
      <c r="D194" s="11"/>
      <c r="E194" s="33" t="s">
        <v>16</v>
      </c>
      <c r="F194" s="4">
        <v>7</v>
      </c>
      <c r="G194" s="4"/>
      <c r="H194" s="9"/>
      <c r="I194" s="4"/>
      <c r="J194" s="27"/>
      <c r="K194" s="4"/>
      <c r="L194" s="9"/>
      <c r="N194" s="27"/>
      <c r="O194" s="17"/>
      <c r="P194" s="17"/>
    </row>
    <row r="195" spans="1:16" ht="12.75">
      <c r="A195" s="32"/>
      <c r="B195" s="6"/>
      <c r="C195" s="9"/>
      <c r="D195" s="11"/>
      <c r="E195" s="33"/>
      <c r="F195" s="4"/>
      <c r="G195" s="4"/>
      <c r="H195" s="9"/>
      <c r="I195" s="4"/>
      <c r="J195" s="27"/>
      <c r="K195" s="4"/>
      <c r="L195" s="9"/>
      <c r="N195" s="27"/>
      <c r="O195" s="17"/>
      <c r="P195" s="17"/>
    </row>
    <row r="196" spans="1:16" ht="12.75">
      <c r="A196" s="32"/>
      <c r="B196" s="6"/>
      <c r="C196" s="9"/>
      <c r="D196" s="11"/>
      <c r="E196" s="33"/>
      <c r="F196" s="4"/>
      <c r="G196" s="4"/>
      <c r="H196" s="9"/>
      <c r="I196" s="4"/>
      <c r="J196" s="27"/>
      <c r="K196" s="4"/>
      <c r="L196" s="9"/>
      <c r="N196" s="27"/>
      <c r="O196" s="17"/>
      <c r="P196" s="17"/>
    </row>
    <row r="197" spans="1:16" ht="13.5" thickBot="1">
      <c r="A197" s="24" t="s">
        <v>23</v>
      </c>
      <c r="C197" s="8">
        <f>SUM(C98:C194)</f>
        <v>3719973</v>
      </c>
      <c r="D197" s="10">
        <v>1494</v>
      </c>
      <c r="H197" s="8">
        <f>SUM(H98:H181)</f>
        <v>2062020</v>
      </c>
      <c r="J197" s="8">
        <f>SUM(J98:J196)</f>
        <v>167919.67142857146</v>
      </c>
      <c r="L197" s="8">
        <f>SUM(L98:L196)</f>
        <v>2229939.671428571</v>
      </c>
      <c r="N197" s="8">
        <f>SUM(N98:N196)</f>
        <v>1171782.3285714283</v>
      </c>
      <c r="O197" s="9"/>
      <c r="P197" s="9"/>
    </row>
    <row r="198" spans="3:12" ht="13.5" thickTop="1">
      <c r="C198" s="38" t="s">
        <v>60</v>
      </c>
      <c r="L198" s="38" t="s">
        <v>54</v>
      </c>
    </row>
    <row r="200" spans="1:16" ht="12.75">
      <c r="A200" s="10">
        <v>1955</v>
      </c>
      <c r="B200" s="6">
        <v>20090</v>
      </c>
      <c r="C200" s="9">
        <v>33000</v>
      </c>
      <c r="D200" s="11"/>
      <c r="E200" s="4" t="s">
        <v>16</v>
      </c>
      <c r="F200" s="4">
        <v>20</v>
      </c>
      <c r="G200" s="4"/>
      <c r="H200" s="9">
        <v>33000</v>
      </c>
      <c r="I200" s="4"/>
      <c r="J200" s="9">
        <v>0</v>
      </c>
      <c r="K200" s="4"/>
      <c r="L200" s="9">
        <f>H200+J200</f>
        <v>33000</v>
      </c>
      <c r="N200" s="9">
        <f>C200-L200</f>
        <v>0</v>
      </c>
      <c r="O200" s="9"/>
      <c r="P200" s="9"/>
    </row>
    <row r="201" spans="1:16" ht="12.75">
      <c r="A201" s="10">
        <v>1970</v>
      </c>
      <c r="B201" s="6">
        <v>25569</v>
      </c>
      <c r="C201" s="9">
        <v>20929</v>
      </c>
      <c r="D201" s="11"/>
      <c r="E201" s="4" t="s">
        <v>16</v>
      </c>
      <c r="F201" s="4">
        <v>20</v>
      </c>
      <c r="G201" s="4"/>
      <c r="H201" s="9">
        <v>20929</v>
      </c>
      <c r="I201" s="4"/>
      <c r="J201" s="9">
        <v>0</v>
      </c>
      <c r="K201" s="4"/>
      <c r="L201" s="9">
        <f>H201+J201</f>
        <v>20929</v>
      </c>
      <c r="N201" s="9">
        <f>C201-L201</f>
        <v>0</v>
      </c>
      <c r="O201" s="9"/>
      <c r="P201" s="9"/>
    </row>
    <row r="202" spans="1:16" ht="12.75">
      <c r="A202" s="10">
        <v>1974</v>
      </c>
      <c r="B202" s="6">
        <v>27030</v>
      </c>
      <c r="C202" s="9">
        <v>17326</v>
      </c>
      <c r="D202" s="11"/>
      <c r="E202" s="4" t="s">
        <v>16</v>
      </c>
      <c r="F202" s="4">
        <v>20</v>
      </c>
      <c r="G202" s="4"/>
      <c r="H202" s="9">
        <v>17326</v>
      </c>
      <c r="I202" s="4"/>
      <c r="J202" s="9">
        <v>0</v>
      </c>
      <c r="K202" s="4"/>
      <c r="L202" s="9">
        <f>H202+J202</f>
        <v>17326</v>
      </c>
      <c r="N202" s="9">
        <f>C202-L202</f>
        <v>0</v>
      </c>
      <c r="O202" s="9"/>
      <c r="P202" s="9"/>
    </row>
    <row r="203" spans="1:16" ht="12.75">
      <c r="A203" s="10">
        <v>1975</v>
      </c>
      <c r="B203" s="6">
        <v>27395</v>
      </c>
      <c r="C203" s="7">
        <v>7385</v>
      </c>
      <c r="D203" s="11"/>
      <c r="E203" s="4" t="s">
        <v>16</v>
      </c>
      <c r="F203" s="4">
        <v>20</v>
      </c>
      <c r="G203" s="4"/>
      <c r="H203" s="7">
        <v>7385</v>
      </c>
      <c r="I203" s="4"/>
      <c r="J203" s="7">
        <v>0</v>
      </c>
      <c r="K203" s="4"/>
      <c r="L203" s="7">
        <f>H203+J203</f>
        <v>7385</v>
      </c>
      <c r="N203" s="7">
        <f>C203-L203</f>
        <v>0</v>
      </c>
      <c r="O203" s="9"/>
      <c r="P203" s="9"/>
    </row>
    <row r="204" spans="1:16" ht="12.75">
      <c r="A204" s="10"/>
      <c r="B204" s="6"/>
      <c r="C204" s="9"/>
      <c r="D204" s="11"/>
      <c r="E204" s="4"/>
      <c r="F204" s="4"/>
      <c r="G204" s="4"/>
      <c r="H204" s="9"/>
      <c r="I204" s="4"/>
      <c r="J204" s="9"/>
      <c r="K204" s="4"/>
      <c r="L204" s="9"/>
      <c r="N204" s="9"/>
      <c r="O204" s="9"/>
      <c r="P204" s="9"/>
    </row>
    <row r="205" spans="1:16" ht="13.5" thickBot="1">
      <c r="A205" s="61" t="s">
        <v>21</v>
      </c>
      <c r="B205" s="6"/>
      <c r="C205" s="8">
        <f>SUM(C200:C203)</f>
        <v>78640</v>
      </c>
      <c r="D205" s="11">
        <v>1491</v>
      </c>
      <c r="E205" s="4"/>
      <c r="F205" s="4"/>
      <c r="G205" s="4"/>
      <c r="H205" s="8">
        <f>SUM(H200:H203)</f>
        <v>78640</v>
      </c>
      <c r="I205" s="4"/>
      <c r="J205" s="8">
        <f>SUM(J200:J203)</f>
        <v>0</v>
      </c>
      <c r="K205" s="9"/>
      <c r="L205" s="8">
        <f>SUM(L200:L203)</f>
        <v>78640</v>
      </c>
      <c r="N205" s="8">
        <f>SUM(N200:N203)</f>
        <v>0</v>
      </c>
      <c r="O205" s="9"/>
      <c r="P205" s="9"/>
    </row>
    <row r="206" spans="1:16" ht="13.5" thickTop="1">
      <c r="A206" s="10"/>
      <c r="B206" s="6"/>
      <c r="C206" s="38" t="s">
        <v>59</v>
      </c>
      <c r="D206" s="11"/>
      <c r="E206" s="4"/>
      <c r="F206" s="4"/>
      <c r="G206" s="4"/>
      <c r="H206" s="9"/>
      <c r="I206" s="4"/>
      <c r="J206" s="9"/>
      <c r="K206" s="4"/>
      <c r="L206" s="38" t="s">
        <v>51</v>
      </c>
      <c r="N206" s="9"/>
      <c r="O206" s="9"/>
      <c r="P206" s="9"/>
    </row>
    <row r="207" spans="1:16" ht="12.75">
      <c r="A207" s="10"/>
      <c r="B207" s="6"/>
      <c r="C207" s="9"/>
      <c r="D207" s="11"/>
      <c r="E207" s="4"/>
      <c r="F207" s="4"/>
      <c r="G207" s="4"/>
      <c r="H207" s="9"/>
      <c r="I207" s="4"/>
      <c r="J207" s="9"/>
      <c r="K207" s="4"/>
      <c r="L207" s="9"/>
      <c r="N207" s="9"/>
      <c r="O207" s="9"/>
      <c r="P207" s="9"/>
    </row>
    <row r="208" spans="1:16" ht="12.75">
      <c r="A208" s="10">
        <v>1952</v>
      </c>
      <c r="B208" s="6">
        <v>18994</v>
      </c>
      <c r="C208" s="9">
        <v>100000</v>
      </c>
      <c r="D208" s="11"/>
      <c r="E208" s="4" t="s">
        <v>16</v>
      </c>
      <c r="F208" s="4">
        <v>40</v>
      </c>
      <c r="G208" s="4"/>
      <c r="H208" s="9">
        <v>100000</v>
      </c>
      <c r="I208" s="4"/>
      <c r="J208" s="9">
        <v>0</v>
      </c>
      <c r="K208" s="4"/>
      <c r="L208" s="9">
        <f>H208+J208</f>
        <v>100000</v>
      </c>
      <c r="N208" s="9">
        <f>C208-L208</f>
        <v>0</v>
      </c>
      <c r="O208" s="9"/>
      <c r="P208" s="9"/>
    </row>
    <row r="209" spans="1:16" ht="12.75">
      <c r="A209" s="10">
        <v>1952</v>
      </c>
      <c r="B209" s="6">
        <v>18994</v>
      </c>
      <c r="C209" s="9">
        <v>5000</v>
      </c>
      <c r="D209" s="11"/>
      <c r="E209" s="4" t="s">
        <v>16</v>
      </c>
      <c r="F209" s="4">
        <v>99</v>
      </c>
      <c r="G209" s="4"/>
      <c r="H209" s="9">
        <v>3277</v>
      </c>
      <c r="I209" s="4"/>
      <c r="J209" s="9">
        <f>C209/F209-1</f>
        <v>49.505050505050505</v>
      </c>
      <c r="K209" s="4"/>
      <c r="L209" s="9">
        <f>H209+J209</f>
        <v>3326.5050505050503</v>
      </c>
      <c r="N209" s="9">
        <f>C209-L209</f>
        <v>1673.4949494949497</v>
      </c>
      <c r="O209" s="9"/>
      <c r="P209" s="9"/>
    </row>
    <row r="210" spans="1:16" ht="12.75">
      <c r="A210" s="10">
        <v>1975</v>
      </c>
      <c r="B210" s="6">
        <v>27395</v>
      </c>
      <c r="C210" s="7">
        <v>29213</v>
      </c>
      <c r="D210" s="11"/>
      <c r="E210" s="4" t="s">
        <v>16</v>
      </c>
      <c r="F210" s="4">
        <v>99</v>
      </c>
      <c r="G210" s="4"/>
      <c r="H210" s="7">
        <v>12422</v>
      </c>
      <c r="I210" s="4"/>
      <c r="J210" s="7">
        <f>C210/F210-3</f>
        <v>292.0808080808081</v>
      </c>
      <c r="K210" s="4"/>
      <c r="L210" s="7">
        <f>H210+J210</f>
        <v>12714.080808080807</v>
      </c>
      <c r="N210" s="7">
        <f>C210-L210</f>
        <v>16498.919191919194</v>
      </c>
      <c r="O210" s="9"/>
      <c r="P210" s="9"/>
    </row>
    <row r="211" spans="1:16" ht="12.75">
      <c r="A211" s="10"/>
      <c r="B211" s="6"/>
      <c r="C211" s="9"/>
      <c r="D211" s="11"/>
      <c r="E211" s="4"/>
      <c r="F211" s="4"/>
      <c r="G211" s="4"/>
      <c r="H211" s="9"/>
      <c r="I211" s="4"/>
      <c r="J211" s="9"/>
      <c r="K211" s="4"/>
      <c r="L211" s="9"/>
      <c r="N211" s="9"/>
      <c r="O211" s="9"/>
      <c r="P211" s="9"/>
    </row>
    <row r="212" spans="1:16" ht="13.5" thickBot="1">
      <c r="A212" s="61" t="s">
        <v>21</v>
      </c>
      <c r="B212" s="6"/>
      <c r="C212" s="8">
        <f>SUM(C208:C210)</f>
        <v>134213</v>
      </c>
      <c r="D212" s="11">
        <v>1491</v>
      </c>
      <c r="E212" s="4"/>
      <c r="F212" s="4"/>
      <c r="G212" s="4"/>
      <c r="H212" s="8">
        <f>SUM(H208:H210)</f>
        <v>115699</v>
      </c>
      <c r="I212" s="4"/>
      <c r="J212" s="8">
        <f>SUM(J208:J210)</f>
        <v>341.5858585858586</v>
      </c>
      <c r="K212" s="4"/>
      <c r="L212" s="8">
        <f>SUM(L208:L210)</f>
        <v>116040.58585858585</v>
      </c>
      <c r="N212" s="8">
        <f>SUM(N208:N210)</f>
        <v>18172.414141414145</v>
      </c>
      <c r="O212" s="9"/>
      <c r="P212" s="9"/>
    </row>
    <row r="213" spans="1:16" ht="13.5" thickTop="1">
      <c r="A213" s="10"/>
      <c r="B213" s="6"/>
      <c r="C213" s="38" t="s">
        <v>59</v>
      </c>
      <c r="D213" s="11"/>
      <c r="E213" s="4"/>
      <c r="F213" s="4"/>
      <c r="G213" s="4"/>
      <c r="H213" s="9"/>
      <c r="I213" s="4"/>
      <c r="J213" s="9"/>
      <c r="K213" s="4"/>
      <c r="L213" s="38" t="s">
        <v>51</v>
      </c>
      <c r="N213" s="9"/>
      <c r="O213" s="9"/>
      <c r="P213" s="9"/>
    </row>
    <row r="214" spans="1:16" ht="12.75">
      <c r="A214" s="10"/>
      <c r="B214" s="6"/>
      <c r="C214" s="9"/>
      <c r="D214" s="11"/>
      <c r="E214" s="4"/>
      <c r="F214" s="4"/>
      <c r="G214" s="4"/>
      <c r="H214" s="9"/>
      <c r="I214" s="4"/>
      <c r="J214" s="9"/>
      <c r="K214" s="4"/>
      <c r="L214" s="9"/>
      <c r="N214" s="9"/>
      <c r="O214" s="9"/>
      <c r="P214" s="9"/>
    </row>
    <row r="215" spans="1:16" ht="12.75">
      <c r="A215" s="10">
        <v>1982</v>
      </c>
      <c r="B215" s="6">
        <v>29952</v>
      </c>
      <c r="C215" s="9">
        <v>12033961</v>
      </c>
      <c r="D215" s="11"/>
      <c r="E215" s="4" t="s">
        <v>16</v>
      </c>
      <c r="F215" s="4">
        <v>50</v>
      </c>
      <c r="G215" s="4"/>
      <c r="H215" s="9">
        <v>8365729</v>
      </c>
      <c r="I215" s="4"/>
      <c r="J215" s="9">
        <f>C215/F215</f>
        <v>240679.22</v>
      </c>
      <c r="K215" s="4"/>
      <c r="L215" s="9">
        <f>H215+J215</f>
        <v>8606408.22</v>
      </c>
      <c r="N215" s="9">
        <f>C215-L215</f>
        <v>3427552.7799999993</v>
      </c>
      <c r="O215" s="9"/>
      <c r="P215" s="9"/>
    </row>
    <row r="216" spans="1:16" ht="12.75">
      <c r="A216" s="10">
        <v>1984</v>
      </c>
      <c r="B216" s="6">
        <v>30682</v>
      </c>
      <c r="C216" s="9">
        <v>35398</v>
      </c>
      <c r="D216" s="11"/>
      <c r="E216" s="4" t="s">
        <v>16</v>
      </c>
      <c r="F216" s="4">
        <v>50</v>
      </c>
      <c r="G216" s="4"/>
      <c r="H216" s="9">
        <v>24072</v>
      </c>
      <c r="I216" s="4"/>
      <c r="J216" s="9">
        <f aca="true" t="shared" si="14" ref="J216:J228">C216/F216</f>
        <v>707.96</v>
      </c>
      <c r="K216" s="4"/>
      <c r="L216" s="9">
        <f aca="true" t="shared" si="15" ref="L216:L257">H216+J216</f>
        <v>24779.96</v>
      </c>
      <c r="N216" s="9">
        <f aca="true" t="shared" si="16" ref="N216:N257">C216-L216</f>
        <v>10618.04</v>
      </c>
      <c r="O216" s="9"/>
      <c r="P216" s="9"/>
    </row>
    <row r="217" spans="1:16" ht="12.75">
      <c r="A217" s="10">
        <v>1985</v>
      </c>
      <c r="B217" s="6">
        <v>31048</v>
      </c>
      <c r="C217" s="9">
        <v>1751</v>
      </c>
      <c r="D217" s="11"/>
      <c r="E217" s="4" t="s">
        <v>16</v>
      </c>
      <c r="F217" s="4">
        <v>50</v>
      </c>
      <c r="G217" s="4"/>
      <c r="H217" s="9">
        <v>1138</v>
      </c>
      <c r="I217" s="4"/>
      <c r="J217" s="9">
        <f t="shared" si="14"/>
        <v>35.02</v>
      </c>
      <c r="K217" s="4"/>
      <c r="L217" s="9">
        <f t="shared" si="15"/>
        <v>1173.02</v>
      </c>
      <c r="N217" s="9">
        <f t="shared" si="16"/>
        <v>577.98</v>
      </c>
      <c r="O217" s="9"/>
      <c r="P217" s="9"/>
    </row>
    <row r="218" spans="1:16" ht="12.75">
      <c r="A218" s="10">
        <v>1985</v>
      </c>
      <c r="B218" s="6">
        <v>31048</v>
      </c>
      <c r="C218" s="9">
        <v>1348</v>
      </c>
      <c r="D218" s="11"/>
      <c r="E218" s="4" t="s">
        <v>16</v>
      </c>
      <c r="F218" s="4">
        <v>50</v>
      </c>
      <c r="G218" s="4"/>
      <c r="H218" s="9">
        <v>877</v>
      </c>
      <c r="I218" s="4"/>
      <c r="J218" s="9">
        <f t="shared" si="14"/>
        <v>26.96</v>
      </c>
      <c r="K218" s="4"/>
      <c r="L218" s="9">
        <f t="shared" si="15"/>
        <v>903.96</v>
      </c>
      <c r="N218" s="9">
        <f t="shared" si="16"/>
        <v>444.03999999999996</v>
      </c>
      <c r="O218" s="9"/>
      <c r="P218" s="9"/>
    </row>
    <row r="219" spans="1:16" ht="12.75">
      <c r="A219" s="10">
        <v>1986</v>
      </c>
      <c r="B219" s="6">
        <v>31413</v>
      </c>
      <c r="C219" s="9">
        <v>12569</v>
      </c>
      <c r="D219" s="11"/>
      <c r="E219" s="4" t="s">
        <v>16</v>
      </c>
      <c r="F219" s="4">
        <v>50</v>
      </c>
      <c r="G219" s="4"/>
      <c r="H219" s="9">
        <v>7915</v>
      </c>
      <c r="I219" s="4"/>
      <c r="J219" s="9">
        <f t="shared" si="14"/>
        <v>251.38</v>
      </c>
      <c r="K219" s="4"/>
      <c r="L219" s="9">
        <f t="shared" si="15"/>
        <v>8166.38</v>
      </c>
      <c r="N219" s="9">
        <f t="shared" si="16"/>
        <v>4402.62</v>
      </c>
      <c r="O219" s="9"/>
      <c r="P219" s="9"/>
    </row>
    <row r="220" spans="1:16" ht="12.75">
      <c r="A220" s="10">
        <v>1989</v>
      </c>
      <c r="B220" s="6">
        <v>32509</v>
      </c>
      <c r="C220" s="9">
        <v>5968</v>
      </c>
      <c r="D220" s="11"/>
      <c r="E220" s="4" t="s">
        <v>16</v>
      </c>
      <c r="F220" s="4">
        <v>50</v>
      </c>
      <c r="G220" s="4"/>
      <c r="H220" s="9">
        <v>3456</v>
      </c>
      <c r="I220" s="4"/>
      <c r="J220" s="9">
        <f t="shared" si="14"/>
        <v>119.36</v>
      </c>
      <c r="K220" s="4"/>
      <c r="L220" s="9">
        <f t="shared" si="15"/>
        <v>3575.36</v>
      </c>
      <c r="N220" s="9">
        <f t="shared" si="16"/>
        <v>2392.64</v>
      </c>
      <c r="O220" s="9"/>
      <c r="P220" s="9"/>
    </row>
    <row r="221" spans="1:16" ht="12.75">
      <c r="A221" s="10" t="s">
        <v>24</v>
      </c>
      <c r="B221" s="6">
        <v>32509</v>
      </c>
      <c r="C221" s="9">
        <v>5401871</v>
      </c>
      <c r="D221" s="11"/>
      <c r="E221" s="4" t="s">
        <v>16</v>
      </c>
      <c r="F221" s="4">
        <v>50</v>
      </c>
      <c r="G221" s="4"/>
      <c r="H221" s="9">
        <v>3132954</v>
      </c>
      <c r="I221" s="4"/>
      <c r="J221" s="9">
        <f t="shared" si="14"/>
        <v>108037.42</v>
      </c>
      <c r="K221" s="4"/>
      <c r="L221" s="9">
        <f t="shared" si="15"/>
        <v>3240991.42</v>
      </c>
      <c r="N221" s="9">
        <f t="shared" si="16"/>
        <v>2160879.58</v>
      </c>
      <c r="O221" s="9"/>
      <c r="P221" s="9"/>
    </row>
    <row r="222" spans="1:16" ht="12.75">
      <c r="A222" s="10">
        <v>1989</v>
      </c>
      <c r="B222" s="6">
        <v>32843</v>
      </c>
      <c r="C222" s="9">
        <v>2220</v>
      </c>
      <c r="D222" s="11"/>
      <c r="E222" s="4" t="s">
        <v>16</v>
      </c>
      <c r="F222" s="4">
        <v>20</v>
      </c>
      <c r="G222" s="4"/>
      <c r="H222" s="9">
        <v>2220</v>
      </c>
      <c r="I222" s="4"/>
      <c r="J222" s="9">
        <v>0</v>
      </c>
      <c r="K222" s="4"/>
      <c r="L222" s="9">
        <f t="shared" si="15"/>
        <v>2220</v>
      </c>
      <c r="N222" s="9">
        <f t="shared" si="16"/>
        <v>0</v>
      </c>
      <c r="O222" s="9"/>
      <c r="P222" s="9"/>
    </row>
    <row r="223" spans="1:16" ht="12.75">
      <c r="A223" s="10">
        <v>1990</v>
      </c>
      <c r="B223" s="6">
        <v>32964</v>
      </c>
      <c r="C223" s="9">
        <v>2220</v>
      </c>
      <c r="D223" s="11"/>
      <c r="E223" s="4" t="s">
        <v>16</v>
      </c>
      <c r="F223" s="4">
        <v>20</v>
      </c>
      <c r="G223" s="4"/>
      <c r="H223" s="9">
        <v>2220</v>
      </c>
      <c r="I223" s="4"/>
      <c r="J223" s="9">
        <v>0</v>
      </c>
      <c r="K223" s="4"/>
      <c r="L223" s="9">
        <f t="shared" si="15"/>
        <v>2220</v>
      </c>
      <c r="N223" s="9">
        <f t="shared" si="16"/>
        <v>0</v>
      </c>
      <c r="O223" s="9"/>
      <c r="P223" s="9"/>
    </row>
    <row r="224" spans="1:16" ht="12.75">
      <c r="A224" s="10">
        <v>1989</v>
      </c>
      <c r="B224" s="6">
        <v>32721</v>
      </c>
      <c r="C224" s="9">
        <v>7500</v>
      </c>
      <c r="D224" s="11"/>
      <c r="E224" s="4" t="s">
        <v>16</v>
      </c>
      <c r="F224" s="4">
        <v>20</v>
      </c>
      <c r="G224" s="4"/>
      <c r="H224" s="9">
        <v>7500</v>
      </c>
      <c r="I224" s="4"/>
      <c r="J224" s="9">
        <v>0</v>
      </c>
      <c r="K224" s="4"/>
      <c r="L224" s="9">
        <f t="shared" si="15"/>
        <v>7500</v>
      </c>
      <c r="N224" s="9">
        <f t="shared" si="16"/>
        <v>0</v>
      </c>
      <c r="O224" s="9"/>
      <c r="P224" s="9"/>
    </row>
    <row r="225" spans="1:16" ht="12.75">
      <c r="A225" s="10">
        <v>1989</v>
      </c>
      <c r="B225" s="6">
        <v>32782</v>
      </c>
      <c r="C225" s="9">
        <v>7225</v>
      </c>
      <c r="D225" s="11"/>
      <c r="E225" s="4" t="s">
        <v>16</v>
      </c>
      <c r="F225" s="4">
        <v>20</v>
      </c>
      <c r="G225" s="4"/>
      <c r="H225" s="9">
        <v>7225</v>
      </c>
      <c r="I225" s="4"/>
      <c r="J225" s="9">
        <v>0</v>
      </c>
      <c r="K225" s="4"/>
      <c r="L225" s="9">
        <f t="shared" si="15"/>
        <v>7225</v>
      </c>
      <c r="N225" s="9">
        <f t="shared" si="16"/>
        <v>0</v>
      </c>
      <c r="O225" s="9"/>
      <c r="P225" s="9"/>
    </row>
    <row r="226" spans="1:16" ht="12.75">
      <c r="A226" s="10">
        <v>1991</v>
      </c>
      <c r="B226" s="6">
        <v>33086</v>
      </c>
      <c r="C226" s="9">
        <v>2177</v>
      </c>
      <c r="D226" s="11"/>
      <c r="E226" s="4" t="s">
        <v>16</v>
      </c>
      <c r="F226" s="4">
        <v>10</v>
      </c>
      <c r="G226" s="4"/>
      <c r="H226" s="9">
        <v>2177</v>
      </c>
      <c r="I226" s="4"/>
      <c r="J226" s="9">
        <v>0</v>
      </c>
      <c r="K226" s="4"/>
      <c r="L226" s="9">
        <f t="shared" si="15"/>
        <v>2177</v>
      </c>
      <c r="N226" s="9">
        <f t="shared" si="16"/>
        <v>0</v>
      </c>
      <c r="O226" s="9"/>
      <c r="P226" s="9"/>
    </row>
    <row r="227" spans="1:16" ht="12.75">
      <c r="A227" s="10">
        <v>1991</v>
      </c>
      <c r="B227" s="6">
        <v>33239</v>
      </c>
      <c r="C227" s="9">
        <v>31317</v>
      </c>
      <c r="D227" s="11"/>
      <c r="E227" s="4" t="s">
        <v>16</v>
      </c>
      <c r="F227" s="4">
        <v>40</v>
      </c>
      <c r="G227" s="4"/>
      <c r="H227" s="9">
        <v>20748</v>
      </c>
      <c r="I227" s="4"/>
      <c r="J227" s="9">
        <f t="shared" si="14"/>
        <v>782.925</v>
      </c>
      <c r="K227" s="4"/>
      <c r="L227" s="9">
        <f t="shared" si="15"/>
        <v>21530.925</v>
      </c>
      <c r="N227" s="9">
        <f t="shared" si="16"/>
        <v>9786.075</v>
      </c>
      <c r="O227" s="9"/>
      <c r="P227" s="9"/>
    </row>
    <row r="228" spans="1:16" ht="12.75">
      <c r="A228" s="10">
        <v>1991</v>
      </c>
      <c r="B228" s="6">
        <v>33270</v>
      </c>
      <c r="C228" s="9">
        <v>16048</v>
      </c>
      <c r="D228" s="11"/>
      <c r="E228" s="4" t="s">
        <v>16</v>
      </c>
      <c r="F228" s="4">
        <v>40</v>
      </c>
      <c r="G228" s="4"/>
      <c r="H228" s="9">
        <v>10596</v>
      </c>
      <c r="I228" s="4"/>
      <c r="J228" s="9">
        <f t="shared" si="14"/>
        <v>401.2</v>
      </c>
      <c r="K228" s="4"/>
      <c r="L228" s="9">
        <f t="shared" si="15"/>
        <v>10997.2</v>
      </c>
      <c r="N228" s="9">
        <f t="shared" si="16"/>
        <v>5050.799999999999</v>
      </c>
      <c r="O228" s="9"/>
      <c r="P228" s="9"/>
    </row>
    <row r="229" spans="1:16" ht="12.75">
      <c r="A229" s="10">
        <v>1997</v>
      </c>
      <c r="B229" s="6">
        <v>35431</v>
      </c>
      <c r="C229" s="9">
        <v>195140</v>
      </c>
      <c r="D229" s="11"/>
      <c r="E229" s="4" t="s">
        <v>16</v>
      </c>
      <c r="F229" s="4">
        <v>10</v>
      </c>
      <c r="G229" s="4"/>
      <c r="H229" s="9">
        <v>195140</v>
      </c>
      <c r="I229" s="4"/>
      <c r="J229" s="9"/>
      <c r="K229" s="4"/>
      <c r="L229" s="9">
        <f t="shared" si="15"/>
        <v>195140</v>
      </c>
      <c r="N229" s="9">
        <f t="shared" si="16"/>
        <v>0</v>
      </c>
      <c r="O229" s="9"/>
      <c r="P229" s="9"/>
    </row>
    <row r="230" spans="1:16" ht="12.75">
      <c r="A230" s="10">
        <v>1998</v>
      </c>
      <c r="B230" s="6">
        <v>35796</v>
      </c>
      <c r="C230" s="9">
        <v>79753</v>
      </c>
      <c r="D230" s="11"/>
      <c r="E230" s="4" t="s">
        <v>16</v>
      </c>
      <c r="F230" s="4">
        <v>10</v>
      </c>
      <c r="G230" s="4"/>
      <c r="H230" s="9">
        <v>79753</v>
      </c>
      <c r="I230" s="4"/>
      <c r="J230" s="9"/>
      <c r="K230" s="4"/>
      <c r="L230" s="9">
        <f t="shared" si="15"/>
        <v>79753</v>
      </c>
      <c r="N230" s="9">
        <f t="shared" si="16"/>
        <v>0</v>
      </c>
      <c r="O230" s="9"/>
      <c r="P230" s="9"/>
    </row>
    <row r="231" spans="1:16" ht="12.75">
      <c r="A231" s="10">
        <v>1999</v>
      </c>
      <c r="B231" s="6">
        <v>36161</v>
      </c>
      <c r="C231" s="9">
        <v>438358</v>
      </c>
      <c r="D231" s="11"/>
      <c r="E231" s="4" t="s">
        <v>16</v>
      </c>
      <c r="F231" s="4">
        <v>20</v>
      </c>
      <c r="G231" s="4"/>
      <c r="H231" s="9">
        <v>405482</v>
      </c>
      <c r="I231" s="4"/>
      <c r="J231" s="9">
        <f aca="true" t="shared" si="17" ref="J231:J238">C231/F231</f>
        <v>21917.9</v>
      </c>
      <c r="K231" s="4"/>
      <c r="L231" s="9">
        <f t="shared" si="15"/>
        <v>427399.9</v>
      </c>
      <c r="N231" s="9">
        <f t="shared" si="16"/>
        <v>10958.099999999977</v>
      </c>
      <c r="O231" s="9"/>
      <c r="P231" s="9"/>
    </row>
    <row r="232" spans="1:16" ht="12.75">
      <c r="A232" s="10">
        <v>2000</v>
      </c>
      <c r="B232" s="6">
        <v>36526</v>
      </c>
      <c r="C232" s="9">
        <v>808974</v>
      </c>
      <c r="D232" s="11"/>
      <c r="E232" s="4" t="s">
        <v>16</v>
      </c>
      <c r="F232" s="4">
        <v>20</v>
      </c>
      <c r="G232" s="4"/>
      <c r="H232" s="9">
        <v>707855</v>
      </c>
      <c r="I232" s="4"/>
      <c r="J232" s="9">
        <f t="shared" si="17"/>
        <v>40448.7</v>
      </c>
      <c r="K232" s="4"/>
      <c r="L232" s="9">
        <f t="shared" si="15"/>
        <v>748303.7</v>
      </c>
      <c r="N232" s="9">
        <f t="shared" si="16"/>
        <v>60670.30000000005</v>
      </c>
      <c r="O232" s="9"/>
      <c r="P232" s="9"/>
    </row>
    <row r="233" spans="1:16" ht="12.75">
      <c r="A233" s="10">
        <v>2001</v>
      </c>
      <c r="B233" s="6">
        <v>36892</v>
      </c>
      <c r="C233" s="9">
        <v>587994</v>
      </c>
      <c r="D233" s="11"/>
      <c r="E233" s="4" t="s">
        <v>16</v>
      </c>
      <c r="F233" s="4">
        <v>20</v>
      </c>
      <c r="G233" s="4"/>
      <c r="H233" s="9">
        <v>485097</v>
      </c>
      <c r="I233" s="4"/>
      <c r="J233" s="9">
        <f t="shared" si="17"/>
        <v>29399.7</v>
      </c>
      <c r="K233" s="4"/>
      <c r="L233" s="9">
        <f t="shared" si="15"/>
        <v>514496.7</v>
      </c>
      <c r="N233" s="9">
        <f t="shared" si="16"/>
        <v>73497.29999999999</v>
      </c>
      <c r="O233" s="9"/>
      <c r="P233" s="9"/>
    </row>
    <row r="234" spans="1:16" ht="12.75">
      <c r="A234" s="10">
        <v>2002</v>
      </c>
      <c r="B234" s="6">
        <v>37257</v>
      </c>
      <c r="C234" s="9">
        <v>322180</v>
      </c>
      <c r="D234" s="11"/>
      <c r="E234" s="4" t="s">
        <v>16</v>
      </c>
      <c r="F234" s="4">
        <v>20</v>
      </c>
      <c r="G234" s="4"/>
      <c r="H234" s="9">
        <v>249689</v>
      </c>
      <c r="I234" s="4"/>
      <c r="J234" s="9">
        <f t="shared" si="17"/>
        <v>16109</v>
      </c>
      <c r="K234" s="4"/>
      <c r="L234" s="9">
        <f t="shared" si="15"/>
        <v>265798</v>
      </c>
      <c r="N234" s="9">
        <f t="shared" si="16"/>
        <v>56382</v>
      </c>
      <c r="O234" s="9"/>
      <c r="P234" s="9"/>
    </row>
    <row r="235" spans="1:16" ht="12.75">
      <c r="A235" s="10">
        <v>2003</v>
      </c>
      <c r="B235" s="6">
        <v>37622</v>
      </c>
      <c r="C235" s="9">
        <v>282568</v>
      </c>
      <c r="D235" s="11"/>
      <c r="E235" s="4" t="s">
        <v>16</v>
      </c>
      <c r="F235" s="4">
        <v>20</v>
      </c>
      <c r="G235" s="4"/>
      <c r="H235" s="9">
        <v>204858</v>
      </c>
      <c r="I235" s="4"/>
      <c r="J235" s="9">
        <f t="shared" si="17"/>
        <v>14128.4</v>
      </c>
      <c r="K235" s="4"/>
      <c r="L235" s="9">
        <f t="shared" si="15"/>
        <v>218986.4</v>
      </c>
      <c r="N235" s="9">
        <f t="shared" si="16"/>
        <v>63581.600000000006</v>
      </c>
      <c r="O235" s="9"/>
      <c r="P235" s="9"/>
    </row>
    <row r="236" spans="1:16" ht="12.75">
      <c r="A236" s="10">
        <v>2004</v>
      </c>
      <c r="B236" s="6">
        <v>37987</v>
      </c>
      <c r="C236" s="9">
        <v>5559</v>
      </c>
      <c r="D236" s="11"/>
      <c r="E236" s="4" t="s">
        <v>16</v>
      </c>
      <c r="F236" s="4">
        <v>20</v>
      </c>
      <c r="G236" s="4"/>
      <c r="H236" s="9">
        <v>3753</v>
      </c>
      <c r="I236" s="4"/>
      <c r="J236" s="9">
        <f t="shared" si="17"/>
        <v>277.95</v>
      </c>
      <c r="K236" s="4"/>
      <c r="L236" s="9">
        <f t="shared" si="15"/>
        <v>4030.95</v>
      </c>
      <c r="N236" s="9">
        <f t="shared" si="16"/>
        <v>1528.0500000000002</v>
      </c>
      <c r="O236" s="9"/>
      <c r="P236" s="9"/>
    </row>
    <row r="237" spans="1:16" ht="12.75">
      <c r="A237" s="10" t="s">
        <v>25</v>
      </c>
      <c r="B237" s="6">
        <v>38353</v>
      </c>
      <c r="C237" s="9">
        <v>12400</v>
      </c>
      <c r="D237" s="11"/>
      <c r="E237" s="4" t="s">
        <v>16</v>
      </c>
      <c r="F237" s="4">
        <v>20</v>
      </c>
      <c r="G237" s="4"/>
      <c r="H237" s="9">
        <v>7750</v>
      </c>
      <c r="I237" s="4"/>
      <c r="J237" s="9">
        <f t="shared" si="17"/>
        <v>620</v>
      </c>
      <c r="K237" s="4"/>
      <c r="L237" s="9">
        <f t="shared" si="15"/>
        <v>8370</v>
      </c>
      <c r="N237" s="9">
        <f t="shared" si="16"/>
        <v>4030</v>
      </c>
      <c r="O237" s="9"/>
      <c r="P237" s="9"/>
    </row>
    <row r="238" spans="1:16" ht="12.75">
      <c r="A238" s="10" t="s">
        <v>25</v>
      </c>
      <c r="B238" s="6">
        <v>38353</v>
      </c>
      <c r="C238" s="9">
        <v>1236252</v>
      </c>
      <c r="D238" s="11"/>
      <c r="E238" s="4" t="s">
        <v>16</v>
      </c>
      <c r="F238" s="4">
        <v>20</v>
      </c>
      <c r="G238" s="4"/>
      <c r="H238" s="9">
        <v>772661</v>
      </c>
      <c r="I238" s="4"/>
      <c r="J238" s="9">
        <f t="shared" si="17"/>
        <v>61812.6</v>
      </c>
      <c r="K238" s="4"/>
      <c r="L238" s="9">
        <f t="shared" si="15"/>
        <v>834473.6</v>
      </c>
      <c r="N238" s="9">
        <f t="shared" si="16"/>
        <v>401778.4</v>
      </c>
      <c r="O238" s="9"/>
      <c r="P238" s="9"/>
    </row>
    <row r="239" spans="1:16" ht="12.75">
      <c r="A239" s="10" t="s">
        <v>25</v>
      </c>
      <c r="B239" s="6">
        <v>38898</v>
      </c>
      <c r="C239" s="15">
        <v>22150</v>
      </c>
      <c r="E239" s="4" t="s">
        <v>16</v>
      </c>
      <c r="F239" s="4">
        <v>20</v>
      </c>
      <c r="H239" s="15">
        <v>12187</v>
      </c>
      <c r="J239" s="9">
        <f>C239/F239</f>
        <v>1107.5</v>
      </c>
      <c r="L239" s="9">
        <f t="shared" si="15"/>
        <v>13294.5</v>
      </c>
      <c r="N239" s="9">
        <f t="shared" si="16"/>
        <v>8855.5</v>
      </c>
      <c r="O239" s="9"/>
      <c r="P239" s="9"/>
    </row>
    <row r="240" spans="1:16" ht="12.75">
      <c r="A240" s="10">
        <v>1991</v>
      </c>
      <c r="B240" s="6">
        <v>33270</v>
      </c>
      <c r="C240" s="9">
        <v>4708</v>
      </c>
      <c r="D240" s="11"/>
      <c r="E240" s="4" t="s">
        <v>16</v>
      </c>
      <c r="F240" s="4">
        <v>10</v>
      </c>
      <c r="G240" s="4"/>
      <c r="H240" s="9">
        <v>4708</v>
      </c>
      <c r="I240" s="4"/>
      <c r="J240" s="9">
        <v>0</v>
      </c>
      <c r="K240" s="4"/>
      <c r="L240" s="9">
        <f t="shared" si="15"/>
        <v>4708</v>
      </c>
      <c r="N240" s="9">
        <f t="shared" si="16"/>
        <v>0</v>
      </c>
      <c r="O240" s="9"/>
      <c r="P240" s="9"/>
    </row>
    <row r="241" spans="1:16" ht="12.75">
      <c r="A241" s="10">
        <v>1991</v>
      </c>
      <c r="B241" s="6">
        <v>33298</v>
      </c>
      <c r="C241" s="9">
        <v>5022</v>
      </c>
      <c r="D241" s="11"/>
      <c r="E241" s="4" t="s">
        <v>16</v>
      </c>
      <c r="F241" s="4">
        <v>10</v>
      </c>
      <c r="G241" s="4"/>
      <c r="H241" s="9">
        <v>5022</v>
      </c>
      <c r="I241" s="4"/>
      <c r="J241" s="9">
        <v>0</v>
      </c>
      <c r="K241" s="4"/>
      <c r="L241" s="9">
        <f t="shared" si="15"/>
        <v>5022</v>
      </c>
      <c r="N241" s="9">
        <f t="shared" si="16"/>
        <v>0</v>
      </c>
      <c r="O241" s="9"/>
      <c r="P241" s="9"/>
    </row>
    <row r="242" spans="1:16" ht="12.75">
      <c r="A242" s="10">
        <v>1991</v>
      </c>
      <c r="B242" s="6">
        <v>33329</v>
      </c>
      <c r="C242" s="9">
        <v>1320</v>
      </c>
      <c r="D242" s="11"/>
      <c r="E242" s="4" t="s">
        <v>16</v>
      </c>
      <c r="F242" s="4">
        <v>10</v>
      </c>
      <c r="G242" s="4"/>
      <c r="H242" s="9">
        <v>1320</v>
      </c>
      <c r="I242" s="4"/>
      <c r="J242" s="9">
        <v>0</v>
      </c>
      <c r="K242" s="4"/>
      <c r="L242" s="9">
        <f t="shared" si="15"/>
        <v>1320</v>
      </c>
      <c r="N242" s="9">
        <f t="shared" si="16"/>
        <v>0</v>
      </c>
      <c r="O242" s="9"/>
      <c r="P242" s="9"/>
    </row>
    <row r="243" spans="1:16" ht="12.75">
      <c r="A243" s="10">
        <v>1991</v>
      </c>
      <c r="B243" s="6">
        <v>33329</v>
      </c>
      <c r="C243" s="9">
        <v>6215</v>
      </c>
      <c r="D243" s="11"/>
      <c r="E243" s="4" t="s">
        <v>16</v>
      </c>
      <c r="F243" s="4">
        <v>10</v>
      </c>
      <c r="G243" s="4"/>
      <c r="H243" s="9">
        <v>6215</v>
      </c>
      <c r="I243" s="4"/>
      <c r="J243" s="9">
        <v>0</v>
      </c>
      <c r="K243" s="4"/>
      <c r="L243" s="9">
        <f t="shared" si="15"/>
        <v>6215</v>
      </c>
      <c r="N243" s="9">
        <f t="shared" si="16"/>
        <v>0</v>
      </c>
      <c r="O243" s="9"/>
      <c r="P243" s="9"/>
    </row>
    <row r="244" spans="1:16" ht="12.75">
      <c r="A244" s="10">
        <v>1991</v>
      </c>
      <c r="B244" s="6">
        <v>33359</v>
      </c>
      <c r="C244" s="9">
        <v>1569</v>
      </c>
      <c r="D244" s="11"/>
      <c r="E244" s="4" t="s">
        <v>16</v>
      </c>
      <c r="F244" s="4">
        <v>10</v>
      </c>
      <c r="G244" s="4"/>
      <c r="H244" s="9">
        <v>1569</v>
      </c>
      <c r="I244" s="4"/>
      <c r="J244" s="9">
        <v>0</v>
      </c>
      <c r="K244" s="4"/>
      <c r="L244" s="9">
        <f t="shared" si="15"/>
        <v>1569</v>
      </c>
      <c r="N244" s="9">
        <f t="shared" si="16"/>
        <v>0</v>
      </c>
      <c r="O244" s="9"/>
      <c r="P244" s="9"/>
    </row>
    <row r="245" spans="1:16" ht="12.75">
      <c r="A245" s="10">
        <v>1991</v>
      </c>
      <c r="B245" s="6">
        <v>33756</v>
      </c>
      <c r="C245" s="9">
        <v>2331</v>
      </c>
      <c r="D245" s="11"/>
      <c r="E245" s="4" t="s">
        <v>16</v>
      </c>
      <c r="F245" s="4">
        <v>10</v>
      </c>
      <c r="G245" s="4"/>
      <c r="H245" s="9">
        <v>2331</v>
      </c>
      <c r="I245" s="4"/>
      <c r="J245" s="9">
        <v>0</v>
      </c>
      <c r="K245" s="4"/>
      <c r="L245" s="9">
        <f t="shared" si="15"/>
        <v>2331</v>
      </c>
      <c r="N245" s="9">
        <f t="shared" si="16"/>
        <v>0</v>
      </c>
      <c r="O245" s="9"/>
      <c r="P245" s="9"/>
    </row>
    <row r="246" spans="1:16" ht="12.75">
      <c r="A246" s="10">
        <v>1992</v>
      </c>
      <c r="B246" s="6">
        <v>33725</v>
      </c>
      <c r="C246" s="9">
        <v>35882</v>
      </c>
      <c r="D246" s="11"/>
      <c r="E246" s="4" t="s">
        <v>16</v>
      </c>
      <c r="F246" s="4">
        <v>10</v>
      </c>
      <c r="G246" s="4"/>
      <c r="H246" s="9">
        <v>35882</v>
      </c>
      <c r="I246" s="4"/>
      <c r="J246" s="9">
        <v>0</v>
      </c>
      <c r="K246" s="4"/>
      <c r="L246" s="9">
        <f t="shared" si="15"/>
        <v>35882</v>
      </c>
      <c r="N246" s="9">
        <f t="shared" si="16"/>
        <v>0</v>
      </c>
      <c r="O246" s="9"/>
      <c r="P246" s="9"/>
    </row>
    <row r="247" spans="1:16" ht="12.75">
      <c r="A247" s="10">
        <v>1993</v>
      </c>
      <c r="B247" s="6">
        <v>33953</v>
      </c>
      <c r="C247" s="9">
        <v>130348</v>
      </c>
      <c r="D247" s="11"/>
      <c r="E247" s="4" t="s">
        <v>16</v>
      </c>
      <c r="F247" s="4">
        <v>10</v>
      </c>
      <c r="G247" s="4"/>
      <c r="H247" s="9">
        <v>130348</v>
      </c>
      <c r="I247" s="4"/>
      <c r="J247" s="9">
        <v>0</v>
      </c>
      <c r="K247" s="4"/>
      <c r="L247" s="9">
        <f t="shared" si="15"/>
        <v>130348</v>
      </c>
      <c r="N247" s="9">
        <f t="shared" si="16"/>
        <v>0</v>
      </c>
      <c r="O247" s="9"/>
      <c r="P247" s="9"/>
    </row>
    <row r="248" spans="1:16" ht="12.75">
      <c r="A248" s="10">
        <v>1994</v>
      </c>
      <c r="B248" s="6">
        <v>34335</v>
      </c>
      <c r="C248" s="9">
        <v>184189</v>
      </c>
      <c r="D248" s="11"/>
      <c r="E248" s="4" t="s">
        <v>16</v>
      </c>
      <c r="F248" s="4">
        <v>10</v>
      </c>
      <c r="G248" s="4"/>
      <c r="H248" s="9">
        <v>184189</v>
      </c>
      <c r="I248" s="4"/>
      <c r="J248" s="9">
        <v>0</v>
      </c>
      <c r="K248" s="4"/>
      <c r="L248" s="9">
        <f t="shared" si="15"/>
        <v>184189</v>
      </c>
      <c r="N248" s="9">
        <f t="shared" si="16"/>
        <v>0</v>
      </c>
      <c r="O248" s="9"/>
      <c r="P248" s="9"/>
    </row>
    <row r="249" spans="1:16" ht="12.75">
      <c r="A249" s="10">
        <v>1995</v>
      </c>
      <c r="B249" s="6">
        <v>34700</v>
      </c>
      <c r="C249" s="9">
        <v>114961</v>
      </c>
      <c r="D249" s="11"/>
      <c r="E249" s="4" t="s">
        <v>16</v>
      </c>
      <c r="F249" s="4">
        <v>10</v>
      </c>
      <c r="G249" s="4"/>
      <c r="H249" s="9">
        <v>114961</v>
      </c>
      <c r="I249" s="4"/>
      <c r="J249" s="9">
        <v>0</v>
      </c>
      <c r="K249" s="4"/>
      <c r="L249" s="9">
        <f t="shared" si="15"/>
        <v>114961</v>
      </c>
      <c r="N249" s="9">
        <f t="shared" si="16"/>
        <v>0</v>
      </c>
      <c r="O249" s="9"/>
      <c r="P249" s="9"/>
    </row>
    <row r="250" spans="1:16" ht="12.75">
      <c r="A250" s="10" t="s">
        <v>26</v>
      </c>
      <c r="B250" s="6">
        <v>34700</v>
      </c>
      <c r="C250" s="9">
        <v>83740</v>
      </c>
      <c r="D250" s="11"/>
      <c r="E250" s="4" t="s">
        <v>16</v>
      </c>
      <c r="F250" s="4">
        <v>10</v>
      </c>
      <c r="G250" s="4"/>
      <c r="H250" s="9">
        <v>83740</v>
      </c>
      <c r="I250" s="4"/>
      <c r="J250" s="9">
        <v>0</v>
      </c>
      <c r="K250" s="4"/>
      <c r="L250" s="9">
        <f t="shared" si="15"/>
        <v>83740</v>
      </c>
      <c r="N250" s="9">
        <f t="shared" si="16"/>
        <v>0</v>
      </c>
      <c r="O250" s="9"/>
      <c r="P250" s="9"/>
    </row>
    <row r="251" spans="1:16" ht="12.75">
      <c r="A251" s="10" t="s">
        <v>26</v>
      </c>
      <c r="B251" s="6">
        <v>34820</v>
      </c>
      <c r="C251" s="9">
        <v>65709</v>
      </c>
      <c r="D251" s="11"/>
      <c r="E251" s="4" t="s">
        <v>16</v>
      </c>
      <c r="F251" s="4">
        <v>10</v>
      </c>
      <c r="G251" s="4"/>
      <c r="H251" s="9">
        <v>65709</v>
      </c>
      <c r="I251" s="4"/>
      <c r="J251" s="9">
        <v>0</v>
      </c>
      <c r="K251" s="4"/>
      <c r="L251" s="9">
        <f t="shared" si="15"/>
        <v>65709</v>
      </c>
      <c r="N251" s="9">
        <f t="shared" si="16"/>
        <v>0</v>
      </c>
      <c r="O251" s="9"/>
      <c r="P251" s="9"/>
    </row>
    <row r="252" spans="1:16" ht="12.75">
      <c r="A252" s="10">
        <v>1996</v>
      </c>
      <c r="B252" s="6">
        <v>35065</v>
      </c>
      <c r="C252" s="9">
        <v>63803</v>
      </c>
      <c r="D252" s="11"/>
      <c r="E252" s="4" t="s">
        <v>16</v>
      </c>
      <c r="F252" s="4">
        <v>10</v>
      </c>
      <c r="G252" s="4"/>
      <c r="H252" s="9">
        <v>63803</v>
      </c>
      <c r="I252" s="4"/>
      <c r="J252" s="9">
        <v>0</v>
      </c>
      <c r="K252" s="4"/>
      <c r="L252" s="9">
        <f t="shared" si="15"/>
        <v>63803</v>
      </c>
      <c r="N252" s="9">
        <f t="shared" si="16"/>
        <v>0</v>
      </c>
      <c r="O252" s="9"/>
      <c r="P252" s="9"/>
    </row>
    <row r="253" spans="1:16" ht="12.75">
      <c r="A253" s="10">
        <v>2007</v>
      </c>
      <c r="B253" s="6">
        <v>39263</v>
      </c>
      <c r="C253" s="9">
        <v>263835.93</v>
      </c>
      <c r="D253" s="11"/>
      <c r="E253" s="4" t="s">
        <v>16</v>
      </c>
      <c r="F253" s="4">
        <v>20</v>
      </c>
      <c r="G253" s="4"/>
      <c r="H253" s="9">
        <v>131921</v>
      </c>
      <c r="I253" s="4"/>
      <c r="J253" s="9">
        <f>C253/F253</f>
        <v>13191.7965</v>
      </c>
      <c r="K253" s="4"/>
      <c r="L253" s="9">
        <f t="shared" si="15"/>
        <v>145112.7965</v>
      </c>
      <c r="N253" s="9">
        <f t="shared" si="16"/>
        <v>118723.1335</v>
      </c>
      <c r="O253" s="9"/>
      <c r="P253" s="9"/>
    </row>
    <row r="254" spans="1:16" ht="12.75">
      <c r="A254" s="10" t="s">
        <v>27</v>
      </c>
      <c r="B254" s="6">
        <v>35065</v>
      </c>
      <c r="C254" s="9">
        <v>117478</v>
      </c>
      <c r="D254" s="11"/>
      <c r="E254" s="4" t="s">
        <v>16</v>
      </c>
      <c r="F254" s="4">
        <v>10</v>
      </c>
      <c r="G254" s="4"/>
      <c r="H254" s="9">
        <v>117478</v>
      </c>
      <c r="I254" s="4"/>
      <c r="J254" s="9"/>
      <c r="K254" s="4"/>
      <c r="L254" s="9">
        <f t="shared" si="15"/>
        <v>117478</v>
      </c>
      <c r="N254" s="9">
        <f t="shared" si="16"/>
        <v>0</v>
      </c>
      <c r="O254" s="9"/>
      <c r="P254" s="9"/>
    </row>
    <row r="255" spans="1:16" ht="12.75">
      <c r="A255" s="10">
        <v>2013</v>
      </c>
      <c r="B255" s="6">
        <v>41455</v>
      </c>
      <c r="C255" s="9">
        <f>13023611+211750</f>
        <v>13235361</v>
      </c>
      <c r="D255" s="11"/>
      <c r="E255" s="4" t="s">
        <v>16</v>
      </c>
      <c r="F255" s="4">
        <v>40</v>
      </c>
      <c r="G255" s="4"/>
      <c r="H255" s="9">
        <v>992652</v>
      </c>
      <c r="I255" s="4"/>
      <c r="J255" s="9">
        <f>C255/F255</f>
        <v>330884.025</v>
      </c>
      <c r="K255" s="4"/>
      <c r="L255" s="9">
        <f t="shared" si="15"/>
        <v>1323536.025</v>
      </c>
      <c r="M255">
        <v>1</v>
      </c>
      <c r="N255" s="9">
        <f t="shared" si="16"/>
        <v>11911824.975</v>
      </c>
      <c r="O255" s="9"/>
      <c r="P255" s="9"/>
    </row>
    <row r="256" spans="1:16" ht="12.75">
      <c r="A256" s="10">
        <v>2014</v>
      </c>
      <c r="B256" s="6">
        <v>41820</v>
      </c>
      <c r="C256" s="9">
        <v>711397.53</v>
      </c>
      <c r="D256" s="11"/>
      <c r="E256" s="4" t="s">
        <v>18</v>
      </c>
      <c r="F256" s="4">
        <v>40</v>
      </c>
      <c r="G256" s="4"/>
      <c r="H256" s="9">
        <v>53355</v>
      </c>
      <c r="I256" s="4"/>
      <c r="J256" s="9">
        <f>C256/F256</f>
        <v>17784.93825</v>
      </c>
      <c r="K256" s="4"/>
      <c r="L256" s="9">
        <f t="shared" si="15"/>
        <v>71139.93825</v>
      </c>
      <c r="N256" s="9">
        <f t="shared" si="16"/>
        <v>640257.59175</v>
      </c>
      <c r="O256" s="9"/>
      <c r="P256" s="9"/>
    </row>
    <row r="257" spans="1:16" ht="12.75">
      <c r="A257" s="10">
        <v>2015</v>
      </c>
      <c r="B257" s="6">
        <v>42185</v>
      </c>
      <c r="C257" s="9">
        <v>3613613.68</v>
      </c>
      <c r="D257" s="11"/>
      <c r="E257" s="4" t="s">
        <v>16</v>
      </c>
      <c r="F257" s="4">
        <v>40</v>
      </c>
      <c r="G257" s="4"/>
      <c r="H257" s="9">
        <v>180680</v>
      </c>
      <c r="I257" s="4"/>
      <c r="J257" s="9">
        <f>C257/F257</f>
        <v>90340.342</v>
      </c>
      <c r="K257" s="4"/>
      <c r="L257" s="67">
        <f t="shared" si="15"/>
        <v>271020.342</v>
      </c>
      <c r="N257" s="9">
        <f t="shared" si="16"/>
        <v>3342593.338</v>
      </c>
      <c r="O257" s="9"/>
      <c r="P257" s="9"/>
    </row>
    <row r="258" spans="1:16" ht="12.75">
      <c r="A258" s="10">
        <v>2016</v>
      </c>
      <c r="B258" s="6">
        <v>42551</v>
      </c>
      <c r="C258" s="7">
        <v>1530.75</v>
      </c>
      <c r="D258" s="11"/>
      <c r="E258" s="4"/>
      <c r="F258" s="4"/>
      <c r="G258" s="4"/>
      <c r="H258" s="7"/>
      <c r="I258" s="4"/>
      <c r="J258" s="7"/>
      <c r="K258" s="4"/>
      <c r="L258" s="62"/>
      <c r="N258" s="7"/>
      <c r="O258" s="9"/>
      <c r="P258" s="9"/>
    </row>
    <row r="259" spans="1:16" ht="12.75">
      <c r="A259" s="10"/>
      <c r="B259" s="6"/>
      <c r="C259" s="9"/>
      <c r="D259" s="11"/>
      <c r="E259" s="4"/>
      <c r="F259" s="4"/>
      <c r="G259" s="4"/>
      <c r="H259" s="9"/>
      <c r="I259" s="4"/>
      <c r="J259" s="9"/>
      <c r="K259" s="4"/>
      <c r="L259" s="9"/>
      <c r="N259" s="9"/>
      <c r="O259" s="9"/>
      <c r="P259" s="9"/>
    </row>
    <row r="260" spans="1:16" ht="13.5" thickBot="1">
      <c r="A260" t="s">
        <v>28</v>
      </c>
      <c r="C260" s="8">
        <f>SUM(C215:C258)</f>
        <v>40195914.89</v>
      </c>
      <c r="D260" s="10">
        <v>1493</v>
      </c>
      <c r="H260" s="8">
        <f>SUM(H215:H257)</f>
        <v>16888935</v>
      </c>
      <c r="J260" s="8">
        <f>SUM(J215:J257)</f>
        <v>989064.2967500002</v>
      </c>
      <c r="L260" s="8">
        <f>SUM(L215:L257)</f>
        <v>17877999.29675</v>
      </c>
      <c r="N260" s="8">
        <f>SUM(N215:N254)</f>
        <v>6421708.938499998</v>
      </c>
      <c r="O260" s="9"/>
      <c r="P260" s="9"/>
    </row>
    <row r="261" spans="3:12" ht="13.5" thickTop="1">
      <c r="C261" s="38" t="s">
        <v>61</v>
      </c>
      <c r="D261" s="10"/>
      <c r="L261" s="38" t="s">
        <v>53</v>
      </c>
    </row>
    <row r="262" ht="12.75">
      <c r="D262" s="10"/>
    </row>
    <row r="263" spans="1:18" ht="12.75">
      <c r="A263" s="10">
        <v>1989</v>
      </c>
      <c r="B263" s="6">
        <v>32509</v>
      </c>
      <c r="C263" s="17">
        <v>21110</v>
      </c>
      <c r="D263" s="29"/>
      <c r="E263" s="17" t="s">
        <v>16</v>
      </c>
      <c r="F263" s="17">
        <v>20</v>
      </c>
      <c r="G263" s="17"/>
      <c r="H263" s="17">
        <v>21110</v>
      </c>
      <c r="I263" s="17"/>
      <c r="J263" s="17"/>
      <c r="K263" s="17"/>
      <c r="L263" s="17">
        <f aca="true" t="shared" si="18" ref="L263:L274">H263+J263</f>
        <v>21110</v>
      </c>
      <c r="M263" s="17"/>
      <c r="N263" s="17">
        <f aca="true" t="shared" si="19" ref="N263:N274">C263-L263</f>
        <v>0</v>
      </c>
      <c r="O263" s="17"/>
      <c r="P263" s="17"/>
      <c r="Q263" s="17"/>
      <c r="R263" s="27"/>
    </row>
    <row r="264" spans="1:18" ht="12.75">
      <c r="A264" s="10">
        <v>1989</v>
      </c>
      <c r="B264" s="6">
        <v>32843</v>
      </c>
      <c r="C264" s="17">
        <v>7596</v>
      </c>
      <c r="D264" s="29"/>
      <c r="E264" s="17" t="s">
        <v>16</v>
      </c>
      <c r="F264" s="17">
        <v>20</v>
      </c>
      <c r="G264" s="17"/>
      <c r="H264" s="17">
        <v>7596</v>
      </c>
      <c r="I264" s="17"/>
      <c r="J264" s="17">
        <v>0</v>
      </c>
      <c r="K264" s="17"/>
      <c r="L264" s="17">
        <f t="shared" si="18"/>
        <v>7596</v>
      </c>
      <c r="M264" s="17"/>
      <c r="N264" s="17">
        <f t="shared" si="19"/>
        <v>0</v>
      </c>
      <c r="O264" s="17"/>
      <c r="P264" s="17"/>
      <c r="Q264" s="17"/>
      <c r="R264" s="27"/>
    </row>
    <row r="265" spans="1:18" ht="12.75">
      <c r="A265" s="10">
        <v>1990</v>
      </c>
      <c r="B265" s="6">
        <v>32905</v>
      </c>
      <c r="C265" s="17">
        <v>5628</v>
      </c>
      <c r="D265" s="29"/>
      <c r="E265" s="17" t="s">
        <v>16</v>
      </c>
      <c r="F265" s="17">
        <v>20</v>
      </c>
      <c r="G265" s="17"/>
      <c r="H265" s="17">
        <v>5628</v>
      </c>
      <c r="I265" s="17"/>
      <c r="J265" s="17">
        <v>0</v>
      </c>
      <c r="K265" s="17"/>
      <c r="L265" s="17">
        <f t="shared" si="18"/>
        <v>5628</v>
      </c>
      <c r="M265" s="17"/>
      <c r="N265" s="17">
        <f t="shared" si="19"/>
        <v>0</v>
      </c>
      <c r="O265" s="17"/>
      <c r="P265" s="17"/>
      <c r="Q265" s="17"/>
      <c r="R265" s="27"/>
    </row>
    <row r="266" spans="1:18" ht="12.75">
      <c r="A266" s="10">
        <v>1990</v>
      </c>
      <c r="B266" s="6">
        <v>32964</v>
      </c>
      <c r="C266" s="17">
        <v>7245</v>
      </c>
      <c r="D266" s="28"/>
      <c r="E266" s="17" t="s">
        <v>16</v>
      </c>
      <c r="F266" s="17">
        <v>20</v>
      </c>
      <c r="G266" s="17"/>
      <c r="H266" s="27">
        <v>7245</v>
      </c>
      <c r="I266" s="17"/>
      <c r="J266" s="17">
        <v>0</v>
      </c>
      <c r="K266" s="17"/>
      <c r="L266" s="17">
        <f t="shared" si="18"/>
        <v>7245</v>
      </c>
      <c r="M266" s="17"/>
      <c r="N266" s="17">
        <f t="shared" si="19"/>
        <v>0</v>
      </c>
      <c r="O266" s="17"/>
      <c r="P266" s="17"/>
      <c r="Q266" s="17"/>
      <c r="R266" s="27"/>
    </row>
    <row r="267" spans="1:18" ht="12.75">
      <c r="A267" s="10">
        <v>1960</v>
      </c>
      <c r="B267" s="6">
        <v>21916</v>
      </c>
      <c r="C267" s="17">
        <v>16000</v>
      </c>
      <c r="D267" s="29"/>
      <c r="E267" s="17" t="s">
        <v>16</v>
      </c>
      <c r="F267" s="17">
        <v>20</v>
      </c>
      <c r="G267" s="17"/>
      <c r="H267" s="17">
        <v>16000</v>
      </c>
      <c r="I267" s="17"/>
      <c r="J267" s="17">
        <v>0</v>
      </c>
      <c r="K267" s="17"/>
      <c r="L267" s="17">
        <f t="shared" si="18"/>
        <v>16000</v>
      </c>
      <c r="M267" s="17"/>
      <c r="N267" s="17">
        <f t="shared" si="19"/>
        <v>0</v>
      </c>
      <c r="O267" s="17"/>
      <c r="P267" s="17"/>
      <c r="Q267" s="17"/>
      <c r="R267" s="27"/>
    </row>
    <row r="268" spans="1:18" ht="12.75">
      <c r="A268" s="10">
        <v>1967</v>
      </c>
      <c r="B268" s="6">
        <v>24473</v>
      </c>
      <c r="C268" s="17">
        <v>17000</v>
      </c>
      <c r="D268" s="29"/>
      <c r="E268" s="17" t="s">
        <v>16</v>
      </c>
      <c r="F268" s="17">
        <v>20</v>
      </c>
      <c r="G268" s="17"/>
      <c r="H268" s="17">
        <v>17000</v>
      </c>
      <c r="I268" s="17"/>
      <c r="J268" s="17">
        <v>0</v>
      </c>
      <c r="K268" s="17"/>
      <c r="L268" s="17">
        <f t="shared" si="18"/>
        <v>17000</v>
      </c>
      <c r="M268" s="17"/>
      <c r="N268" s="17">
        <f t="shared" si="19"/>
        <v>0</v>
      </c>
      <c r="O268" s="17"/>
      <c r="P268" s="17"/>
      <c r="Q268" s="17"/>
      <c r="R268" s="27"/>
    </row>
    <row r="269" spans="1:18" ht="12.75">
      <c r="A269" s="10">
        <v>1968</v>
      </c>
      <c r="B269" s="6">
        <v>24838</v>
      </c>
      <c r="C269" s="17">
        <v>30000</v>
      </c>
      <c r="D269" s="29"/>
      <c r="E269" s="17" t="s">
        <v>16</v>
      </c>
      <c r="F269" s="17">
        <v>20</v>
      </c>
      <c r="G269" s="17"/>
      <c r="H269" s="17">
        <v>30000</v>
      </c>
      <c r="I269" s="17"/>
      <c r="J269" s="17">
        <v>0</v>
      </c>
      <c r="K269" s="17"/>
      <c r="L269" s="17">
        <f t="shared" si="18"/>
        <v>30000</v>
      </c>
      <c r="M269" s="17"/>
      <c r="N269" s="17">
        <f t="shared" si="19"/>
        <v>0</v>
      </c>
      <c r="O269" s="17"/>
      <c r="P269" s="17"/>
      <c r="Q269" s="17"/>
      <c r="R269" s="27"/>
    </row>
    <row r="270" spans="1:18" ht="12.75">
      <c r="A270" s="10">
        <v>1970</v>
      </c>
      <c r="B270" s="6">
        <v>25569</v>
      </c>
      <c r="C270" s="17">
        <v>34875</v>
      </c>
      <c r="D270" s="29"/>
      <c r="E270" s="17" t="s">
        <v>16</v>
      </c>
      <c r="F270" s="17">
        <v>20</v>
      </c>
      <c r="G270" s="17"/>
      <c r="H270" s="17">
        <v>34875</v>
      </c>
      <c r="I270" s="17"/>
      <c r="J270" s="17">
        <v>0</v>
      </c>
      <c r="K270" s="17"/>
      <c r="L270" s="17">
        <f t="shared" si="18"/>
        <v>34875</v>
      </c>
      <c r="M270" s="17"/>
      <c r="N270" s="17">
        <f t="shared" si="19"/>
        <v>0</v>
      </c>
      <c r="O270" s="17"/>
      <c r="P270" s="17"/>
      <c r="Q270" s="17"/>
      <c r="R270" s="27"/>
    </row>
    <row r="271" spans="1:18" ht="12.75">
      <c r="A271" s="10">
        <v>1972</v>
      </c>
      <c r="B271" s="6">
        <v>26299</v>
      </c>
      <c r="C271" s="17">
        <v>36752</v>
      </c>
      <c r="D271" s="29"/>
      <c r="E271" s="17" t="s">
        <v>16</v>
      </c>
      <c r="F271" s="17">
        <v>20</v>
      </c>
      <c r="G271" s="17"/>
      <c r="H271" s="17">
        <v>36752</v>
      </c>
      <c r="I271" s="17"/>
      <c r="J271" s="17">
        <v>0</v>
      </c>
      <c r="K271" s="17"/>
      <c r="L271" s="17">
        <f t="shared" si="18"/>
        <v>36752</v>
      </c>
      <c r="M271" s="17"/>
      <c r="N271" s="17">
        <f t="shared" si="19"/>
        <v>0</v>
      </c>
      <c r="O271" s="17"/>
      <c r="P271" s="17"/>
      <c r="Q271" s="17"/>
      <c r="R271" s="27"/>
    </row>
    <row r="272" spans="1:18" ht="12.75">
      <c r="A272" s="10">
        <v>1974</v>
      </c>
      <c r="B272" s="6">
        <v>27030</v>
      </c>
      <c r="C272" s="17">
        <v>4839</v>
      </c>
      <c r="D272" s="29"/>
      <c r="E272" s="17" t="s">
        <v>16</v>
      </c>
      <c r="F272" s="17">
        <v>20</v>
      </c>
      <c r="G272" s="17"/>
      <c r="H272" s="17">
        <v>4839</v>
      </c>
      <c r="I272" s="17"/>
      <c r="J272" s="17">
        <v>0</v>
      </c>
      <c r="K272" s="17"/>
      <c r="L272" s="17">
        <f t="shared" si="18"/>
        <v>4839</v>
      </c>
      <c r="M272" s="17"/>
      <c r="N272" s="17">
        <f t="shared" si="19"/>
        <v>0</v>
      </c>
      <c r="O272" s="17"/>
      <c r="P272" s="17"/>
      <c r="Q272" s="17"/>
      <c r="R272" s="27"/>
    </row>
    <row r="273" spans="1:18" ht="12.75">
      <c r="A273" s="10">
        <v>2004</v>
      </c>
      <c r="B273" s="6">
        <v>37987</v>
      </c>
      <c r="C273" s="27">
        <v>5250</v>
      </c>
      <c r="D273" s="28"/>
      <c r="E273" s="17" t="s">
        <v>16</v>
      </c>
      <c r="F273" s="4">
        <v>20</v>
      </c>
      <c r="G273" s="17"/>
      <c r="H273" s="27">
        <v>3547</v>
      </c>
      <c r="I273" s="17"/>
      <c r="J273" s="17">
        <f>C273/F273</f>
        <v>262.5</v>
      </c>
      <c r="K273" s="17"/>
      <c r="L273" s="17">
        <f>H273+J273</f>
        <v>3809.5</v>
      </c>
      <c r="M273" s="17"/>
      <c r="N273" s="17">
        <f>C273-L273</f>
        <v>1440.5</v>
      </c>
      <c r="O273" s="17"/>
      <c r="P273" s="17"/>
      <c r="Q273" s="17"/>
      <c r="R273" s="27"/>
    </row>
    <row r="274" spans="1:18" ht="12.75">
      <c r="A274" s="10">
        <v>1984</v>
      </c>
      <c r="B274" s="6">
        <v>30682</v>
      </c>
      <c r="C274" s="19">
        <v>6442</v>
      </c>
      <c r="D274" s="29"/>
      <c r="E274" s="17" t="s">
        <v>16</v>
      </c>
      <c r="F274" s="17">
        <v>20</v>
      </c>
      <c r="G274" s="17"/>
      <c r="H274" s="19">
        <v>6442</v>
      </c>
      <c r="I274" s="17"/>
      <c r="J274" s="19">
        <v>0</v>
      </c>
      <c r="K274" s="17"/>
      <c r="L274" s="19">
        <f t="shared" si="18"/>
        <v>6442</v>
      </c>
      <c r="M274" s="17"/>
      <c r="N274" s="19">
        <f t="shared" si="19"/>
        <v>0</v>
      </c>
      <c r="O274" s="27"/>
      <c r="P274" s="27"/>
      <c r="Q274" s="17"/>
      <c r="R274" s="27"/>
    </row>
    <row r="275" spans="4:18" ht="12.75">
      <c r="D275" s="10"/>
      <c r="Q275" s="17"/>
      <c r="R275" s="27"/>
    </row>
    <row r="276" spans="1:18" ht="13.5" thickBot="1">
      <c r="A276" t="s">
        <v>19</v>
      </c>
      <c r="C276" s="20">
        <f>SUM(C263:C274)-1</f>
        <v>192736</v>
      </c>
      <c r="D276" s="10">
        <v>1492</v>
      </c>
      <c r="H276" s="20">
        <f>SUM(H263:H274)-1</f>
        <v>191033</v>
      </c>
      <c r="J276" s="20">
        <f>SUM(J263:J274)-1</f>
        <v>261.5</v>
      </c>
      <c r="L276" s="20">
        <f>SUM(L263:L274)-1</f>
        <v>191295.5</v>
      </c>
      <c r="N276" s="20">
        <f>SUM(N263:N274)-1</f>
        <v>1439.5</v>
      </c>
      <c r="O276" s="37"/>
      <c r="P276" s="37"/>
      <c r="Q276" s="17"/>
      <c r="R276" s="27"/>
    </row>
    <row r="277" spans="3:18" ht="13.5" thickTop="1">
      <c r="C277" s="38" t="s">
        <v>58</v>
      </c>
      <c r="D277" s="10"/>
      <c r="L277" s="38" t="s">
        <v>52</v>
      </c>
      <c r="Q277" s="17"/>
      <c r="R277" s="27"/>
    </row>
    <row r="278" spans="4:18" ht="12.75">
      <c r="D278" s="10"/>
      <c r="Q278" s="17"/>
      <c r="R278" s="27"/>
    </row>
    <row r="279" spans="1:18" ht="12.75">
      <c r="A279" s="10">
        <v>1952</v>
      </c>
      <c r="B279" s="6">
        <v>18994</v>
      </c>
      <c r="C279" s="17">
        <v>171000</v>
      </c>
      <c r="D279" s="29"/>
      <c r="E279" s="17" t="s">
        <v>16</v>
      </c>
      <c r="F279" s="17">
        <v>40</v>
      </c>
      <c r="G279" s="17"/>
      <c r="H279" s="17">
        <v>171000</v>
      </c>
      <c r="I279" s="17"/>
      <c r="J279" s="17">
        <v>0</v>
      </c>
      <c r="K279" s="17"/>
      <c r="L279" s="17">
        <f>H279+J279</f>
        <v>171000</v>
      </c>
      <c r="M279" s="17"/>
      <c r="N279" s="17">
        <f>C279-L279</f>
        <v>0</v>
      </c>
      <c r="O279" s="17"/>
      <c r="P279" s="17"/>
      <c r="Q279" s="17"/>
      <c r="R279" s="27"/>
    </row>
    <row r="280" spans="1:18" ht="12.75">
      <c r="A280" s="10">
        <v>1964</v>
      </c>
      <c r="B280" s="6">
        <v>23377</v>
      </c>
      <c r="C280" s="17">
        <v>182000</v>
      </c>
      <c r="D280" s="29"/>
      <c r="E280" s="17" t="s">
        <v>16</v>
      </c>
      <c r="F280" s="17">
        <v>40</v>
      </c>
      <c r="G280" s="17"/>
      <c r="H280" s="17">
        <v>182000</v>
      </c>
      <c r="I280" s="17"/>
      <c r="J280" s="17">
        <v>0</v>
      </c>
      <c r="K280" s="17"/>
      <c r="L280" s="17">
        <f>H280+J280</f>
        <v>182000</v>
      </c>
      <c r="M280" s="17"/>
      <c r="N280" s="17">
        <f>C280-L280</f>
        <v>0</v>
      </c>
      <c r="O280" s="17"/>
      <c r="P280" s="17"/>
      <c r="Q280" s="17"/>
      <c r="R280" s="27"/>
    </row>
    <row r="281" spans="1:18" ht="12.75">
      <c r="A281" s="10">
        <v>1970</v>
      </c>
      <c r="B281" s="6">
        <v>25569</v>
      </c>
      <c r="C281" s="17">
        <v>104290</v>
      </c>
      <c r="D281" s="17"/>
      <c r="E281" s="17" t="s">
        <v>16</v>
      </c>
      <c r="F281" s="17">
        <v>40</v>
      </c>
      <c r="G281" s="17"/>
      <c r="H281" s="17">
        <v>104290</v>
      </c>
      <c r="I281" s="17"/>
      <c r="J281" s="17">
        <v>0</v>
      </c>
      <c r="K281" s="17"/>
      <c r="L281" s="17">
        <f aca="true" t="shared" si="20" ref="L281:L310">H281+J281</f>
        <v>104290</v>
      </c>
      <c r="M281" s="17"/>
      <c r="N281" s="17">
        <f aca="true" t="shared" si="21" ref="N281:N310">C281-L281</f>
        <v>0</v>
      </c>
      <c r="O281" s="17"/>
      <c r="P281" s="17"/>
      <c r="Q281" s="17"/>
      <c r="R281" s="27"/>
    </row>
    <row r="282" spans="1:18" ht="12.75">
      <c r="A282" s="10">
        <v>1971</v>
      </c>
      <c r="B282" s="6">
        <v>25934</v>
      </c>
      <c r="C282" s="27">
        <v>27672</v>
      </c>
      <c r="D282" s="28"/>
      <c r="E282" s="17" t="s">
        <v>16</v>
      </c>
      <c r="F282" s="17">
        <v>40</v>
      </c>
      <c r="G282" s="17"/>
      <c r="H282" s="27">
        <v>27672</v>
      </c>
      <c r="I282" s="17"/>
      <c r="J282" s="17">
        <v>0</v>
      </c>
      <c r="K282" s="17"/>
      <c r="L282" s="17">
        <f t="shared" si="20"/>
        <v>27672</v>
      </c>
      <c r="M282" s="17"/>
      <c r="N282" s="17">
        <f t="shared" si="21"/>
        <v>0</v>
      </c>
      <c r="O282" s="17"/>
      <c r="P282" s="17"/>
      <c r="Q282" s="17"/>
      <c r="R282" s="27"/>
    </row>
    <row r="283" spans="1:18" ht="12.75">
      <c r="A283" s="10">
        <v>1975</v>
      </c>
      <c r="B283" s="6">
        <v>27395</v>
      </c>
      <c r="C283" s="27">
        <v>21256</v>
      </c>
      <c r="D283" s="28"/>
      <c r="E283" s="17" t="s">
        <v>16</v>
      </c>
      <c r="F283" s="17">
        <v>40</v>
      </c>
      <c r="G283" s="17"/>
      <c r="H283" s="27">
        <v>21256</v>
      </c>
      <c r="I283" s="17"/>
      <c r="J283" s="17">
        <v>0</v>
      </c>
      <c r="K283" s="17"/>
      <c r="L283" s="17">
        <f t="shared" si="20"/>
        <v>21256</v>
      </c>
      <c r="M283" s="17"/>
      <c r="N283" s="17">
        <f t="shared" si="21"/>
        <v>0</v>
      </c>
      <c r="O283" s="17"/>
      <c r="P283" s="17"/>
      <c r="Q283" s="17"/>
      <c r="R283" s="27"/>
    </row>
    <row r="284" spans="1:18" ht="12.75">
      <c r="A284" s="10">
        <v>1976</v>
      </c>
      <c r="B284" s="6">
        <v>27760</v>
      </c>
      <c r="C284" s="27">
        <v>6850</v>
      </c>
      <c r="D284" s="28"/>
      <c r="E284" s="17" t="s">
        <v>16</v>
      </c>
      <c r="F284" s="17">
        <v>40</v>
      </c>
      <c r="G284" s="17"/>
      <c r="H284" s="27">
        <v>6850</v>
      </c>
      <c r="I284" s="17"/>
      <c r="J284" s="17"/>
      <c r="K284" s="17"/>
      <c r="L284" s="17">
        <f t="shared" si="20"/>
        <v>6850</v>
      </c>
      <c r="M284" s="17"/>
      <c r="N284" s="17">
        <f t="shared" si="21"/>
        <v>0</v>
      </c>
      <c r="O284" s="17"/>
      <c r="P284" s="17"/>
      <c r="Q284" s="17"/>
      <c r="R284" s="27"/>
    </row>
    <row r="285" spans="1:18" ht="12.75">
      <c r="A285" s="10">
        <v>1977</v>
      </c>
      <c r="B285" s="6">
        <v>28126</v>
      </c>
      <c r="C285" s="27">
        <v>19334</v>
      </c>
      <c r="D285" s="28"/>
      <c r="E285" s="17" t="s">
        <v>16</v>
      </c>
      <c r="F285" s="17">
        <v>40</v>
      </c>
      <c r="G285" s="17"/>
      <c r="H285" s="27">
        <v>19334</v>
      </c>
      <c r="I285" s="17"/>
      <c r="J285" s="17"/>
      <c r="K285" s="17"/>
      <c r="L285" s="17">
        <f t="shared" si="20"/>
        <v>19334</v>
      </c>
      <c r="M285" s="17"/>
      <c r="N285" s="17">
        <f t="shared" si="21"/>
        <v>0</v>
      </c>
      <c r="O285" s="17"/>
      <c r="P285" s="17"/>
      <c r="Q285" s="17"/>
      <c r="R285" s="27"/>
    </row>
    <row r="286" spans="1:18" ht="12.75">
      <c r="A286" s="10">
        <v>1977</v>
      </c>
      <c r="B286" s="6">
        <v>28126</v>
      </c>
      <c r="C286" s="27">
        <v>5441</v>
      </c>
      <c r="D286" s="28"/>
      <c r="E286" s="17" t="s">
        <v>16</v>
      </c>
      <c r="F286" s="17">
        <v>40</v>
      </c>
      <c r="G286" s="17"/>
      <c r="H286" s="27">
        <v>5441</v>
      </c>
      <c r="I286" s="17"/>
      <c r="J286" s="17"/>
      <c r="K286" s="17"/>
      <c r="L286" s="17">
        <f t="shared" si="20"/>
        <v>5441</v>
      </c>
      <c r="M286" s="17"/>
      <c r="N286" s="17">
        <f t="shared" si="21"/>
        <v>0</v>
      </c>
      <c r="O286" s="17"/>
      <c r="P286" s="17"/>
      <c r="Q286" s="17"/>
      <c r="R286" s="27"/>
    </row>
    <row r="287" spans="1:18" ht="12.75">
      <c r="A287" s="10">
        <v>1981</v>
      </c>
      <c r="B287" s="6">
        <v>29587</v>
      </c>
      <c r="C287" s="27">
        <v>1862576</v>
      </c>
      <c r="D287" s="28"/>
      <c r="E287" s="17" t="s">
        <v>16</v>
      </c>
      <c r="F287" s="17">
        <v>40</v>
      </c>
      <c r="G287" s="17"/>
      <c r="H287" s="27">
        <v>1699597</v>
      </c>
      <c r="I287" s="17"/>
      <c r="J287" s="17">
        <f>C287/F287</f>
        <v>46564.4</v>
      </c>
      <c r="K287" s="17"/>
      <c r="L287" s="17">
        <f t="shared" si="20"/>
        <v>1746161.4</v>
      </c>
      <c r="M287" s="17"/>
      <c r="N287" s="17">
        <f t="shared" si="21"/>
        <v>116414.6000000001</v>
      </c>
      <c r="O287" s="17"/>
      <c r="P287" s="17"/>
      <c r="Q287" s="17"/>
      <c r="R287" s="27"/>
    </row>
    <row r="288" spans="1:18" ht="12.75">
      <c r="A288" s="10">
        <v>1977</v>
      </c>
      <c r="B288" s="6">
        <v>28126</v>
      </c>
      <c r="C288" s="27">
        <v>80652</v>
      </c>
      <c r="D288" s="28"/>
      <c r="E288" s="17" t="s">
        <v>16</v>
      </c>
      <c r="F288" s="17">
        <v>40</v>
      </c>
      <c r="G288" s="17"/>
      <c r="H288" s="27">
        <v>80652</v>
      </c>
      <c r="I288" s="17"/>
      <c r="J288" s="17"/>
      <c r="K288" s="17"/>
      <c r="L288" s="17">
        <f t="shared" si="20"/>
        <v>80652</v>
      </c>
      <c r="M288" s="17"/>
      <c r="N288" s="17">
        <f t="shared" si="21"/>
        <v>0</v>
      </c>
      <c r="O288" s="17"/>
      <c r="P288" s="17"/>
      <c r="Q288" s="17"/>
      <c r="R288" s="27"/>
    </row>
    <row r="289" spans="1:18" ht="12.75">
      <c r="A289" s="10">
        <v>1978</v>
      </c>
      <c r="B289" s="6">
        <v>28491</v>
      </c>
      <c r="C289" s="27">
        <v>3860</v>
      </c>
      <c r="D289" s="28"/>
      <c r="E289" s="17" t="s">
        <v>16</v>
      </c>
      <c r="F289" s="17">
        <v>40</v>
      </c>
      <c r="G289" s="17"/>
      <c r="H289" s="27">
        <v>3817</v>
      </c>
      <c r="I289" s="17"/>
      <c r="J289" s="17">
        <v>43</v>
      </c>
      <c r="K289" s="17"/>
      <c r="L289" s="17">
        <f t="shared" si="20"/>
        <v>3860</v>
      </c>
      <c r="M289" s="17"/>
      <c r="N289" s="17">
        <f t="shared" si="21"/>
        <v>0</v>
      </c>
      <c r="O289" s="17"/>
      <c r="P289" s="17"/>
      <c r="Q289" s="17"/>
      <c r="R289" s="27"/>
    </row>
    <row r="290" spans="1:18" ht="12.75">
      <c r="A290" s="10">
        <v>1979</v>
      </c>
      <c r="B290" s="6">
        <v>28856</v>
      </c>
      <c r="C290" s="27">
        <v>2920</v>
      </c>
      <c r="D290" s="28"/>
      <c r="E290" s="17" t="s">
        <v>16</v>
      </c>
      <c r="F290" s="17">
        <v>40</v>
      </c>
      <c r="G290" s="17"/>
      <c r="H290" s="27">
        <v>2811</v>
      </c>
      <c r="I290" s="17"/>
      <c r="J290" s="17">
        <v>109</v>
      </c>
      <c r="K290" s="17"/>
      <c r="L290" s="17">
        <f t="shared" si="20"/>
        <v>2920</v>
      </c>
      <c r="M290" s="17"/>
      <c r="N290" s="17">
        <f t="shared" si="21"/>
        <v>0</v>
      </c>
      <c r="O290" s="17"/>
      <c r="P290" s="17"/>
      <c r="Q290" s="17"/>
      <c r="R290" s="27"/>
    </row>
    <row r="291" spans="1:18" ht="12.75">
      <c r="A291" s="10">
        <v>1998</v>
      </c>
      <c r="B291" s="6">
        <v>35796</v>
      </c>
      <c r="C291" s="27">
        <v>39884</v>
      </c>
      <c r="D291" s="28"/>
      <c r="E291" s="17" t="s">
        <v>16</v>
      </c>
      <c r="F291" s="17">
        <v>10</v>
      </c>
      <c r="G291" s="17"/>
      <c r="H291" s="27">
        <v>39884</v>
      </c>
      <c r="I291" s="17"/>
      <c r="J291" s="17"/>
      <c r="K291" s="17"/>
      <c r="L291" s="17">
        <f t="shared" si="20"/>
        <v>39884</v>
      </c>
      <c r="M291" s="17"/>
      <c r="N291" s="17">
        <f t="shared" si="21"/>
        <v>0</v>
      </c>
      <c r="O291" s="17"/>
      <c r="P291" s="17"/>
      <c r="Q291" s="17"/>
      <c r="R291" s="27"/>
    </row>
    <row r="292" spans="1:18" ht="12.75">
      <c r="A292" s="10">
        <v>1999</v>
      </c>
      <c r="B292" s="6">
        <v>36161</v>
      </c>
      <c r="C292" s="27">
        <v>61367</v>
      </c>
      <c r="D292" s="28"/>
      <c r="E292" s="17" t="s">
        <v>16</v>
      </c>
      <c r="F292" s="17">
        <v>20</v>
      </c>
      <c r="G292" s="17"/>
      <c r="H292" s="27">
        <v>56762</v>
      </c>
      <c r="I292" s="17"/>
      <c r="J292" s="17">
        <f aca="true" t="shared" si="22" ref="J292:J299">C292/F292</f>
        <v>3068.35</v>
      </c>
      <c r="K292" s="17"/>
      <c r="L292" s="17">
        <f t="shared" si="20"/>
        <v>59830.35</v>
      </c>
      <c r="M292" s="17"/>
      <c r="N292" s="17">
        <f t="shared" si="21"/>
        <v>1536.6500000000015</v>
      </c>
      <c r="O292" s="17"/>
      <c r="P292" s="17"/>
      <c r="Q292" s="17"/>
      <c r="R292" s="27"/>
    </row>
    <row r="293" spans="1:18" ht="12.75">
      <c r="A293" s="10">
        <v>2000</v>
      </c>
      <c r="B293" s="6">
        <v>36526</v>
      </c>
      <c r="C293" s="27">
        <v>21289</v>
      </c>
      <c r="D293" s="28"/>
      <c r="E293" s="17" t="s">
        <v>16</v>
      </c>
      <c r="F293" s="17">
        <v>20</v>
      </c>
      <c r="G293" s="17"/>
      <c r="H293" s="27">
        <v>18624</v>
      </c>
      <c r="I293" s="17"/>
      <c r="J293" s="17">
        <f t="shared" si="22"/>
        <v>1064.45</v>
      </c>
      <c r="K293" s="17"/>
      <c r="L293" s="17">
        <f t="shared" si="20"/>
        <v>19688.45</v>
      </c>
      <c r="M293" s="17"/>
      <c r="N293" s="17">
        <f t="shared" si="21"/>
        <v>1600.5499999999993</v>
      </c>
      <c r="O293" s="17"/>
      <c r="P293" s="17"/>
      <c r="Q293" s="17"/>
      <c r="R293" s="27"/>
    </row>
    <row r="294" spans="1:18" ht="12.75">
      <c r="A294" s="10">
        <v>2001</v>
      </c>
      <c r="B294" s="6">
        <v>36892</v>
      </c>
      <c r="C294" s="9">
        <v>27744</v>
      </c>
      <c r="D294" s="11"/>
      <c r="E294" s="17" t="s">
        <v>16</v>
      </c>
      <c r="F294" s="4">
        <v>20</v>
      </c>
      <c r="G294" s="4"/>
      <c r="H294" s="9">
        <v>22887</v>
      </c>
      <c r="I294" s="4"/>
      <c r="J294" s="17">
        <f t="shared" si="22"/>
        <v>1387.2</v>
      </c>
      <c r="K294" s="4"/>
      <c r="L294" s="17">
        <f t="shared" si="20"/>
        <v>24274.2</v>
      </c>
      <c r="N294" s="17">
        <f t="shared" si="21"/>
        <v>3469.7999999999993</v>
      </c>
      <c r="O294" s="17"/>
      <c r="P294" s="17"/>
      <c r="Q294" s="17"/>
      <c r="R294" s="27"/>
    </row>
    <row r="295" spans="1:18" ht="12.75">
      <c r="A295" s="10">
        <v>2003</v>
      </c>
      <c r="B295" s="6">
        <v>37622</v>
      </c>
      <c r="C295" s="27">
        <v>3299569</v>
      </c>
      <c r="D295" s="28"/>
      <c r="E295" s="17" t="s">
        <v>16</v>
      </c>
      <c r="F295" s="4">
        <v>20</v>
      </c>
      <c r="G295" s="17"/>
      <c r="H295" s="27">
        <v>2392184</v>
      </c>
      <c r="I295" s="17"/>
      <c r="J295" s="17">
        <f t="shared" si="22"/>
        <v>164978.45</v>
      </c>
      <c r="K295" s="17"/>
      <c r="L295" s="17">
        <f t="shared" si="20"/>
        <v>2557162.45</v>
      </c>
      <c r="M295" s="17"/>
      <c r="N295" s="17">
        <f t="shared" si="21"/>
        <v>742406.5499999998</v>
      </c>
      <c r="O295" s="17"/>
      <c r="P295" s="17"/>
      <c r="Q295" s="17"/>
      <c r="R295" s="27"/>
    </row>
    <row r="296" spans="1:18" ht="12.75">
      <c r="A296" s="10">
        <v>2004</v>
      </c>
      <c r="B296" s="6">
        <v>37987</v>
      </c>
      <c r="C296" s="27">
        <v>891306</v>
      </c>
      <c r="D296" s="28"/>
      <c r="E296" s="17" t="s">
        <v>16</v>
      </c>
      <c r="F296" s="4">
        <v>20</v>
      </c>
      <c r="G296" s="17"/>
      <c r="H296" s="27">
        <v>601629</v>
      </c>
      <c r="I296" s="17"/>
      <c r="J296" s="17">
        <f t="shared" si="22"/>
        <v>44565.3</v>
      </c>
      <c r="K296" s="17"/>
      <c r="L296" s="17">
        <f t="shared" si="20"/>
        <v>646194.3</v>
      </c>
      <c r="M296" s="17"/>
      <c r="N296" s="17">
        <f t="shared" si="21"/>
        <v>245111.69999999995</v>
      </c>
      <c r="O296" s="17"/>
      <c r="P296" s="17"/>
      <c r="Q296" s="17"/>
      <c r="R296" s="27"/>
    </row>
    <row r="297" spans="1:18" ht="12.75">
      <c r="A297" s="10" t="s">
        <v>29</v>
      </c>
      <c r="B297" s="6">
        <v>38353</v>
      </c>
      <c r="C297" s="27">
        <v>824209</v>
      </c>
      <c r="D297" s="28"/>
      <c r="E297" s="17" t="s">
        <v>16</v>
      </c>
      <c r="F297" s="4">
        <v>20</v>
      </c>
      <c r="G297" s="17"/>
      <c r="H297" s="27">
        <v>515127</v>
      </c>
      <c r="I297" s="17"/>
      <c r="J297" s="17">
        <f t="shared" si="22"/>
        <v>41210.45</v>
      </c>
      <c r="K297" s="17"/>
      <c r="L297" s="17">
        <f t="shared" si="20"/>
        <v>556337.45</v>
      </c>
      <c r="M297" s="17"/>
      <c r="N297" s="17">
        <f t="shared" si="21"/>
        <v>267871.55000000005</v>
      </c>
      <c r="O297" s="17"/>
      <c r="P297" s="17"/>
      <c r="Q297" s="17"/>
      <c r="R297" s="27"/>
    </row>
    <row r="298" spans="1:18" ht="12.75">
      <c r="A298" s="10" t="s">
        <v>29</v>
      </c>
      <c r="B298" s="6">
        <v>38533</v>
      </c>
      <c r="C298" s="27">
        <v>110095</v>
      </c>
      <c r="D298" s="28"/>
      <c r="E298" s="17" t="s">
        <v>16</v>
      </c>
      <c r="F298" s="4">
        <v>20</v>
      </c>
      <c r="G298" s="17"/>
      <c r="H298" s="27">
        <v>66080</v>
      </c>
      <c r="I298" s="17"/>
      <c r="J298" s="17">
        <f t="shared" si="22"/>
        <v>5504.75</v>
      </c>
      <c r="K298" s="17"/>
      <c r="L298" s="17">
        <f t="shared" si="20"/>
        <v>71584.75</v>
      </c>
      <c r="M298" s="17"/>
      <c r="N298" s="17">
        <f t="shared" si="21"/>
        <v>38510.25</v>
      </c>
      <c r="O298" s="17"/>
      <c r="P298" s="17"/>
      <c r="Q298" s="17"/>
      <c r="R298" s="27"/>
    </row>
    <row r="299" spans="1:18" ht="12.75">
      <c r="A299" s="10" t="s">
        <v>29</v>
      </c>
      <c r="B299" s="6">
        <v>38898</v>
      </c>
      <c r="C299" s="27">
        <v>152407</v>
      </c>
      <c r="D299" s="28"/>
      <c r="E299" s="17" t="s">
        <v>16</v>
      </c>
      <c r="F299" s="4">
        <v>20</v>
      </c>
      <c r="G299" s="17"/>
      <c r="H299" s="27">
        <v>83825</v>
      </c>
      <c r="I299" s="17"/>
      <c r="J299" s="17">
        <f t="shared" si="22"/>
        <v>7620.35</v>
      </c>
      <c r="K299" s="17"/>
      <c r="L299" s="17">
        <f>H299+J299</f>
        <v>91445.35</v>
      </c>
      <c r="M299" s="17"/>
      <c r="N299" s="17">
        <f t="shared" si="21"/>
        <v>60961.649999999994</v>
      </c>
      <c r="O299" s="17"/>
      <c r="P299" s="17"/>
      <c r="Q299" s="17"/>
      <c r="R299" s="27"/>
    </row>
    <row r="300" spans="1:18" ht="12.75">
      <c r="A300" s="10">
        <v>1991</v>
      </c>
      <c r="B300" s="6">
        <v>33208</v>
      </c>
      <c r="C300" s="27">
        <v>7320</v>
      </c>
      <c r="D300" s="28"/>
      <c r="E300" s="17" t="s">
        <v>16</v>
      </c>
      <c r="F300" s="17">
        <v>10</v>
      </c>
      <c r="G300" s="17"/>
      <c r="H300" s="27">
        <v>7320</v>
      </c>
      <c r="I300" s="17"/>
      <c r="J300" s="17">
        <v>0</v>
      </c>
      <c r="K300" s="17"/>
      <c r="L300" s="17">
        <f t="shared" si="20"/>
        <v>7320</v>
      </c>
      <c r="M300" s="17"/>
      <c r="N300" s="17">
        <f t="shared" si="21"/>
        <v>0</v>
      </c>
      <c r="O300" s="17"/>
      <c r="P300" s="17"/>
      <c r="Q300" s="17"/>
      <c r="R300" s="27"/>
    </row>
    <row r="301" spans="1:18" ht="12.75">
      <c r="A301" s="10">
        <v>1991</v>
      </c>
      <c r="B301" s="6">
        <v>33239</v>
      </c>
      <c r="C301" s="27">
        <v>2980</v>
      </c>
      <c r="D301" s="28"/>
      <c r="E301" s="17" t="s">
        <v>16</v>
      </c>
      <c r="F301" s="17">
        <v>10</v>
      </c>
      <c r="G301" s="17"/>
      <c r="H301" s="27">
        <v>2980</v>
      </c>
      <c r="I301" s="17"/>
      <c r="J301" s="17">
        <v>0</v>
      </c>
      <c r="K301" s="17"/>
      <c r="L301" s="17">
        <f t="shared" si="20"/>
        <v>2980</v>
      </c>
      <c r="M301" s="17"/>
      <c r="N301" s="17">
        <f t="shared" si="21"/>
        <v>0</v>
      </c>
      <c r="O301" s="17"/>
      <c r="P301" s="17"/>
      <c r="Q301" s="17"/>
      <c r="R301" s="27"/>
    </row>
    <row r="302" spans="1:18" ht="12.75">
      <c r="A302" s="10">
        <v>1991</v>
      </c>
      <c r="B302" s="6">
        <v>33239</v>
      </c>
      <c r="C302" s="27">
        <v>1680</v>
      </c>
      <c r="D302" s="28"/>
      <c r="E302" s="17" t="s">
        <v>16</v>
      </c>
      <c r="F302" s="17">
        <v>10</v>
      </c>
      <c r="G302" s="17"/>
      <c r="H302" s="27">
        <v>1680</v>
      </c>
      <c r="I302" s="17"/>
      <c r="J302" s="17">
        <v>0</v>
      </c>
      <c r="K302" s="17"/>
      <c r="L302" s="17">
        <f t="shared" si="20"/>
        <v>1680</v>
      </c>
      <c r="M302" s="17"/>
      <c r="N302" s="17">
        <f t="shared" si="21"/>
        <v>0</v>
      </c>
      <c r="O302" s="17"/>
      <c r="P302" s="17"/>
      <c r="Q302" s="17"/>
      <c r="R302" s="27"/>
    </row>
    <row r="303" spans="1:18" ht="12.75">
      <c r="A303" s="10">
        <v>1991</v>
      </c>
      <c r="B303" s="6">
        <v>33359</v>
      </c>
      <c r="C303" s="27">
        <v>2980</v>
      </c>
      <c r="D303" s="28"/>
      <c r="E303" s="17" t="s">
        <v>16</v>
      </c>
      <c r="F303" s="17">
        <v>10</v>
      </c>
      <c r="G303" s="17"/>
      <c r="H303" s="27">
        <v>2980</v>
      </c>
      <c r="I303" s="17"/>
      <c r="J303" s="17">
        <v>0</v>
      </c>
      <c r="K303" s="17"/>
      <c r="L303" s="17">
        <f t="shared" si="20"/>
        <v>2980</v>
      </c>
      <c r="M303" s="17"/>
      <c r="N303" s="17">
        <f t="shared" si="21"/>
        <v>0</v>
      </c>
      <c r="O303" s="17"/>
      <c r="P303" s="17"/>
      <c r="Q303" s="17"/>
      <c r="R303" s="27"/>
    </row>
    <row r="304" spans="1:18" ht="12.75">
      <c r="A304" s="10">
        <v>1992</v>
      </c>
      <c r="B304" s="6">
        <v>33695</v>
      </c>
      <c r="C304" s="27">
        <v>16023</v>
      </c>
      <c r="D304" s="28"/>
      <c r="E304" s="17" t="s">
        <v>16</v>
      </c>
      <c r="F304" s="17">
        <v>10</v>
      </c>
      <c r="G304" s="17"/>
      <c r="H304" s="27">
        <v>16023</v>
      </c>
      <c r="I304" s="17"/>
      <c r="J304" s="17">
        <v>0</v>
      </c>
      <c r="K304" s="17"/>
      <c r="L304" s="17">
        <f t="shared" si="20"/>
        <v>16023</v>
      </c>
      <c r="M304" s="17"/>
      <c r="N304" s="17">
        <f t="shared" si="21"/>
        <v>0</v>
      </c>
      <c r="O304" s="17"/>
      <c r="P304" s="17"/>
      <c r="Q304" s="17"/>
      <c r="R304" s="27"/>
    </row>
    <row r="305" spans="1:18" ht="12.75">
      <c r="A305" s="10">
        <v>1993</v>
      </c>
      <c r="B305" s="6">
        <v>34015</v>
      </c>
      <c r="C305" s="27">
        <v>60558</v>
      </c>
      <c r="D305" s="28"/>
      <c r="E305" s="17" t="s">
        <v>16</v>
      </c>
      <c r="F305" s="17">
        <v>10</v>
      </c>
      <c r="G305" s="17"/>
      <c r="H305" s="27">
        <v>60558</v>
      </c>
      <c r="I305" s="17"/>
      <c r="J305" s="17">
        <v>0</v>
      </c>
      <c r="K305" s="17"/>
      <c r="L305" s="17">
        <f t="shared" si="20"/>
        <v>60558</v>
      </c>
      <c r="M305" s="17"/>
      <c r="N305" s="17">
        <f t="shared" si="21"/>
        <v>0</v>
      </c>
      <c r="O305" s="17"/>
      <c r="P305" s="17"/>
      <c r="Q305" s="17"/>
      <c r="R305" s="27"/>
    </row>
    <row r="306" spans="1:18" ht="12.75">
      <c r="A306" s="10">
        <v>1994</v>
      </c>
      <c r="B306" s="6">
        <v>34335</v>
      </c>
      <c r="C306" s="27">
        <v>146528</v>
      </c>
      <c r="D306" s="28"/>
      <c r="E306" s="17" t="s">
        <v>16</v>
      </c>
      <c r="F306" s="17">
        <v>10</v>
      </c>
      <c r="G306" s="17"/>
      <c r="H306" s="27">
        <v>146528</v>
      </c>
      <c r="I306" s="17"/>
      <c r="J306" s="17">
        <v>0</v>
      </c>
      <c r="K306" s="17"/>
      <c r="L306" s="17">
        <f t="shared" si="20"/>
        <v>146528</v>
      </c>
      <c r="M306" s="17"/>
      <c r="N306" s="17">
        <f t="shared" si="21"/>
        <v>0</v>
      </c>
      <c r="O306" s="17"/>
      <c r="P306" s="17"/>
      <c r="Q306" s="17"/>
      <c r="R306" s="27"/>
    </row>
    <row r="307" spans="1:18" ht="12.75">
      <c r="A307" s="10">
        <v>1995</v>
      </c>
      <c r="B307" s="6">
        <v>34700</v>
      </c>
      <c r="C307" s="27">
        <v>97934</v>
      </c>
      <c r="D307" s="28"/>
      <c r="E307" s="17" t="s">
        <v>16</v>
      </c>
      <c r="F307" s="17">
        <v>10</v>
      </c>
      <c r="G307" s="17"/>
      <c r="H307" s="27">
        <v>97934</v>
      </c>
      <c r="I307" s="17"/>
      <c r="J307" s="17">
        <v>0</v>
      </c>
      <c r="K307" s="17"/>
      <c r="L307" s="17">
        <f t="shared" si="20"/>
        <v>97934</v>
      </c>
      <c r="M307" s="17"/>
      <c r="N307" s="17">
        <f t="shared" si="21"/>
        <v>0</v>
      </c>
      <c r="O307" s="17"/>
      <c r="P307" s="17"/>
      <c r="Q307" s="17"/>
      <c r="R307" s="27"/>
    </row>
    <row r="308" spans="1:18" ht="12.75">
      <c r="A308" s="10">
        <v>1996</v>
      </c>
      <c r="B308" s="6">
        <v>35065</v>
      </c>
      <c r="C308" s="27">
        <v>59162</v>
      </c>
      <c r="D308" s="28"/>
      <c r="E308" s="17" t="s">
        <v>16</v>
      </c>
      <c r="F308" s="17">
        <v>10</v>
      </c>
      <c r="G308" s="17"/>
      <c r="H308" s="27">
        <v>59162</v>
      </c>
      <c r="I308" s="17"/>
      <c r="J308" s="17">
        <v>0</v>
      </c>
      <c r="K308" s="17"/>
      <c r="L308" s="17">
        <f t="shared" si="20"/>
        <v>59162</v>
      </c>
      <c r="M308" s="17"/>
      <c r="N308" s="17">
        <f>C308-L308</f>
        <v>0</v>
      </c>
      <c r="O308" s="17"/>
      <c r="P308" s="17"/>
      <c r="Q308" s="17"/>
      <c r="R308" s="27"/>
    </row>
    <row r="309" spans="1:18" ht="12.75">
      <c r="A309" s="10" t="s">
        <v>37</v>
      </c>
      <c r="B309" s="6">
        <v>40359</v>
      </c>
      <c r="C309" s="27">
        <v>146734</v>
      </c>
      <c r="D309" s="28"/>
      <c r="E309" s="17" t="s">
        <v>16</v>
      </c>
      <c r="F309" s="17">
        <v>20</v>
      </c>
      <c r="G309" s="17"/>
      <c r="H309" s="27">
        <v>51356</v>
      </c>
      <c r="I309" s="17"/>
      <c r="J309" s="17">
        <f>C309/F309</f>
        <v>7336.7</v>
      </c>
      <c r="K309" s="17"/>
      <c r="L309" s="17">
        <f>H309+J309</f>
        <v>58692.7</v>
      </c>
      <c r="M309" s="17"/>
      <c r="N309" s="17">
        <f>C309-L309</f>
        <v>88041.3</v>
      </c>
      <c r="O309" s="17"/>
      <c r="P309" s="17"/>
      <c r="Q309" s="17"/>
      <c r="R309" s="27"/>
    </row>
    <row r="310" spans="1:18" ht="12.75">
      <c r="A310" s="10">
        <v>1997</v>
      </c>
      <c r="B310" s="6">
        <v>35431</v>
      </c>
      <c r="C310" s="19">
        <v>18149</v>
      </c>
      <c r="D310" s="28"/>
      <c r="E310" s="17" t="s">
        <v>16</v>
      </c>
      <c r="F310" s="17">
        <v>10</v>
      </c>
      <c r="G310" s="17"/>
      <c r="H310" s="19">
        <v>18149</v>
      </c>
      <c r="I310" s="17"/>
      <c r="J310" s="19"/>
      <c r="K310" s="17"/>
      <c r="L310" s="19">
        <f t="shared" si="20"/>
        <v>18149</v>
      </c>
      <c r="M310" s="17"/>
      <c r="N310" s="19">
        <f t="shared" si="21"/>
        <v>0</v>
      </c>
      <c r="O310" s="27"/>
      <c r="P310" s="27"/>
      <c r="Q310" s="17"/>
      <c r="R310" s="27"/>
    </row>
    <row r="311" spans="17:18" ht="12.75">
      <c r="Q311" s="17"/>
      <c r="R311" s="27"/>
    </row>
    <row r="312" spans="1:18" ht="13.5" thickBot="1">
      <c r="A312" t="s">
        <v>19</v>
      </c>
      <c r="C312" s="20">
        <f>SUM(C279:C310)-1</f>
        <v>8475768</v>
      </c>
      <c r="D312" s="10">
        <v>1492</v>
      </c>
      <c r="H312" s="20">
        <f>SUM(H279:H310)-1</f>
        <v>6586391</v>
      </c>
      <c r="J312" s="20">
        <f>SUM(J279:J310)-1</f>
        <v>323451.4</v>
      </c>
      <c r="L312" s="20">
        <f>SUM(L279:L310)-1</f>
        <v>6909843.4</v>
      </c>
      <c r="N312" s="20">
        <f>SUM(N279:N310)-1</f>
        <v>1565923.5999999999</v>
      </c>
      <c r="O312" s="37"/>
      <c r="P312" s="37"/>
      <c r="Q312" s="17"/>
      <c r="R312" s="27"/>
    </row>
    <row r="313" spans="3:18" ht="13.5" thickTop="1">
      <c r="C313" s="38" t="s">
        <v>58</v>
      </c>
      <c r="L313" s="38" t="s">
        <v>52</v>
      </c>
      <c r="Q313" s="17"/>
      <c r="R313" s="27"/>
    </row>
    <row r="314" spans="17:18" ht="12.75">
      <c r="Q314" s="17"/>
      <c r="R314" s="27"/>
    </row>
    <row r="315" spans="1:16" ht="12.75">
      <c r="A315" s="10" t="s">
        <v>30</v>
      </c>
      <c r="B315" s="6">
        <v>36161</v>
      </c>
      <c r="C315" s="7">
        <v>1039780</v>
      </c>
      <c r="D315" s="11"/>
      <c r="E315" s="4" t="s">
        <v>16</v>
      </c>
      <c r="F315" s="4">
        <v>20</v>
      </c>
      <c r="G315" s="4"/>
      <c r="H315" s="7">
        <v>961797</v>
      </c>
      <c r="I315" s="4"/>
      <c r="J315" s="7">
        <f>C315/F315</f>
        <v>51989</v>
      </c>
      <c r="K315" s="4"/>
      <c r="L315" s="7">
        <f>H315+J315</f>
        <v>1013786</v>
      </c>
      <c r="N315" s="7">
        <f>C315-L315</f>
        <v>25994</v>
      </c>
      <c r="O315" s="9"/>
      <c r="P315" s="9"/>
    </row>
    <row r="316" spans="1:16" ht="12.75">
      <c r="A316" s="10"/>
      <c r="B316" s="6"/>
      <c r="C316" s="9"/>
      <c r="D316" s="11"/>
      <c r="E316" s="4"/>
      <c r="F316" s="4"/>
      <c r="G316" s="4"/>
      <c r="H316" s="9"/>
      <c r="I316" s="4"/>
      <c r="J316" s="9"/>
      <c r="K316" s="4"/>
      <c r="L316" s="9"/>
      <c r="N316" s="9"/>
      <c r="O316" s="9"/>
      <c r="P316" s="9"/>
    </row>
    <row r="317" spans="1:16" ht="13.5" thickBot="1">
      <c r="A317" s="10" t="s">
        <v>21</v>
      </c>
      <c r="B317" s="6"/>
      <c r="C317" s="8">
        <f>SUM(C315:C315)</f>
        <v>1039780</v>
      </c>
      <c r="D317" s="11">
        <v>1491</v>
      </c>
      <c r="E317" s="4"/>
      <c r="F317" s="4"/>
      <c r="G317" s="4"/>
      <c r="H317" s="8">
        <f>SUM(H315:H315)</f>
        <v>961797</v>
      </c>
      <c r="I317" s="4"/>
      <c r="J317" s="8">
        <f>SUM(J315:J315)</f>
        <v>51989</v>
      </c>
      <c r="K317" s="4"/>
      <c r="L317" s="8">
        <f>SUM(L315:L315)</f>
        <v>1013786</v>
      </c>
      <c r="N317" s="8">
        <f>SUM(N315:N315)</f>
        <v>25994</v>
      </c>
      <c r="O317" s="9"/>
      <c r="P317" s="9"/>
    </row>
    <row r="318" spans="1:16" ht="13.5" thickTop="1">
      <c r="A318" s="10"/>
      <c r="B318" s="6"/>
      <c r="C318" s="38" t="s">
        <v>59</v>
      </c>
      <c r="D318" s="11"/>
      <c r="E318" s="4"/>
      <c r="F318" s="4"/>
      <c r="G318" s="4"/>
      <c r="H318" s="9"/>
      <c r="I318" s="4"/>
      <c r="J318" s="9"/>
      <c r="K318" s="4"/>
      <c r="L318" s="38" t="s">
        <v>51</v>
      </c>
      <c r="N318" s="9"/>
      <c r="O318" s="9"/>
      <c r="P318" s="9"/>
    </row>
    <row r="319" spans="1:16" ht="12.75">
      <c r="A319" s="10"/>
      <c r="B319" s="6"/>
      <c r="C319" s="9"/>
      <c r="D319" s="11"/>
      <c r="E319" s="4"/>
      <c r="F319" s="4"/>
      <c r="G319" s="4"/>
      <c r="H319" s="9"/>
      <c r="I319" s="4"/>
      <c r="J319" s="9"/>
      <c r="K319" s="4"/>
      <c r="L319" s="9"/>
      <c r="N319" s="9"/>
      <c r="O319" s="9"/>
      <c r="P319" s="9"/>
    </row>
    <row r="320" spans="1:16" ht="12.75">
      <c r="A320" s="10">
        <v>1956</v>
      </c>
      <c r="B320" s="6">
        <v>20455</v>
      </c>
      <c r="C320" s="9">
        <v>371000</v>
      </c>
      <c r="D320" s="11"/>
      <c r="E320" s="4" t="s">
        <v>16</v>
      </c>
      <c r="F320" s="4">
        <v>40</v>
      </c>
      <c r="G320" s="4"/>
      <c r="H320" s="9">
        <v>371000</v>
      </c>
      <c r="I320" s="4"/>
      <c r="J320" s="9">
        <v>0</v>
      </c>
      <c r="K320" s="4"/>
      <c r="L320" s="9">
        <f>H320+J320</f>
        <v>371000</v>
      </c>
      <c r="N320" s="9">
        <f>C320-L320</f>
        <v>0</v>
      </c>
      <c r="O320" s="9"/>
      <c r="P320" s="9"/>
    </row>
    <row r="321" spans="1:16" ht="12.75">
      <c r="A321" s="10">
        <v>1961</v>
      </c>
      <c r="B321" s="6">
        <v>22282</v>
      </c>
      <c r="C321" s="7">
        <v>15000</v>
      </c>
      <c r="D321" s="11"/>
      <c r="E321" s="4" t="s">
        <v>16</v>
      </c>
      <c r="F321" s="4">
        <v>35</v>
      </c>
      <c r="G321" s="4"/>
      <c r="H321" s="7">
        <v>15000</v>
      </c>
      <c r="I321" s="4"/>
      <c r="J321" s="7">
        <v>0</v>
      </c>
      <c r="K321" s="4"/>
      <c r="L321" s="7">
        <f>H321+J321</f>
        <v>15000</v>
      </c>
      <c r="N321" s="7">
        <f>C321-L321</f>
        <v>0</v>
      </c>
      <c r="O321" s="9"/>
      <c r="P321" s="9"/>
    </row>
    <row r="322" spans="1:16" ht="12.75">
      <c r="A322" s="10"/>
      <c r="B322" s="6"/>
      <c r="C322" s="9"/>
      <c r="D322" s="11"/>
      <c r="E322" s="4"/>
      <c r="F322" s="4"/>
      <c r="G322" s="4"/>
      <c r="H322" s="9"/>
      <c r="I322" s="4"/>
      <c r="J322" s="9"/>
      <c r="K322" s="4"/>
      <c r="L322" s="9"/>
      <c r="N322" s="9"/>
      <c r="O322" s="9"/>
      <c r="P322" s="9"/>
    </row>
    <row r="323" spans="1:16" ht="13.5" thickBot="1">
      <c r="A323" s="10" t="s">
        <v>21</v>
      </c>
      <c r="B323" s="6"/>
      <c r="C323" s="8">
        <f>SUM(C320:C321)</f>
        <v>386000</v>
      </c>
      <c r="D323" s="11">
        <v>1491</v>
      </c>
      <c r="E323" s="4"/>
      <c r="F323" s="4"/>
      <c r="G323" s="4"/>
      <c r="H323" s="8">
        <f>SUM(H320:H321)</f>
        <v>386000</v>
      </c>
      <c r="I323" s="4"/>
      <c r="J323" s="8">
        <f>SUM(J320:J321)</f>
        <v>0</v>
      </c>
      <c r="K323" s="4"/>
      <c r="L323" s="8">
        <f>SUM(L320:L321)</f>
        <v>386000</v>
      </c>
      <c r="N323" s="8">
        <f>SUM(N320:N321)</f>
        <v>0</v>
      </c>
      <c r="O323" s="9"/>
      <c r="P323" s="9"/>
    </row>
    <row r="324" spans="1:16" ht="13.5" thickTop="1">
      <c r="A324" s="10"/>
      <c r="B324" s="6"/>
      <c r="C324" s="38" t="s">
        <v>59</v>
      </c>
      <c r="D324" s="11"/>
      <c r="E324" s="4"/>
      <c r="F324" s="4"/>
      <c r="G324" s="4"/>
      <c r="H324" s="9"/>
      <c r="I324" s="4"/>
      <c r="J324" s="9"/>
      <c r="K324" s="4"/>
      <c r="L324" s="38" t="s">
        <v>51</v>
      </c>
      <c r="N324" s="9"/>
      <c r="O324" s="9"/>
      <c r="P324" s="9"/>
    </row>
    <row r="325" spans="1:16" ht="12.75">
      <c r="A325" s="10"/>
      <c r="B325" s="6"/>
      <c r="C325" s="9"/>
      <c r="D325" s="11"/>
      <c r="E325" s="4"/>
      <c r="F325" s="4"/>
      <c r="G325" s="4"/>
      <c r="H325" s="9"/>
      <c r="I325" s="4"/>
      <c r="J325" s="9"/>
      <c r="K325" s="4"/>
      <c r="L325" s="9"/>
      <c r="N325" s="9"/>
      <c r="O325" s="9"/>
      <c r="P325" s="9"/>
    </row>
    <row r="326" spans="1:16" ht="13.5" thickBot="1">
      <c r="A326" s="10">
        <v>1955</v>
      </c>
      <c r="B326" s="6">
        <v>20090</v>
      </c>
      <c r="C326" s="8">
        <v>180000</v>
      </c>
      <c r="D326" s="11">
        <v>1491</v>
      </c>
      <c r="E326" s="4" t="s">
        <v>16</v>
      </c>
      <c r="F326" s="4">
        <v>20</v>
      </c>
      <c r="G326" s="4"/>
      <c r="H326" s="7">
        <v>180000</v>
      </c>
      <c r="I326" s="4"/>
      <c r="J326" s="9">
        <v>0</v>
      </c>
      <c r="K326" s="4"/>
      <c r="L326" s="7">
        <f>H326+J326</f>
        <v>180000</v>
      </c>
      <c r="N326" s="9">
        <f>C326-L326</f>
        <v>0</v>
      </c>
      <c r="O326" s="9"/>
      <c r="P326" s="9"/>
    </row>
    <row r="327" spans="1:16" ht="13.5" thickTop="1">
      <c r="A327" s="10" t="s">
        <v>21</v>
      </c>
      <c r="B327" s="6"/>
      <c r="C327" s="38" t="s">
        <v>59</v>
      </c>
      <c r="D327" s="11"/>
      <c r="E327" s="4"/>
      <c r="F327" s="4"/>
      <c r="G327" s="4"/>
      <c r="H327" s="9"/>
      <c r="I327" s="4"/>
      <c r="J327" s="9"/>
      <c r="K327" s="4"/>
      <c r="L327" s="38" t="s">
        <v>51</v>
      </c>
      <c r="N327" s="9"/>
      <c r="O327" s="9"/>
      <c r="P327" s="9"/>
    </row>
    <row r="328" spans="1:16" ht="12.75">
      <c r="A328" s="10"/>
      <c r="B328" s="6"/>
      <c r="C328" s="38"/>
      <c r="D328" s="11"/>
      <c r="E328" s="4"/>
      <c r="F328" s="4"/>
      <c r="G328" s="4"/>
      <c r="H328" s="9"/>
      <c r="I328" s="4"/>
      <c r="J328" s="9"/>
      <c r="K328" s="4"/>
      <c r="L328" s="38"/>
      <c r="N328" s="9"/>
      <c r="O328" s="9"/>
      <c r="P328" s="9"/>
    </row>
    <row r="329" spans="1:16" ht="12.75">
      <c r="A329" s="10"/>
      <c r="B329" s="6"/>
      <c r="C329" s="38"/>
      <c r="D329" s="11"/>
      <c r="E329" s="4"/>
      <c r="F329" s="4"/>
      <c r="G329" s="4"/>
      <c r="H329" s="9"/>
      <c r="I329" s="4"/>
      <c r="J329" s="9"/>
      <c r="K329" s="4"/>
      <c r="L329" s="38"/>
      <c r="N329" s="9"/>
      <c r="O329" s="9"/>
      <c r="P329" s="9"/>
    </row>
    <row r="330" spans="1:16" ht="13.5" thickBot="1">
      <c r="A330" s="10" t="s">
        <v>95</v>
      </c>
      <c r="B330" s="6">
        <v>42185</v>
      </c>
      <c r="C330" s="8">
        <v>500787</v>
      </c>
      <c r="D330" s="11">
        <v>1491</v>
      </c>
      <c r="E330" s="4" t="s">
        <v>16</v>
      </c>
      <c r="F330" s="4">
        <v>20</v>
      </c>
      <c r="G330" s="4"/>
      <c r="H330" s="7">
        <v>50078</v>
      </c>
      <c r="I330" s="4"/>
      <c r="J330" s="63">
        <f>+C330/F330</f>
        <v>25039.35</v>
      </c>
      <c r="K330" s="4"/>
      <c r="L330" s="7">
        <f>H330+J330</f>
        <v>75117.35</v>
      </c>
      <c r="N330" s="9">
        <f>C330-L330</f>
        <v>425669.65</v>
      </c>
      <c r="O330" s="9"/>
      <c r="P330" s="9"/>
    </row>
    <row r="331" spans="1:16" ht="13.5" thickTop="1">
      <c r="A331" s="10" t="s">
        <v>21</v>
      </c>
      <c r="B331" s="6"/>
      <c r="C331" s="38" t="s">
        <v>59</v>
      </c>
      <c r="D331" s="11"/>
      <c r="E331" s="4"/>
      <c r="F331" s="4"/>
      <c r="G331" s="4"/>
      <c r="H331" s="9"/>
      <c r="I331" s="4"/>
      <c r="J331" s="64"/>
      <c r="K331" s="4"/>
      <c r="L331" s="38" t="s">
        <v>51</v>
      </c>
      <c r="N331" s="9"/>
      <c r="O331" s="9"/>
      <c r="P331" s="9"/>
    </row>
    <row r="332" spans="1:16" ht="12.75">
      <c r="A332" s="10"/>
      <c r="B332" s="6"/>
      <c r="C332" s="38"/>
      <c r="D332" s="11"/>
      <c r="E332" s="4"/>
      <c r="F332" s="4"/>
      <c r="G332" s="4"/>
      <c r="H332" s="9"/>
      <c r="I332" s="4"/>
      <c r="J332" s="64"/>
      <c r="K332" s="4"/>
      <c r="L332" s="38"/>
      <c r="N332" s="9"/>
      <c r="O332" s="9"/>
      <c r="P332" s="9"/>
    </row>
    <row r="333" spans="1:16" ht="12.75">
      <c r="A333" s="10"/>
      <c r="B333" s="6"/>
      <c r="C333" s="38"/>
      <c r="D333" s="11"/>
      <c r="E333" s="4"/>
      <c r="F333" s="4"/>
      <c r="G333" s="4"/>
      <c r="H333" s="9"/>
      <c r="I333" s="4"/>
      <c r="J333" s="64"/>
      <c r="K333" s="4"/>
      <c r="L333" s="38"/>
      <c r="N333" s="9"/>
      <c r="O333" s="9"/>
      <c r="P333" s="9"/>
    </row>
    <row r="334" spans="1:16" ht="12.75">
      <c r="A334" s="10" t="s">
        <v>96</v>
      </c>
      <c r="B334" s="6">
        <v>42185</v>
      </c>
      <c r="C334" s="9">
        <v>2674435</v>
      </c>
      <c r="D334" s="11">
        <v>1491</v>
      </c>
      <c r="E334" s="4" t="s">
        <v>16</v>
      </c>
      <c r="F334" s="4">
        <v>20</v>
      </c>
      <c r="G334" s="4"/>
      <c r="H334" s="9">
        <v>267444</v>
      </c>
      <c r="I334" s="4"/>
      <c r="J334" s="64">
        <f>+C334/F334</f>
        <v>133721.75</v>
      </c>
      <c r="K334" s="4"/>
      <c r="L334" s="9">
        <f>H334+J334</f>
        <v>401165.75</v>
      </c>
      <c r="N334" s="9">
        <f>C334-L334</f>
        <v>2273269.25</v>
      </c>
      <c r="O334" s="9"/>
      <c r="P334" s="9"/>
    </row>
    <row r="335" spans="1:16" ht="12.75">
      <c r="A335" s="10" t="s">
        <v>96</v>
      </c>
      <c r="B335" s="6">
        <v>42551</v>
      </c>
      <c r="C335" s="9">
        <v>30154</v>
      </c>
      <c r="D335" s="11">
        <v>1491</v>
      </c>
      <c r="E335" s="4" t="s">
        <v>18</v>
      </c>
      <c r="F335" s="4">
        <v>20</v>
      </c>
      <c r="G335" s="4"/>
      <c r="H335" s="9">
        <v>1508</v>
      </c>
      <c r="I335" s="4"/>
      <c r="J335" s="64">
        <f>+C335/F335</f>
        <v>1507.7</v>
      </c>
      <c r="K335" s="4"/>
      <c r="L335" s="9">
        <f>H335+J335</f>
        <v>3015.7</v>
      </c>
      <c r="N335" s="9">
        <f>C335-L335</f>
        <v>27138.3</v>
      </c>
      <c r="O335" s="9"/>
      <c r="P335" s="9"/>
    </row>
    <row r="336" spans="1:16" ht="12.75">
      <c r="A336" s="10" t="s">
        <v>109</v>
      </c>
      <c r="B336" s="6">
        <v>42916</v>
      </c>
      <c r="C336" s="9">
        <v>615128</v>
      </c>
      <c r="D336" s="11">
        <v>1491</v>
      </c>
      <c r="E336" s="4" t="s">
        <v>18</v>
      </c>
      <c r="F336" s="4">
        <v>20</v>
      </c>
      <c r="G336" s="4"/>
      <c r="H336" s="9"/>
      <c r="I336" s="4"/>
      <c r="J336" s="64">
        <f>+C336/F336</f>
        <v>30756.4</v>
      </c>
      <c r="K336" s="4"/>
      <c r="L336" s="9">
        <f>H336+J336</f>
        <v>30756.4</v>
      </c>
      <c r="N336" s="9">
        <f>C336-L336</f>
        <v>584371.6</v>
      </c>
      <c r="O336" s="9"/>
      <c r="P336" s="9"/>
    </row>
    <row r="337" spans="1:16" ht="12.75">
      <c r="A337" s="10" t="s">
        <v>109</v>
      </c>
      <c r="B337" s="6">
        <v>43281</v>
      </c>
      <c r="C337" s="7">
        <v>2521</v>
      </c>
      <c r="D337" s="11"/>
      <c r="E337" s="4"/>
      <c r="F337" s="4"/>
      <c r="G337" s="4"/>
      <c r="H337" s="7"/>
      <c r="I337" s="4"/>
      <c r="J337" s="63"/>
      <c r="K337" s="4"/>
      <c r="L337" s="7"/>
      <c r="N337" s="7"/>
      <c r="O337" s="9"/>
      <c r="P337" s="9"/>
    </row>
    <row r="338" spans="2:16" ht="12.75">
      <c r="B338" s="6"/>
      <c r="C338" s="65"/>
      <c r="D338" s="11"/>
      <c r="E338" s="4"/>
      <c r="F338" s="4"/>
      <c r="G338" s="4"/>
      <c r="H338" s="9"/>
      <c r="I338" s="4"/>
      <c r="J338" s="64"/>
      <c r="K338" s="4"/>
      <c r="L338" s="38"/>
      <c r="N338" s="9"/>
      <c r="O338" s="9"/>
      <c r="P338" s="9"/>
    </row>
    <row r="339" spans="1:16" ht="13.5" thickBot="1">
      <c r="A339" s="10" t="s">
        <v>21</v>
      </c>
      <c r="B339" s="6"/>
      <c r="C339" s="66">
        <f>SUM(C334:C338)</f>
        <v>3322238</v>
      </c>
      <c r="D339" s="11"/>
      <c r="E339" s="4"/>
      <c r="F339" s="4"/>
      <c r="G339" s="4"/>
      <c r="H339" s="66">
        <f>SUM(H334:H338)</f>
        <v>268952</v>
      </c>
      <c r="I339" s="4"/>
      <c r="J339" s="66">
        <f>SUM(J334:J338)</f>
        <v>165985.85</v>
      </c>
      <c r="K339" s="4"/>
      <c r="L339" s="66">
        <f>SUM(L334:L338)</f>
        <v>434937.85000000003</v>
      </c>
      <c r="N339" s="66">
        <f>SUM(N334:N338)</f>
        <v>2884779.15</v>
      </c>
      <c r="O339" s="9"/>
      <c r="P339" s="9"/>
    </row>
    <row r="340" spans="1:16" ht="13.5" thickTop="1">
      <c r="A340" s="10"/>
      <c r="B340" s="6"/>
      <c r="C340" s="38" t="s">
        <v>59</v>
      </c>
      <c r="D340" s="11"/>
      <c r="E340" s="4"/>
      <c r="F340" s="4"/>
      <c r="G340" s="4"/>
      <c r="H340" s="9"/>
      <c r="I340" s="4"/>
      <c r="J340" s="9"/>
      <c r="K340" s="4"/>
      <c r="L340" s="38" t="s">
        <v>51</v>
      </c>
      <c r="N340" s="9"/>
      <c r="O340" s="9"/>
      <c r="P340" s="9"/>
    </row>
    <row r="341" spans="1:16" ht="12.75">
      <c r="A341" s="10"/>
      <c r="B341" s="6"/>
      <c r="C341" s="38"/>
      <c r="D341" s="11"/>
      <c r="E341" s="4"/>
      <c r="F341" s="4"/>
      <c r="G341" s="4"/>
      <c r="H341" s="9"/>
      <c r="I341" s="4"/>
      <c r="J341" s="9"/>
      <c r="K341" s="4"/>
      <c r="L341" s="38"/>
      <c r="N341" s="9"/>
      <c r="O341" s="9"/>
      <c r="P341" s="9"/>
    </row>
    <row r="342" spans="1:16" ht="12.75">
      <c r="A342" s="10"/>
      <c r="B342" s="6"/>
      <c r="C342" s="9"/>
      <c r="D342" s="11"/>
      <c r="E342" s="4"/>
      <c r="F342" s="4"/>
      <c r="G342" s="4"/>
      <c r="H342" s="9"/>
      <c r="I342" s="4"/>
      <c r="J342" s="9"/>
      <c r="K342" s="4"/>
      <c r="L342" s="9"/>
      <c r="N342" s="9"/>
      <c r="O342" s="9"/>
      <c r="P342" s="9"/>
    </row>
    <row r="343" spans="1:16" ht="12.75">
      <c r="A343" s="35" t="s">
        <v>47</v>
      </c>
      <c r="B343" s="6"/>
      <c r="C343" s="9"/>
      <c r="D343" s="11"/>
      <c r="E343" s="4"/>
      <c r="F343" s="4"/>
      <c r="G343" s="4"/>
      <c r="H343" s="9"/>
      <c r="I343" s="4"/>
      <c r="J343" s="9"/>
      <c r="K343" s="4"/>
      <c r="L343" s="9"/>
      <c r="N343" s="9"/>
      <c r="O343" s="9"/>
      <c r="P343" s="9"/>
    </row>
    <row r="344" spans="1:16" ht="12.75">
      <c r="A344" s="10"/>
      <c r="B344" s="6"/>
      <c r="C344" s="9"/>
      <c r="D344" s="11"/>
      <c r="E344" s="4"/>
      <c r="F344" s="4"/>
      <c r="G344" s="4"/>
      <c r="H344" s="9"/>
      <c r="I344" s="4"/>
      <c r="J344" s="9"/>
      <c r="K344" s="4"/>
      <c r="L344" s="9"/>
      <c r="N344" s="9">
        <f>C344-L344</f>
        <v>0</v>
      </c>
      <c r="O344" s="9"/>
      <c r="P344" s="9"/>
    </row>
    <row r="345" spans="1:16" ht="12.75">
      <c r="A345" s="10"/>
      <c r="B345" s="6"/>
      <c r="C345" s="9"/>
      <c r="D345" s="11"/>
      <c r="E345" s="4"/>
      <c r="F345" s="4"/>
      <c r="G345" s="4"/>
      <c r="H345" s="9"/>
      <c r="I345" s="4"/>
      <c r="J345" s="9"/>
      <c r="K345" s="4"/>
      <c r="L345" s="9"/>
      <c r="N345" s="9"/>
      <c r="O345" s="9"/>
      <c r="P345" s="9"/>
    </row>
    <row r="346" spans="1:16" ht="12.75">
      <c r="A346" s="10"/>
      <c r="B346" s="6"/>
      <c r="C346" s="9"/>
      <c r="D346" s="11"/>
      <c r="E346" s="4"/>
      <c r="F346" s="4"/>
      <c r="G346" s="4"/>
      <c r="H346" s="9"/>
      <c r="I346" s="4"/>
      <c r="J346" s="9"/>
      <c r="K346" s="4"/>
      <c r="L346" s="9"/>
      <c r="N346" s="9"/>
      <c r="O346" s="9"/>
      <c r="P346" s="9"/>
    </row>
    <row r="347" spans="1:16" ht="12.75">
      <c r="A347" s="10"/>
      <c r="B347" s="6"/>
      <c r="C347" s="9"/>
      <c r="D347" s="11"/>
      <c r="E347" s="4"/>
      <c r="F347" s="4"/>
      <c r="G347" s="4"/>
      <c r="H347" s="9"/>
      <c r="I347" s="4"/>
      <c r="J347" s="9"/>
      <c r="K347" s="4"/>
      <c r="L347" s="9"/>
      <c r="N347" s="9"/>
      <c r="O347" s="9"/>
      <c r="P347" s="9"/>
    </row>
    <row r="348" spans="1:16" ht="12.75">
      <c r="A348" s="10"/>
      <c r="B348" s="6"/>
      <c r="C348" s="9"/>
      <c r="D348" s="11"/>
      <c r="E348" s="4"/>
      <c r="F348" s="4"/>
      <c r="G348" s="4"/>
      <c r="H348" s="9"/>
      <c r="I348" s="4"/>
      <c r="J348" s="9"/>
      <c r="K348" s="4"/>
      <c r="L348" s="9"/>
      <c r="N348" s="9"/>
      <c r="O348" s="9"/>
      <c r="P348" s="9"/>
    </row>
    <row r="349" spans="1:16" ht="12.75">
      <c r="A349" s="10"/>
      <c r="B349" s="6"/>
      <c r="C349" s="9"/>
      <c r="D349" s="11"/>
      <c r="E349" s="4"/>
      <c r="F349" s="4"/>
      <c r="G349" s="4"/>
      <c r="H349" s="9"/>
      <c r="I349" s="4"/>
      <c r="J349" s="9"/>
      <c r="K349" s="4"/>
      <c r="L349" s="9"/>
      <c r="N349" s="9"/>
      <c r="O349" s="9"/>
      <c r="P349" s="9"/>
    </row>
    <row r="350" spans="1:16" ht="12.75">
      <c r="A350" s="10"/>
      <c r="B350" s="6"/>
      <c r="C350" s="9"/>
      <c r="D350" s="11"/>
      <c r="E350" s="4"/>
      <c r="F350" s="4"/>
      <c r="G350" s="4"/>
      <c r="H350" s="9"/>
      <c r="I350" s="4"/>
      <c r="J350" s="9"/>
      <c r="K350" s="4"/>
      <c r="L350" s="9"/>
      <c r="N350" s="9"/>
      <c r="O350" s="9"/>
      <c r="P350" s="9"/>
    </row>
    <row r="351" spans="1:16" ht="12.75">
      <c r="A351" s="10"/>
      <c r="B351" s="6"/>
      <c r="C351" s="9"/>
      <c r="D351" s="11"/>
      <c r="E351" s="4"/>
      <c r="F351" s="4"/>
      <c r="G351" s="4"/>
      <c r="H351" s="9"/>
      <c r="I351" s="4"/>
      <c r="J351" s="9"/>
      <c r="K351" s="4"/>
      <c r="L351" s="9"/>
      <c r="N351" s="9"/>
      <c r="O351" s="9"/>
      <c r="P351" s="9"/>
    </row>
    <row r="352" spans="1:16" ht="12.75">
      <c r="A352" s="10"/>
      <c r="B352" s="6"/>
      <c r="C352" s="9"/>
      <c r="D352" s="11"/>
      <c r="E352" s="4"/>
      <c r="F352" s="4"/>
      <c r="G352" s="4"/>
      <c r="H352" s="9"/>
      <c r="I352" s="4"/>
      <c r="J352" s="9"/>
      <c r="K352" s="4"/>
      <c r="L352" s="9"/>
      <c r="N352" s="9">
        <f aca="true" t="shared" si="23" ref="N352:N358">C352-L352</f>
        <v>0</v>
      </c>
      <c r="O352" s="9"/>
      <c r="P352" s="9"/>
    </row>
    <row r="353" spans="1:16" ht="12.75">
      <c r="A353" s="10"/>
      <c r="B353" s="6"/>
      <c r="C353" s="9"/>
      <c r="D353" s="11"/>
      <c r="E353" s="4"/>
      <c r="F353" s="4"/>
      <c r="G353" s="4"/>
      <c r="H353" s="9"/>
      <c r="I353" s="4"/>
      <c r="J353" s="9"/>
      <c r="K353" s="4"/>
      <c r="L353" s="9"/>
      <c r="N353" s="9">
        <f t="shared" si="23"/>
        <v>0</v>
      </c>
      <c r="O353" s="9"/>
      <c r="P353" s="9"/>
    </row>
    <row r="354" spans="1:16" ht="12.75">
      <c r="A354" s="10"/>
      <c r="B354" s="6"/>
      <c r="C354" s="9"/>
      <c r="D354" s="11"/>
      <c r="E354" s="4"/>
      <c r="F354" s="4"/>
      <c r="G354" s="4"/>
      <c r="H354" s="9"/>
      <c r="I354" s="4"/>
      <c r="J354" s="9"/>
      <c r="K354" s="4"/>
      <c r="L354" s="9"/>
      <c r="N354" s="9">
        <f t="shared" si="23"/>
        <v>0</v>
      </c>
      <c r="O354" s="9"/>
      <c r="P354" s="9"/>
    </row>
    <row r="355" spans="1:16" ht="12.75">
      <c r="A355" s="10"/>
      <c r="B355" s="6"/>
      <c r="C355" s="9"/>
      <c r="D355" s="11"/>
      <c r="E355" s="4"/>
      <c r="F355" s="4"/>
      <c r="G355" s="4"/>
      <c r="H355" s="9"/>
      <c r="I355" s="4"/>
      <c r="J355" s="9"/>
      <c r="K355" s="4"/>
      <c r="L355" s="9"/>
      <c r="N355" s="9"/>
      <c r="O355" s="9"/>
      <c r="P355" s="9"/>
    </row>
    <row r="356" spans="1:16" ht="12.75">
      <c r="A356" s="10"/>
      <c r="B356" s="6"/>
      <c r="C356" s="9"/>
      <c r="D356" s="11"/>
      <c r="E356" s="4"/>
      <c r="F356" s="4"/>
      <c r="G356" s="4"/>
      <c r="H356" s="9"/>
      <c r="I356" s="4"/>
      <c r="J356" s="9"/>
      <c r="K356" s="4"/>
      <c r="L356" s="9"/>
      <c r="N356" s="9"/>
      <c r="O356" s="9"/>
      <c r="P356" s="9"/>
    </row>
    <row r="357" spans="1:16" ht="12.75">
      <c r="A357" s="10"/>
      <c r="B357" s="6"/>
      <c r="C357" s="9"/>
      <c r="D357" s="11"/>
      <c r="E357" s="4"/>
      <c r="F357" s="4"/>
      <c r="G357" s="4"/>
      <c r="H357" s="9"/>
      <c r="I357" s="4"/>
      <c r="J357" s="9"/>
      <c r="K357" s="4"/>
      <c r="L357" s="9"/>
      <c r="N357" s="9"/>
      <c r="O357" s="9"/>
      <c r="P357" s="9"/>
    </row>
    <row r="358" spans="1:16" ht="12.75">
      <c r="A358" s="10"/>
      <c r="B358" s="6"/>
      <c r="C358" s="7"/>
      <c r="D358" s="11"/>
      <c r="E358" s="4"/>
      <c r="F358" s="4"/>
      <c r="G358" s="4"/>
      <c r="H358" s="7"/>
      <c r="I358" s="4"/>
      <c r="J358" s="7"/>
      <c r="K358" s="4"/>
      <c r="L358" s="7"/>
      <c r="N358" s="7">
        <f t="shared" si="23"/>
        <v>0</v>
      </c>
      <c r="O358" s="9"/>
      <c r="P358" s="9"/>
    </row>
    <row r="359" spans="1:16" ht="12.75">
      <c r="A359" s="10" t="s">
        <v>46</v>
      </c>
      <c r="B359" s="6"/>
      <c r="C359" s="9"/>
      <c r="D359" s="11"/>
      <c r="E359" s="4"/>
      <c r="F359" s="4"/>
      <c r="G359" s="4"/>
      <c r="H359" s="9"/>
      <c r="I359" s="4"/>
      <c r="J359" s="9"/>
      <c r="K359" s="4"/>
      <c r="L359" s="9"/>
      <c r="N359" s="9"/>
      <c r="O359" s="9"/>
      <c r="P359" s="9"/>
    </row>
    <row r="360" spans="1:16" ht="13.5" thickBot="1">
      <c r="A360" s="10"/>
      <c r="B360" s="6"/>
      <c r="C360" s="8">
        <f>SUM(C344:C358)</f>
        <v>0</v>
      </c>
      <c r="D360" s="11"/>
      <c r="E360" s="4"/>
      <c r="F360" s="4"/>
      <c r="G360" s="4"/>
      <c r="H360" s="8">
        <f>SUM(H348:H358)</f>
        <v>0</v>
      </c>
      <c r="I360" s="4"/>
      <c r="J360" s="8">
        <f>SUM(J348:J358)</f>
        <v>0</v>
      </c>
      <c r="K360" s="4"/>
      <c r="L360" s="8">
        <f>SUM(L348:L358)</f>
        <v>0</v>
      </c>
      <c r="N360" s="8">
        <f>SUM(N344:N358)</f>
        <v>0</v>
      </c>
      <c r="O360" s="9"/>
      <c r="P360" s="9"/>
    </row>
    <row r="361" spans="1:16" ht="13.5" thickTop="1">
      <c r="A361" s="10"/>
      <c r="B361" s="6"/>
      <c r="C361" s="38" t="s">
        <v>62</v>
      </c>
      <c r="D361" s="11"/>
      <c r="E361" s="4"/>
      <c r="F361" s="4"/>
      <c r="G361" s="4"/>
      <c r="H361" s="9"/>
      <c r="I361" s="4"/>
      <c r="J361" s="9"/>
      <c r="K361" s="4"/>
      <c r="L361" s="9"/>
      <c r="N361" s="9"/>
      <c r="O361" s="9"/>
      <c r="P361" s="9"/>
    </row>
    <row r="362" spans="1:16" ht="13.5" thickBot="1">
      <c r="A362" t="s">
        <v>4</v>
      </c>
      <c r="B362" s="6"/>
      <c r="C362" s="21">
        <f>SUM(C20,C41,C95,C197,C205,C212,C260,C276,C312,C317,C323,C326,+C360+C330+C339)</f>
        <v>69675742.03</v>
      </c>
      <c r="D362" s="22"/>
      <c r="E362" s="23"/>
      <c r="F362" s="23"/>
      <c r="G362" s="23"/>
      <c r="H362" s="21">
        <f>SUM(H20,H41,H95,H197,H205,H212,H260,H276,H312,H317,H323,H326,+H360+H339+H330)</f>
        <v>32803021</v>
      </c>
      <c r="I362" s="23"/>
      <c r="J362" s="21">
        <f>SUM(J20,J41,J95,J197,J205,J212,J260,J276,J312,J317,J323,J326,+J360+J330+J339)</f>
        <v>2061981.426540163</v>
      </c>
      <c r="K362" s="23"/>
      <c r="L362" s="21">
        <f>SUM(L20,L41,L95,L197,L205,L212,L260,L276,L312,L317,L323,L326,+L360+L330+L339)</f>
        <v>34865004.426540166</v>
      </c>
      <c r="M362" s="12"/>
      <c r="N362" s="21">
        <f>SUM(N20,N41,N95,N197,N205,N212,N260,N276,N312,N317,N323,N326,+N360)</f>
        <v>13535579.088709835</v>
      </c>
      <c r="O362" s="23"/>
      <c r="P362" s="23"/>
    </row>
    <row r="363" spans="1:16" ht="13.5" thickTop="1">
      <c r="A363" t="s">
        <v>31</v>
      </c>
      <c r="B363" s="6"/>
      <c r="D363" s="5"/>
      <c r="M363" s="23"/>
      <c r="N363" s="23"/>
      <c r="O363" s="23"/>
      <c r="P363" s="23"/>
    </row>
    <row r="364" spans="2:16" ht="12.75">
      <c r="B364" s="6"/>
      <c r="C364" s="4"/>
      <c r="D364" s="5"/>
      <c r="E364" s="4"/>
      <c r="F364" s="4"/>
      <c r="G364" s="4"/>
      <c r="H364" s="4"/>
      <c r="I364" s="4"/>
      <c r="J364" s="9"/>
      <c r="K364" s="4"/>
      <c r="L364" s="9"/>
      <c r="M364" s="12"/>
      <c r="N364" s="9"/>
      <c r="O364" s="9"/>
      <c r="P364" s="9"/>
    </row>
    <row r="365" spans="1:16" ht="12.75">
      <c r="A365" s="24"/>
      <c r="B365" s="6"/>
      <c r="C365" s="4"/>
      <c r="D365" s="5"/>
      <c r="E365" s="4"/>
      <c r="F365" s="4"/>
      <c r="G365" s="4"/>
      <c r="H365" s="4"/>
      <c r="I365" s="4"/>
      <c r="J365" s="9"/>
      <c r="K365" s="4"/>
      <c r="L365" s="9"/>
      <c r="N365" s="9"/>
      <c r="O365" s="9"/>
      <c r="P365" s="9"/>
    </row>
    <row r="366" spans="1:16" ht="12.75">
      <c r="A366" s="24"/>
      <c r="B366" s="6"/>
      <c r="C366" s="4"/>
      <c r="D366" s="5"/>
      <c r="E366" s="4"/>
      <c r="F366" s="4"/>
      <c r="G366" s="4"/>
      <c r="H366" s="4"/>
      <c r="I366" s="4"/>
      <c r="J366" s="9"/>
      <c r="K366" s="4"/>
      <c r="L366" s="9"/>
      <c r="N366" s="9"/>
      <c r="O366" s="9"/>
      <c r="P366" s="9"/>
    </row>
    <row r="367" spans="2:16" ht="12.75">
      <c r="B367" s="6"/>
      <c r="C367" s="4"/>
      <c r="D367" s="5"/>
      <c r="E367" s="4"/>
      <c r="F367" s="4"/>
      <c r="G367" s="4"/>
      <c r="H367" s="4"/>
      <c r="I367" s="4"/>
      <c r="J367" s="9"/>
      <c r="K367" s="4"/>
      <c r="L367" s="9"/>
      <c r="N367" s="9"/>
      <c r="O367" s="9"/>
      <c r="P367" s="9"/>
    </row>
    <row r="368" spans="1:16" ht="12.75">
      <c r="A368" s="12"/>
      <c r="B368" s="25"/>
      <c r="C368" s="9"/>
      <c r="D368" s="11"/>
      <c r="E368" s="9"/>
      <c r="F368" s="9"/>
      <c r="G368" s="9"/>
      <c r="H368" s="9"/>
      <c r="I368" s="9"/>
      <c r="J368" s="9"/>
      <c r="K368" s="9"/>
      <c r="L368" s="9"/>
      <c r="M368" s="12"/>
      <c r="N368" s="4"/>
      <c r="O368" s="4"/>
      <c r="P368" s="4"/>
    </row>
    <row r="369" spans="1:16" ht="12.75">
      <c r="A369" s="12"/>
      <c r="B369" s="25"/>
      <c r="C369" s="9"/>
      <c r="D369" s="11"/>
      <c r="E369" s="9"/>
      <c r="F369" s="9"/>
      <c r="G369" s="9"/>
      <c r="H369" s="9"/>
      <c r="I369" s="9"/>
      <c r="J369" s="9"/>
      <c r="K369" s="9"/>
      <c r="L369" s="9"/>
      <c r="M369" s="12"/>
      <c r="N369" s="4"/>
      <c r="O369" s="4"/>
      <c r="P369" s="4"/>
    </row>
    <row r="370" spans="1:16" ht="12.75">
      <c r="A370" s="12"/>
      <c r="B370" s="25"/>
      <c r="C370" s="9"/>
      <c r="D370" s="11"/>
      <c r="E370" s="9"/>
      <c r="F370" s="9"/>
      <c r="G370" s="9"/>
      <c r="H370" s="9"/>
      <c r="I370" s="9"/>
      <c r="J370" s="9"/>
      <c r="K370" s="9"/>
      <c r="L370" s="9"/>
      <c r="M370" s="12"/>
      <c r="N370" s="4"/>
      <c r="O370" s="4"/>
      <c r="P370" s="4"/>
    </row>
    <row r="371" spans="1:16" ht="12.75">
      <c r="A371" s="12"/>
      <c r="B371" s="12"/>
      <c r="C371" s="9"/>
      <c r="D371" s="11"/>
      <c r="E371" s="9"/>
      <c r="F371" s="9"/>
      <c r="G371" s="9"/>
      <c r="H371" s="9"/>
      <c r="I371" s="9"/>
      <c r="J371" s="9"/>
      <c r="K371" s="9"/>
      <c r="L371" s="9"/>
      <c r="M371" s="12"/>
      <c r="N371" s="9"/>
      <c r="O371" s="9"/>
      <c r="P371" s="9"/>
    </row>
    <row r="372" spans="1:13" ht="12.75">
      <c r="A372" s="12"/>
      <c r="B372" s="25"/>
      <c r="C372" s="9"/>
      <c r="D372" s="11"/>
      <c r="E372" s="9"/>
      <c r="F372" s="9"/>
      <c r="G372" s="9"/>
      <c r="H372" s="9"/>
      <c r="I372" s="9"/>
      <c r="J372" s="9"/>
      <c r="K372" s="9"/>
      <c r="L372" s="9"/>
      <c r="M372" s="12"/>
    </row>
    <row r="373" spans="3:16" ht="12.75">
      <c r="C373" s="4"/>
      <c r="D373" s="5"/>
      <c r="E373" s="4"/>
      <c r="F373" s="4"/>
      <c r="G373" s="4"/>
      <c r="H373" s="4"/>
      <c r="I373" s="4"/>
      <c r="J373" s="4"/>
      <c r="K373" s="4"/>
      <c r="L373" s="4"/>
      <c r="N373" s="4"/>
      <c r="O373" s="4"/>
      <c r="P373" s="4"/>
    </row>
    <row r="374" spans="3:12" ht="12.75">
      <c r="C374" s="4"/>
      <c r="D374" s="5"/>
      <c r="E374" s="4"/>
      <c r="F374" s="4"/>
      <c r="G374" s="4"/>
      <c r="H374" s="4"/>
      <c r="I374" s="4"/>
      <c r="J374" s="4"/>
      <c r="K374" s="4"/>
      <c r="L374" s="4"/>
    </row>
    <row r="375" spans="3:16" ht="12.75">
      <c r="C375" s="4"/>
      <c r="D375" s="5"/>
      <c r="E375" s="4"/>
      <c r="F375" s="4"/>
      <c r="G375" s="4"/>
      <c r="H375" s="4"/>
      <c r="I375" s="4"/>
      <c r="J375" s="4"/>
      <c r="K375" s="4"/>
      <c r="L375" s="4"/>
      <c r="N375" s="4"/>
      <c r="O375" s="4"/>
      <c r="P375" s="4"/>
    </row>
    <row r="376" spans="3:16" ht="12.75">
      <c r="C376" s="4"/>
      <c r="D376" s="5"/>
      <c r="E376" s="4"/>
      <c r="F376" s="4"/>
      <c r="G376" s="4"/>
      <c r="H376" s="4"/>
      <c r="I376" s="4"/>
      <c r="J376" s="15"/>
      <c r="K376" s="4"/>
      <c r="L376" s="4"/>
      <c r="N376" s="4"/>
      <c r="O376" s="4"/>
      <c r="P376" s="4"/>
    </row>
    <row r="377" spans="3:16" ht="12.75">
      <c r="C377" s="4"/>
      <c r="D377" s="5"/>
      <c r="E377" s="4"/>
      <c r="F377" s="4"/>
      <c r="G377" s="4"/>
      <c r="H377" s="4"/>
      <c r="I377" s="4"/>
      <c r="J377" s="15"/>
      <c r="K377" s="4"/>
      <c r="L377" s="13"/>
      <c r="N377" s="4"/>
      <c r="O377" s="4"/>
      <c r="P377" s="4"/>
    </row>
    <row r="378" spans="3:16" ht="12.75">
      <c r="C378" s="4"/>
      <c r="D378" s="5"/>
      <c r="E378" s="4"/>
      <c r="F378" s="4"/>
      <c r="H378" s="4"/>
      <c r="J378" s="15"/>
      <c r="L378" s="4"/>
      <c r="N378" s="4"/>
      <c r="O378" s="4"/>
      <c r="P378" s="4"/>
    </row>
    <row r="379" spans="3:16" ht="12.75">
      <c r="C379" s="4"/>
      <c r="D379" s="5"/>
      <c r="E379" s="4"/>
      <c r="F379" s="4"/>
      <c r="H379" s="4"/>
      <c r="J379" s="15"/>
      <c r="L379" s="4"/>
      <c r="N379" s="4"/>
      <c r="O379" s="4"/>
      <c r="P379" s="4"/>
    </row>
    <row r="380" spans="3:16" ht="12.75">
      <c r="C380" s="4"/>
      <c r="D380" s="5"/>
      <c r="E380" s="4"/>
      <c r="F380" s="4"/>
      <c r="G380" s="4"/>
      <c r="H380" s="4"/>
      <c r="I380" s="4"/>
      <c r="J380" s="15"/>
      <c r="K380" s="4"/>
      <c r="L380" s="4"/>
      <c r="N380" s="4"/>
      <c r="O380" s="4"/>
      <c r="P380" s="4"/>
    </row>
    <row r="381" spans="3:16" ht="12.75">
      <c r="C381" s="4"/>
      <c r="D381" s="5"/>
      <c r="E381" s="4"/>
      <c r="F381" s="4"/>
      <c r="G381" s="4"/>
      <c r="H381" s="4"/>
      <c r="I381" s="4"/>
      <c r="J381" s="4"/>
      <c r="K381" s="4"/>
      <c r="L381" s="9"/>
      <c r="N381" s="4"/>
      <c r="O381" s="4"/>
      <c r="P381" s="4"/>
    </row>
    <row r="382" spans="3:16" ht="12.75">
      <c r="C382" s="9"/>
      <c r="D382" s="11"/>
      <c r="E382" s="9"/>
      <c r="F382" s="9"/>
      <c r="G382" s="9"/>
      <c r="H382" s="9"/>
      <c r="I382" s="9"/>
      <c r="J382" s="9"/>
      <c r="K382" s="9"/>
      <c r="L382" s="9"/>
      <c r="M382" s="12"/>
      <c r="N382" s="9"/>
      <c r="O382" s="9"/>
      <c r="P382" s="9"/>
    </row>
    <row r="383" spans="3:12" ht="12.75">
      <c r="C383" s="4"/>
      <c r="D383" s="5"/>
      <c r="E383" s="4"/>
      <c r="F383" s="4"/>
      <c r="G383" s="4"/>
      <c r="H383" s="4"/>
      <c r="I383" s="4"/>
      <c r="J383" s="4"/>
      <c r="K383" s="4"/>
      <c r="L383" s="4"/>
    </row>
    <row r="384" spans="3:16" ht="12.75">
      <c r="C384" s="4"/>
      <c r="D384" s="5"/>
      <c r="E384" s="4"/>
      <c r="F384" s="4"/>
      <c r="G384" s="4"/>
      <c r="H384" s="4"/>
      <c r="I384" s="4"/>
      <c r="J384" s="4"/>
      <c r="K384" s="4"/>
      <c r="L384" s="4"/>
      <c r="N384" s="4"/>
      <c r="O384" s="4"/>
      <c r="P384" s="4"/>
    </row>
    <row r="385" spans="3:12" ht="12.75">
      <c r="C385" s="4"/>
      <c r="D385" s="5"/>
      <c r="E385" s="4"/>
      <c r="F385" s="4"/>
      <c r="G385" s="4"/>
      <c r="H385" s="4"/>
      <c r="I385" s="4"/>
      <c r="J385" s="4"/>
      <c r="K385" s="4"/>
      <c r="L385" s="4"/>
    </row>
    <row r="386" spans="3:12" ht="12.75">
      <c r="C386" s="4"/>
      <c r="D386" s="5"/>
      <c r="E386" s="4"/>
      <c r="F386" s="4"/>
      <c r="G386" s="4"/>
      <c r="H386" s="4"/>
      <c r="I386" s="4"/>
      <c r="J386" s="4"/>
      <c r="K386" s="4"/>
      <c r="L386" s="4"/>
    </row>
    <row r="387" spans="3:16" ht="12.75">
      <c r="C387" s="4"/>
      <c r="D387" s="5"/>
      <c r="E387" s="4"/>
      <c r="F387" s="4"/>
      <c r="G387" s="4"/>
      <c r="H387" s="4"/>
      <c r="I387" s="4"/>
      <c r="J387" s="4"/>
      <c r="K387" s="4"/>
      <c r="L387" s="4"/>
      <c r="N387" s="4"/>
      <c r="O387" s="4"/>
      <c r="P387" s="4"/>
    </row>
    <row r="388" spans="3:16" ht="12.75">
      <c r="C388" s="4"/>
      <c r="D388" s="5"/>
      <c r="E388" s="4"/>
      <c r="F388" s="4"/>
      <c r="G388" s="4"/>
      <c r="H388" s="4"/>
      <c r="I388" s="4"/>
      <c r="J388" s="4"/>
      <c r="K388" s="4"/>
      <c r="L388" s="4"/>
      <c r="N388" s="4"/>
      <c r="O388" s="4"/>
      <c r="P388" s="4"/>
    </row>
    <row r="389" spans="3:16" ht="12.75">
      <c r="C389" s="4"/>
      <c r="D389" s="5"/>
      <c r="E389" s="4"/>
      <c r="F389" s="4"/>
      <c r="G389" s="4"/>
      <c r="H389" s="4"/>
      <c r="I389" s="4"/>
      <c r="J389" s="4"/>
      <c r="K389" s="4"/>
      <c r="L389" s="4"/>
      <c r="N389" s="4"/>
      <c r="O389" s="4"/>
      <c r="P389" s="4"/>
    </row>
    <row r="390" spans="3:16" ht="12.75">
      <c r="C390" s="9"/>
      <c r="D390" s="11"/>
      <c r="E390" s="9"/>
      <c r="F390" s="9"/>
      <c r="G390" s="12"/>
      <c r="H390" s="9"/>
      <c r="I390" s="12"/>
      <c r="J390" s="9"/>
      <c r="K390" s="12"/>
      <c r="L390" s="9"/>
      <c r="M390" s="12"/>
      <c r="N390" s="9"/>
      <c r="O390" s="9"/>
      <c r="P390" s="9"/>
    </row>
    <row r="391" spans="3:16" ht="12.75">
      <c r="C391" s="9"/>
      <c r="D391" s="11"/>
      <c r="E391" s="9"/>
      <c r="F391" s="9"/>
      <c r="G391" s="12"/>
      <c r="H391" s="9"/>
      <c r="I391" s="12"/>
      <c r="J391" s="9"/>
      <c r="K391" s="12"/>
      <c r="L391" s="9"/>
      <c r="M391" s="12"/>
      <c r="N391" s="9"/>
      <c r="O391" s="9"/>
      <c r="P391" s="9"/>
    </row>
    <row r="392" spans="3:16" ht="12.75">
      <c r="C392" s="12"/>
      <c r="D392" s="11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</row>
    <row r="393" spans="3:16" ht="12.75">
      <c r="C393" s="4"/>
      <c r="D393" s="5"/>
      <c r="H393" s="4"/>
      <c r="J393" s="4"/>
      <c r="L393" s="4"/>
      <c r="N393" s="4"/>
      <c r="O393" s="4"/>
      <c r="P393" s="4"/>
    </row>
    <row r="394" ht="12.75">
      <c r="D394" s="5"/>
    </row>
    <row r="395" ht="12.75">
      <c r="D395" s="5"/>
    </row>
    <row r="396" spans="3:16" ht="12.75">
      <c r="C396" s="4"/>
      <c r="D396" s="5"/>
      <c r="H396" s="4"/>
      <c r="J396" s="4"/>
      <c r="L396" s="4"/>
      <c r="N396" s="4"/>
      <c r="O396" s="4"/>
      <c r="P396" s="4"/>
    </row>
    <row r="397" ht="12.75">
      <c r="D397" s="5"/>
    </row>
    <row r="398" ht="12.75">
      <c r="D398" s="5"/>
    </row>
    <row r="399" ht="12.75">
      <c r="D399" s="5"/>
    </row>
    <row r="400" ht="12.75">
      <c r="D400" s="5"/>
    </row>
    <row r="401" ht="12.75">
      <c r="D401" s="5"/>
    </row>
    <row r="402" ht="12.75">
      <c r="D402" s="5"/>
    </row>
    <row r="403" ht="12.75">
      <c r="D403" s="5"/>
    </row>
    <row r="404" ht="12.75">
      <c r="D404" s="5"/>
    </row>
    <row r="405" ht="12.75">
      <c r="D405" s="5"/>
    </row>
    <row r="406" ht="12.75">
      <c r="D406" s="5"/>
    </row>
    <row r="407" ht="12.75">
      <c r="D407" s="5"/>
    </row>
    <row r="408" ht="12.75">
      <c r="D408" s="5"/>
    </row>
    <row r="409" ht="12.75">
      <c r="D409" s="5"/>
    </row>
    <row r="410" ht="12.75">
      <c r="D410" s="5"/>
    </row>
    <row r="411" ht="12.75">
      <c r="D411" s="5"/>
    </row>
    <row r="412" ht="12.75">
      <c r="D412" s="5"/>
    </row>
    <row r="413" ht="12.75">
      <c r="D413" s="5"/>
    </row>
    <row r="414" ht="12.75">
      <c r="D414" s="5"/>
    </row>
    <row r="415" ht="12.75">
      <c r="D415" s="5"/>
    </row>
    <row r="416" ht="12.75">
      <c r="D416" s="5"/>
    </row>
    <row r="417" ht="12.75">
      <c r="D417" s="5"/>
    </row>
    <row r="418" ht="12.75">
      <c r="D418" s="5"/>
    </row>
    <row r="419" ht="12.75">
      <c r="D419" s="5"/>
    </row>
    <row r="420" ht="12.75">
      <c r="D420" s="5"/>
    </row>
    <row r="421" ht="12.75">
      <c r="D421" s="5"/>
    </row>
    <row r="422" ht="12.75">
      <c r="D422" s="5"/>
    </row>
    <row r="423" ht="12.75">
      <c r="D423" s="5"/>
    </row>
    <row r="424" ht="12.75">
      <c r="D424" s="5"/>
    </row>
    <row r="425" ht="12.75">
      <c r="D425" s="5"/>
    </row>
    <row r="426" ht="12.75">
      <c r="D426" s="5"/>
    </row>
    <row r="427" ht="12.75">
      <c r="D427" s="5"/>
    </row>
    <row r="428" ht="12.75">
      <c r="D428" s="5"/>
    </row>
    <row r="429" ht="12.75">
      <c r="D429" s="5"/>
    </row>
    <row r="430" ht="12.75">
      <c r="D430" s="5"/>
    </row>
    <row r="431" ht="12.75">
      <c r="D431" s="5"/>
    </row>
    <row r="432" ht="12.75">
      <c r="D432" s="5"/>
    </row>
    <row r="433" ht="12.75">
      <c r="D433" s="5"/>
    </row>
    <row r="434" ht="12.75">
      <c r="D434" s="5"/>
    </row>
    <row r="435" ht="12.75">
      <c r="D435" s="5"/>
    </row>
    <row r="436" ht="12.75">
      <c r="D436" s="5"/>
    </row>
    <row r="437" ht="12.75">
      <c r="D437" s="5"/>
    </row>
    <row r="438" ht="12.75">
      <c r="D438" s="5"/>
    </row>
    <row r="439" ht="12.75">
      <c r="D439" s="5"/>
    </row>
    <row r="440" ht="12.75">
      <c r="D440" s="5"/>
    </row>
    <row r="441" ht="12.75">
      <c r="D441" s="5"/>
    </row>
    <row r="442" ht="12.75">
      <c r="D442" s="5"/>
    </row>
    <row r="443" ht="12.75">
      <c r="D443" s="5"/>
    </row>
    <row r="444" ht="12.75">
      <c r="D444" s="5"/>
    </row>
    <row r="445" ht="12.75">
      <c r="D445" s="5"/>
    </row>
    <row r="446" ht="12.75">
      <c r="D446" s="5"/>
    </row>
    <row r="447" ht="12.75">
      <c r="D447" s="5"/>
    </row>
    <row r="448" ht="12.75">
      <c r="D448" s="5"/>
    </row>
    <row r="449" ht="12.75">
      <c r="D449" s="5"/>
    </row>
    <row r="450" ht="12.75">
      <c r="D450" s="5"/>
    </row>
    <row r="451" ht="12.75">
      <c r="D451" s="5"/>
    </row>
    <row r="452" ht="12.75">
      <c r="D452" s="5"/>
    </row>
    <row r="453" ht="12.75">
      <c r="D453" s="5"/>
    </row>
    <row r="454" ht="12.75">
      <c r="D454" s="5"/>
    </row>
    <row r="455" ht="12.75">
      <c r="D455" s="5"/>
    </row>
    <row r="456" ht="12.75">
      <c r="D456" s="5"/>
    </row>
    <row r="457" ht="12.75">
      <c r="D457" s="5"/>
    </row>
    <row r="458" ht="12.75">
      <c r="D458" s="5"/>
    </row>
    <row r="459" ht="12.75">
      <c r="D459" s="5"/>
    </row>
    <row r="460" ht="12.75">
      <c r="D460" s="5"/>
    </row>
    <row r="461" ht="12.75">
      <c r="D461" s="5"/>
    </row>
    <row r="462" ht="12.75">
      <c r="D462" s="5"/>
    </row>
    <row r="463" ht="12.75">
      <c r="D463" s="5"/>
    </row>
    <row r="464" ht="12.75">
      <c r="D464" s="5"/>
    </row>
    <row r="465" ht="12.75">
      <c r="D465" s="5"/>
    </row>
    <row r="466" ht="12.75">
      <c r="D466" s="5"/>
    </row>
    <row r="467" ht="12.75">
      <c r="D467" s="5"/>
    </row>
    <row r="468" ht="12.75">
      <c r="D468" s="5"/>
    </row>
    <row r="469" ht="12.75">
      <c r="D469" s="5"/>
    </row>
    <row r="470" ht="12.75">
      <c r="D470" s="5"/>
    </row>
    <row r="471" ht="12.75">
      <c r="D471" s="5"/>
    </row>
    <row r="472" ht="12.75">
      <c r="D472" s="5"/>
    </row>
    <row r="473" ht="12.75">
      <c r="D473" s="5"/>
    </row>
    <row r="474" ht="12.75">
      <c r="D474" s="5"/>
    </row>
    <row r="475" ht="12.75">
      <c r="D475" s="5"/>
    </row>
    <row r="476" ht="12.75">
      <c r="D476" s="5"/>
    </row>
    <row r="477" ht="12.75">
      <c r="D477" s="5"/>
    </row>
    <row r="478" ht="12.75">
      <c r="D478" s="5"/>
    </row>
    <row r="479" ht="12.75">
      <c r="D479" s="5"/>
    </row>
    <row r="480" ht="12.75">
      <c r="D480" s="5"/>
    </row>
    <row r="481" ht="12.75">
      <c r="D481" s="5"/>
    </row>
    <row r="482" ht="12.75">
      <c r="D482" s="5"/>
    </row>
    <row r="483" ht="12.75">
      <c r="D483" s="5"/>
    </row>
    <row r="484" ht="12.75">
      <c r="D484" s="5"/>
    </row>
    <row r="485" ht="12.75">
      <c r="D485" s="5"/>
    </row>
    <row r="486" ht="12.75">
      <c r="D486" s="5"/>
    </row>
    <row r="487" ht="12.75">
      <c r="D487" s="5"/>
    </row>
    <row r="488" ht="12.75">
      <c r="D488" s="5"/>
    </row>
    <row r="489" ht="12.75">
      <c r="D489" s="5"/>
    </row>
    <row r="490" ht="12.75">
      <c r="D490" s="5"/>
    </row>
    <row r="491" ht="12.75">
      <c r="D491" s="5"/>
    </row>
    <row r="492" ht="12.75">
      <c r="D492" s="5"/>
    </row>
    <row r="493" ht="12.75">
      <c r="D493" s="5"/>
    </row>
    <row r="494" ht="12.75">
      <c r="D494" s="5"/>
    </row>
    <row r="495" ht="12.75">
      <c r="D495" s="5"/>
    </row>
    <row r="496" ht="12.75">
      <c r="D496" s="5"/>
    </row>
    <row r="497" ht="12.75">
      <c r="D497" s="5"/>
    </row>
    <row r="498" ht="12.75">
      <c r="D498" s="5"/>
    </row>
    <row r="499" ht="12.75">
      <c r="D499" s="5"/>
    </row>
    <row r="500" ht="12.75">
      <c r="D500" s="5"/>
    </row>
    <row r="501" ht="12.75">
      <c r="D501" s="5"/>
    </row>
    <row r="502" ht="12.75">
      <c r="D502" s="5"/>
    </row>
    <row r="503" ht="12.75">
      <c r="D503" s="5"/>
    </row>
    <row r="504" ht="12.75">
      <c r="D504" s="5"/>
    </row>
    <row r="505" ht="12.75">
      <c r="D505" s="5"/>
    </row>
    <row r="506" ht="12.75">
      <c r="D506" s="5"/>
    </row>
    <row r="507" ht="12.75">
      <c r="D507" s="5"/>
    </row>
    <row r="508" ht="12.75">
      <c r="D508" s="5"/>
    </row>
    <row r="509" ht="12.75">
      <c r="D509" s="5"/>
    </row>
    <row r="510" ht="12.75">
      <c r="D510" s="5"/>
    </row>
    <row r="511" ht="12.75">
      <c r="D511" s="5"/>
    </row>
    <row r="512" ht="12.75">
      <c r="D512" s="5"/>
    </row>
    <row r="513" ht="12.75">
      <c r="D513" s="5"/>
    </row>
    <row r="514" ht="12.75">
      <c r="D514" s="5"/>
    </row>
    <row r="515" ht="12.75">
      <c r="D515" s="5"/>
    </row>
    <row r="516" ht="12.75">
      <c r="D516" s="5"/>
    </row>
    <row r="517" ht="12.75">
      <c r="D517" s="5"/>
    </row>
    <row r="518" ht="12.75">
      <c r="D518" s="5"/>
    </row>
    <row r="519" ht="12.75">
      <c r="D519" s="5"/>
    </row>
    <row r="520" ht="12.75">
      <c r="D520" s="5"/>
    </row>
    <row r="521" ht="12.75">
      <c r="D521" s="5"/>
    </row>
    <row r="522" ht="12.75">
      <c r="D522" s="5"/>
    </row>
    <row r="523" ht="12.75">
      <c r="D523" s="5"/>
    </row>
    <row r="524" ht="12.75">
      <c r="D524" s="5"/>
    </row>
    <row r="525" ht="12.75">
      <c r="D525" s="5"/>
    </row>
    <row r="526" ht="12.75">
      <c r="D526" s="5"/>
    </row>
    <row r="527" ht="12.75">
      <c r="D527" s="5"/>
    </row>
    <row r="528" ht="12.75">
      <c r="D528" s="5"/>
    </row>
    <row r="529" ht="12.75">
      <c r="D529" s="5"/>
    </row>
    <row r="530" ht="12.75">
      <c r="D530" s="5"/>
    </row>
    <row r="531" ht="12.75">
      <c r="D531" s="5"/>
    </row>
    <row r="532" ht="12.75">
      <c r="D532" s="5"/>
    </row>
    <row r="533" ht="12.75">
      <c r="D533" s="5"/>
    </row>
    <row r="534" ht="12.75">
      <c r="D534" s="5"/>
    </row>
    <row r="535" ht="12.75">
      <c r="D535" s="5"/>
    </row>
    <row r="536" ht="12.75">
      <c r="D536" s="5"/>
    </row>
    <row r="537" ht="12.75">
      <c r="D537" s="5"/>
    </row>
    <row r="538" ht="12.75">
      <c r="D538" s="5"/>
    </row>
    <row r="539" ht="12.75">
      <c r="D539" s="5"/>
    </row>
    <row r="540" ht="12.75">
      <c r="D540" s="5"/>
    </row>
    <row r="541" ht="12.75">
      <c r="D541" s="5"/>
    </row>
    <row r="542" ht="12.75">
      <c r="D542" s="5"/>
    </row>
    <row r="543" ht="12.75">
      <c r="D543" s="5"/>
    </row>
    <row r="544" ht="12.75">
      <c r="D544" s="5"/>
    </row>
    <row r="545" ht="12.75">
      <c r="D545" s="5"/>
    </row>
    <row r="546" ht="12.75">
      <c r="D546" s="5"/>
    </row>
    <row r="547" ht="12.75">
      <c r="D547" s="5"/>
    </row>
    <row r="548" ht="12.75">
      <c r="D548" s="5"/>
    </row>
    <row r="549" ht="12.75">
      <c r="D549" s="5"/>
    </row>
    <row r="550" ht="12.75">
      <c r="D550" s="5"/>
    </row>
    <row r="551" ht="12.75">
      <c r="D551" s="5"/>
    </row>
    <row r="552" ht="12.75">
      <c r="D552" s="5"/>
    </row>
    <row r="553" ht="12.75">
      <c r="D553" s="5"/>
    </row>
    <row r="554" ht="12.75">
      <c r="D554" s="5"/>
    </row>
    <row r="555" ht="12.75">
      <c r="D555" s="5"/>
    </row>
    <row r="556" ht="12.75">
      <c r="D556" s="5"/>
    </row>
    <row r="557" ht="12.75">
      <c r="D557" s="5"/>
    </row>
    <row r="558" ht="12.75">
      <c r="D558" s="5"/>
    </row>
    <row r="559" ht="12.75">
      <c r="D559" s="5"/>
    </row>
    <row r="560" ht="12.75">
      <c r="D560" s="5"/>
    </row>
    <row r="561" ht="12.75">
      <c r="D561" s="5"/>
    </row>
    <row r="562" ht="12.75">
      <c r="D562" s="5"/>
    </row>
    <row r="563" ht="12.75">
      <c r="D563" s="5"/>
    </row>
    <row r="564" ht="12.75">
      <c r="D564" s="5"/>
    </row>
    <row r="565" ht="12.75">
      <c r="D565" s="5"/>
    </row>
    <row r="566" ht="12.75">
      <c r="D566" s="5"/>
    </row>
    <row r="567" ht="12.75">
      <c r="D567" s="5"/>
    </row>
    <row r="568" ht="12.75">
      <c r="D568" s="5"/>
    </row>
    <row r="569" ht="12.75">
      <c r="D569" s="5"/>
    </row>
    <row r="570" ht="12.75">
      <c r="D570" s="5"/>
    </row>
    <row r="571" ht="12.75">
      <c r="D571" s="5"/>
    </row>
    <row r="572" ht="12.75">
      <c r="D572" s="5"/>
    </row>
    <row r="573" ht="12.75">
      <c r="D573" s="5"/>
    </row>
    <row r="574" ht="12.75">
      <c r="D574" s="5"/>
    </row>
    <row r="575" ht="12.75">
      <c r="D575" s="5"/>
    </row>
    <row r="576" ht="12.75">
      <c r="D576" s="5"/>
    </row>
    <row r="577" ht="12.75">
      <c r="D577" s="5"/>
    </row>
    <row r="578" ht="12.75">
      <c r="D578" s="5"/>
    </row>
    <row r="579" ht="12.75">
      <c r="D579" s="5"/>
    </row>
    <row r="580" ht="12.75">
      <c r="D580" s="5"/>
    </row>
    <row r="581" ht="12.75">
      <c r="D581" s="5"/>
    </row>
    <row r="582" ht="12.75">
      <c r="D582" s="5"/>
    </row>
    <row r="583" ht="12.75">
      <c r="D583" s="5"/>
    </row>
    <row r="584" ht="12.75">
      <c r="D584" s="5"/>
    </row>
    <row r="585" ht="12.75">
      <c r="D585" s="5"/>
    </row>
    <row r="586" ht="12.75">
      <c r="D586" s="5"/>
    </row>
    <row r="587" ht="12.75">
      <c r="D587" s="5"/>
    </row>
    <row r="588" ht="12.75">
      <c r="D588" s="5"/>
    </row>
    <row r="589" ht="12.75">
      <c r="D589" s="5"/>
    </row>
    <row r="590" ht="12.75">
      <c r="D590" s="5"/>
    </row>
    <row r="591" ht="12.75">
      <c r="D591" s="5"/>
    </row>
    <row r="592" ht="12.75">
      <c r="D592" s="5"/>
    </row>
    <row r="593" ht="12.75">
      <c r="D593" s="5"/>
    </row>
    <row r="594" ht="12.75">
      <c r="D594" s="5"/>
    </row>
    <row r="595" ht="12.75">
      <c r="D595" s="5"/>
    </row>
    <row r="596" ht="12.75">
      <c r="D596" s="5"/>
    </row>
    <row r="597" ht="12.75">
      <c r="D597" s="5"/>
    </row>
    <row r="598" ht="12.75">
      <c r="D598" s="5"/>
    </row>
    <row r="599" ht="12.75">
      <c r="D599" s="5"/>
    </row>
    <row r="600" ht="12.75">
      <c r="D600" s="5"/>
    </row>
    <row r="601" ht="12.75">
      <c r="D601" s="5"/>
    </row>
    <row r="602" ht="12.75">
      <c r="D602" s="5"/>
    </row>
    <row r="603" ht="12.75">
      <c r="D603" s="5"/>
    </row>
    <row r="604" ht="12.75">
      <c r="D604" s="5"/>
    </row>
    <row r="605" ht="12.75">
      <c r="D605" s="5"/>
    </row>
    <row r="606" ht="12.75">
      <c r="D606" s="5"/>
    </row>
    <row r="607" ht="12.75">
      <c r="D607" s="5"/>
    </row>
    <row r="608" ht="12.75">
      <c r="D608" s="5"/>
    </row>
    <row r="609" ht="12.75">
      <c r="D609" s="5"/>
    </row>
    <row r="610" ht="12.75">
      <c r="D610" s="5"/>
    </row>
    <row r="611" ht="12.75">
      <c r="D611" s="5"/>
    </row>
    <row r="612" ht="12.75">
      <c r="D612" s="5"/>
    </row>
    <row r="613" ht="12.75">
      <c r="D613" s="5"/>
    </row>
    <row r="614" ht="12.75">
      <c r="D614" s="5"/>
    </row>
    <row r="615" ht="12.75">
      <c r="D615" s="5"/>
    </row>
    <row r="616" ht="12.75">
      <c r="D616" s="5"/>
    </row>
    <row r="617" ht="12.75">
      <c r="D617" s="5"/>
    </row>
    <row r="618" ht="12.75">
      <c r="D618" s="5"/>
    </row>
    <row r="619" ht="12.75">
      <c r="D619" s="5"/>
    </row>
    <row r="620" ht="12.75">
      <c r="D620" s="5"/>
    </row>
    <row r="621" ht="12.75">
      <c r="D621" s="5"/>
    </row>
    <row r="622" ht="12.75">
      <c r="D622" s="5"/>
    </row>
    <row r="623" ht="12.75">
      <c r="D623" s="5"/>
    </row>
    <row r="624" ht="12.75">
      <c r="D624" s="5"/>
    </row>
    <row r="625" ht="12.75">
      <c r="D625" s="5"/>
    </row>
    <row r="626" ht="12.75">
      <c r="D626" s="5"/>
    </row>
    <row r="627" ht="12.75">
      <c r="D627" s="5"/>
    </row>
    <row r="628" ht="12.75">
      <c r="D628" s="5"/>
    </row>
    <row r="629" ht="12.75">
      <c r="D629" s="5"/>
    </row>
    <row r="630" ht="12.75">
      <c r="D630" s="5"/>
    </row>
    <row r="631" ht="12.75">
      <c r="D631" s="5"/>
    </row>
    <row r="632" ht="12.75">
      <c r="D632" s="5"/>
    </row>
    <row r="633" ht="12.75">
      <c r="D633" s="5"/>
    </row>
    <row r="634" ht="12.75">
      <c r="D634" s="5"/>
    </row>
    <row r="635" ht="12.75">
      <c r="D635" s="5"/>
    </row>
    <row r="636" ht="12.75">
      <c r="D636" s="5"/>
    </row>
    <row r="637" ht="12.75">
      <c r="D637" s="5"/>
    </row>
    <row r="638" ht="12.75">
      <c r="D638" s="5"/>
    </row>
    <row r="639" ht="12.75">
      <c r="D639" s="5"/>
    </row>
    <row r="640" ht="12.75">
      <c r="D640" s="5"/>
    </row>
    <row r="641" ht="12.75">
      <c r="D641" s="5"/>
    </row>
    <row r="642" ht="12.75">
      <c r="D642" s="5"/>
    </row>
    <row r="643" ht="12.75">
      <c r="D643" s="5"/>
    </row>
    <row r="644" ht="12.75">
      <c r="D644" s="5"/>
    </row>
    <row r="645" ht="12.75">
      <c r="D645" s="5"/>
    </row>
    <row r="646" ht="12.75">
      <c r="D646" s="5"/>
    </row>
    <row r="647" ht="12.75">
      <c r="D647" s="5"/>
    </row>
    <row r="648" ht="12.75">
      <c r="D648" s="5"/>
    </row>
    <row r="649" ht="12.75">
      <c r="D649" s="5"/>
    </row>
    <row r="650" ht="12.75">
      <c r="D650" s="5"/>
    </row>
    <row r="651" ht="12.75">
      <c r="D651" s="5"/>
    </row>
    <row r="652" ht="12.75">
      <c r="D652" s="5"/>
    </row>
    <row r="653" ht="12.75">
      <c r="D653" s="5"/>
    </row>
    <row r="654" ht="12.75">
      <c r="D654" s="5"/>
    </row>
    <row r="655" ht="12.75">
      <c r="D655" s="5"/>
    </row>
    <row r="656" ht="12.75">
      <c r="D656" s="5"/>
    </row>
    <row r="657" ht="12.75">
      <c r="D657" s="5"/>
    </row>
    <row r="658" ht="12.75">
      <c r="D658" s="5"/>
    </row>
    <row r="659" ht="12.75">
      <c r="D659" s="5"/>
    </row>
    <row r="660" ht="12.75">
      <c r="D660" s="5"/>
    </row>
    <row r="661" ht="12.75">
      <c r="D661" s="5"/>
    </row>
    <row r="662" ht="12.75">
      <c r="D662" s="5"/>
    </row>
    <row r="663" ht="12.75">
      <c r="D663" s="5"/>
    </row>
    <row r="664" ht="12.75">
      <c r="D664" s="5"/>
    </row>
    <row r="665" ht="12.75">
      <c r="D665" s="5"/>
    </row>
    <row r="666" ht="12.75">
      <c r="D666" s="5"/>
    </row>
    <row r="667" ht="12.75">
      <c r="D667" s="5"/>
    </row>
    <row r="668" ht="12.75">
      <c r="D668" s="5"/>
    </row>
    <row r="669" ht="12.75">
      <c r="D669" s="5"/>
    </row>
    <row r="670" ht="12.75">
      <c r="D670" s="5"/>
    </row>
    <row r="671" ht="12.75">
      <c r="D671" s="5"/>
    </row>
    <row r="672" ht="12.75">
      <c r="D672" s="5"/>
    </row>
    <row r="673" ht="12.75">
      <c r="D673" s="5"/>
    </row>
    <row r="674" ht="12.75">
      <c r="D674" s="5"/>
    </row>
    <row r="675" ht="12.75">
      <c r="D675" s="5"/>
    </row>
    <row r="676" ht="12.75">
      <c r="D676" s="5"/>
    </row>
    <row r="677" ht="12.75">
      <c r="D677" s="5"/>
    </row>
    <row r="678" ht="12.75">
      <c r="D678" s="5"/>
    </row>
    <row r="679" ht="12.75">
      <c r="D679" s="5"/>
    </row>
    <row r="680" ht="12.75">
      <c r="D680" s="5"/>
    </row>
    <row r="681" ht="12.75">
      <c r="D681" s="5"/>
    </row>
    <row r="682" ht="12.75">
      <c r="D682" s="5"/>
    </row>
    <row r="683" ht="12.75">
      <c r="D683" s="5"/>
    </row>
    <row r="684" ht="12.75">
      <c r="D684" s="5"/>
    </row>
    <row r="685" ht="12.75">
      <c r="D685" s="5"/>
    </row>
    <row r="686" ht="12.75">
      <c r="D686" s="5"/>
    </row>
    <row r="687" ht="12.75">
      <c r="D687" s="5"/>
    </row>
    <row r="688" ht="12.75">
      <c r="D688" s="5"/>
    </row>
    <row r="689" ht="12.75">
      <c r="D689" s="5"/>
    </row>
    <row r="690" ht="12.75">
      <c r="D690" s="5"/>
    </row>
    <row r="691" ht="12.75">
      <c r="D691" s="5"/>
    </row>
    <row r="692" ht="12.75">
      <c r="D692" s="5"/>
    </row>
    <row r="693" ht="12.75">
      <c r="D693" s="5"/>
    </row>
    <row r="694" ht="12.75">
      <c r="D694" s="5"/>
    </row>
    <row r="695" ht="12.75">
      <c r="D695" s="5"/>
    </row>
    <row r="696" ht="12.75">
      <c r="D696" s="5"/>
    </row>
    <row r="697" ht="12.75">
      <c r="D697" s="5"/>
    </row>
    <row r="698" ht="12.75">
      <c r="D698" s="5"/>
    </row>
    <row r="699" ht="12.75">
      <c r="D699" s="5"/>
    </row>
    <row r="700" ht="12.75">
      <c r="D700" s="5"/>
    </row>
    <row r="701" ht="12.75">
      <c r="D701" s="5"/>
    </row>
    <row r="702" ht="12.75">
      <c r="D702" s="5"/>
    </row>
    <row r="703" ht="12.75">
      <c r="D703" s="5"/>
    </row>
    <row r="704" ht="12.75">
      <c r="D704" s="5"/>
    </row>
    <row r="705" ht="12.75">
      <c r="D705" s="5"/>
    </row>
    <row r="706" ht="12.75">
      <c r="D706" s="5"/>
    </row>
    <row r="707" ht="12.75">
      <c r="D707" s="5"/>
    </row>
    <row r="708" ht="12.75">
      <c r="D708" s="5"/>
    </row>
    <row r="709" ht="12.75">
      <c r="D709" s="5"/>
    </row>
    <row r="710" ht="12.75">
      <c r="D710" s="5"/>
    </row>
    <row r="711" ht="12.75">
      <c r="D711" s="5"/>
    </row>
    <row r="712" ht="12.75">
      <c r="D712" s="5"/>
    </row>
    <row r="713" ht="12.75">
      <c r="D713" s="5"/>
    </row>
    <row r="714" ht="12.75">
      <c r="D714" s="5"/>
    </row>
    <row r="715" ht="12.75">
      <c r="D715" s="5"/>
    </row>
    <row r="716" ht="12.75">
      <c r="D716" s="5"/>
    </row>
    <row r="717" ht="12.75">
      <c r="D717" s="5"/>
    </row>
    <row r="718" ht="12.75">
      <c r="D718" s="5"/>
    </row>
    <row r="719" ht="12.75">
      <c r="D719" s="5"/>
    </row>
    <row r="720" ht="12.75">
      <c r="D720" s="5"/>
    </row>
    <row r="721" ht="12.75">
      <c r="D721" s="5"/>
    </row>
    <row r="722" ht="12.75">
      <c r="D722" s="5"/>
    </row>
    <row r="723" ht="12.75">
      <c r="D723" s="5"/>
    </row>
    <row r="724" ht="12.75">
      <c r="D724" s="5"/>
    </row>
    <row r="725" ht="12.75">
      <c r="D725" s="5"/>
    </row>
    <row r="726" ht="12.75">
      <c r="D726" s="5"/>
    </row>
    <row r="727" ht="12.75">
      <c r="D727" s="5"/>
    </row>
    <row r="728" ht="12.75">
      <c r="D728" s="5"/>
    </row>
    <row r="729" ht="12.75">
      <c r="D729" s="5"/>
    </row>
    <row r="730" ht="12.75">
      <c r="D730" s="5"/>
    </row>
    <row r="731" ht="12.75">
      <c r="D731" s="5"/>
    </row>
    <row r="732" ht="12.75">
      <c r="D732" s="5"/>
    </row>
    <row r="733" ht="12.75">
      <c r="D733" s="5"/>
    </row>
    <row r="734" ht="12.75">
      <c r="D734" s="5"/>
    </row>
    <row r="735" ht="12.75">
      <c r="D735" s="5"/>
    </row>
    <row r="736" ht="12.75">
      <c r="D736" s="5"/>
    </row>
    <row r="737" ht="12.75">
      <c r="D737" s="5"/>
    </row>
    <row r="738" ht="12.75">
      <c r="D738" s="5"/>
    </row>
    <row r="739" ht="12.75">
      <c r="D739" s="5"/>
    </row>
    <row r="740" ht="12.75">
      <c r="D740" s="5"/>
    </row>
    <row r="741" ht="12.75">
      <c r="D741" s="5"/>
    </row>
    <row r="742" ht="12.75">
      <c r="D742" s="5"/>
    </row>
    <row r="743" ht="12.75">
      <c r="D743" s="5"/>
    </row>
    <row r="744" ht="12.75">
      <c r="D744" s="5"/>
    </row>
    <row r="745" ht="12.75">
      <c r="D745" s="5"/>
    </row>
    <row r="746" ht="12.75">
      <c r="D746" s="5"/>
    </row>
    <row r="747" ht="12.75">
      <c r="D747" s="5"/>
    </row>
    <row r="748" ht="12.75">
      <c r="D748" s="5"/>
    </row>
    <row r="749" ht="12.75">
      <c r="D749" s="5"/>
    </row>
    <row r="750" ht="12.75">
      <c r="D750" s="5"/>
    </row>
    <row r="751" ht="12.75">
      <c r="D751" s="5"/>
    </row>
    <row r="752" ht="12.75">
      <c r="D752" s="5"/>
    </row>
    <row r="753" ht="12.75">
      <c r="D753" s="5"/>
    </row>
    <row r="754" ht="12.75">
      <c r="D754" s="5"/>
    </row>
    <row r="755" ht="12.75">
      <c r="D755" s="5"/>
    </row>
    <row r="756" ht="12.75">
      <c r="D756" s="5"/>
    </row>
    <row r="757" ht="12.75">
      <c r="D757" s="5"/>
    </row>
    <row r="758" ht="12.75">
      <c r="D758" s="5"/>
    </row>
    <row r="759" ht="12.75">
      <c r="D759" s="5"/>
    </row>
    <row r="760" ht="12.75">
      <c r="D760" s="5"/>
    </row>
    <row r="761" ht="12.75">
      <c r="D761" s="5"/>
    </row>
    <row r="762" ht="12.75">
      <c r="D762" s="5"/>
    </row>
    <row r="763" ht="12.75">
      <c r="D763" s="5"/>
    </row>
    <row r="764" ht="12.75">
      <c r="D764" s="5"/>
    </row>
    <row r="765" ht="12.75">
      <c r="D765" s="5"/>
    </row>
    <row r="766" ht="12.75">
      <c r="D766" s="5"/>
    </row>
    <row r="767" ht="12.75">
      <c r="D767" s="5"/>
    </row>
    <row r="768" ht="12.75">
      <c r="D768" s="5"/>
    </row>
    <row r="769" ht="12.75">
      <c r="D769" s="5"/>
    </row>
    <row r="770" ht="12.75">
      <c r="D770" s="5"/>
    </row>
    <row r="771" ht="12.75">
      <c r="D771" s="5"/>
    </row>
    <row r="772" ht="12.75">
      <c r="D772" s="5"/>
    </row>
    <row r="773" ht="12.75">
      <c r="D773" s="5"/>
    </row>
    <row r="774" ht="12.75">
      <c r="D774" s="5"/>
    </row>
    <row r="775" ht="12.75">
      <c r="D775" s="5"/>
    </row>
    <row r="776" ht="12.75">
      <c r="D776" s="5"/>
    </row>
    <row r="777" ht="12.75">
      <c r="D777" s="5"/>
    </row>
    <row r="778" ht="12.75">
      <c r="D778" s="5"/>
    </row>
    <row r="779" ht="12.75">
      <c r="D779" s="5"/>
    </row>
    <row r="780" ht="12.75">
      <c r="D780" s="5"/>
    </row>
    <row r="781" ht="12.75">
      <c r="D781" s="5"/>
    </row>
    <row r="782" ht="12.75">
      <c r="D782" s="5"/>
    </row>
    <row r="783" ht="12.75">
      <c r="D783" s="5"/>
    </row>
    <row r="784" ht="12.75">
      <c r="D784" s="5"/>
    </row>
    <row r="785" ht="12.75">
      <c r="D785" s="5"/>
    </row>
    <row r="786" ht="12.75">
      <c r="D786" s="5"/>
    </row>
    <row r="787" ht="12.75">
      <c r="D787" s="5"/>
    </row>
    <row r="788" ht="12.75">
      <c r="D788" s="5"/>
    </row>
    <row r="789" ht="12.75">
      <c r="D789" s="5"/>
    </row>
    <row r="790" ht="12.75">
      <c r="D790" s="5"/>
    </row>
    <row r="791" ht="12.75">
      <c r="D791" s="5"/>
    </row>
    <row r="792" ht="12.75">
      <c r="D792" s="5"/>
    </row>
    <row r="793" ht="12.75">
      <c r="D793" s="5"/>
    </row>
    <row r="794" ht="12.75">
      <c r="D794" s="5"/>
    </row>
    <row r="795" ht="12.75">
      <c r="D795" s="5"/>
    </row>
    <row r="796" ht="12.75">
      <c r="D796" s="5"/>
    </row>
    <row r="797" ht="12.75">
      <c r="D797" s="5"/>
    </row>
    <row r="798" ht="12.75">
      <c r="D798" s="5"/>
    </row>
    <row r="799" ht="12.75">
      <c r="D799" s="5"/>
    </row>
    <row r="800" ht="12.75">
      <c r="D800" s="5"/>
    </row>
    <row r="801" ht="12.75">
      <c r="D801" s="5"/>
    </row>
    <row r="802" ht="12.75">
      <c r="D802" s="5"/>
    </row>
    <row r="803" ht="12.75">
      <c r="D803" s="5"/>
    </row>
    <row r="804" ht="12.75">
      <c r="D804" s="5"/>
    </row>
    <row r="805" ht="12.75">
      <c r="D805" s="5"/>
    </row>
    <row r="806" ht="12.75">
      <c r="D806" s="5"/>
    </row>
    <row r="807" ht="12.75">
      <c r="D807" s="5"/>
    </row>
    <row r="808" ht="12.75">
      <c r="D808" s="5"/>
    </row>
    <row r="809" ht="12.75">
      <c r="D809" s="5"/>
    </row>
    <row r="810" ht="12.75">
      <c r="D810" s="5"/>
    </row>
    <row r="811" ht="12.75">
      <c r="D811" s="5"/>
    </row>
    <row r="812" ht="12.75">
      <c r="D812" s="5"/>
    </row>
    <row r="813" ht="12.75">
      <c r="D813" s="5"/>
    </row>
    <row r="814" ht="12.75">
      <c r="D814" s="5"/>
    </row>
    <row r="815" ht="12.75">
      <c r="D815" s="5"/>
    </row>
    <row r="816" ht="12.75">
      <c r="D816" s="5"/>
    </row>
    <row r="817" ht="12.75">
      <c r="D817" s="5"/>
    </row>
    <row r="818" ht="12.75">
      <c r="D818" s="5"/>
    </row>
    <row r="819" ht="12.75">
      <c r="D819" s="5"/>
    </row>
  </sheetData>
  <sheetProtection/>
  <mergeCells count="4">
    <mergeCell ref="A1:C1"/>
    <mergeCell ref="E5:F5"/>
    <mergeCell ref="Q13:Y13"/>
    <mergeCell ref="Q29:AA29"/>
  </mergeCells>
  <printOptions/>
  <pageMargins left="0.7" right="0.7" top="0.75" bottom="0.75" header="0.3" footer="0.3"/>
  <pageSetup fitToHeight="6" fitToWidth="1" horizontalDpi="600" verticalDpi="600" orientation="landscape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22"/>
  <sheetViews>
    <sheetView zoomScalePageLayoutView="0" workbookViewId="0" topLeftCell="A167">
      <selection activeCell="L304" sqref="L304"/>
    </sheetView>
  </sheetViews>
  <sheetFormatPr defaultColWidth="9.140625" defaultRowHeight="12.75"/>
  <cols>
    <col min="1" max="1" width="31.00390625" style="52" bestFit="1" customWidth="1"/>
    <col min="2" max="2" width="11.28125" style="52" bestFit="1" customWidth="1"/>
    <col min="3" max="3" width="11.421875" style="52" bestFit="1" customWidth="1"/>
    <col min="4" max="4" width="6.28125" style="52" bestFit="1" customWidth="1"/>
    <col min="5" max="5" width="4.7109375" style="52" customWidth="1"/>
    <col min="6" max="6" width="5.421875" style="52" bestFit="1" customWidth="1"/>
    <col min="7" max="7" width="2.28125" style="52" customWidth="1"/>
    <col min="8" max="8" width="11.421875" style="52" bestFit="1" customWidth="1"/>
    <col min="9" max="9" width="2.57421875" style="52" customWidth="1"/>
    <col min="10" max="10" width="11.28125" style="52" bestFit="1" customWidth="1"/>
    <col min="11" max="11" width="1.7109375" style="52" customWidth="1"/>
    <col min="12" max="12" width="11.421875" style="52" bestFit="1" customWidth="1"/>
    <col min="13" max="13" width="2.7109375" style="52" customWidth="1"/>
    <col min="14" max="14" width="11.421875" style="52" customWidth="1"/>
    <col min="15" max="15" width="0.85546875" style="52" customWidth="1"/>
    <col min="16" max="16" width="11.00390625" style="52" bestFit="1" customWidth="1"/>
    <col min="17" max="17" width="8.7109375" style="52" bestFit="1" customWidth="1"/>
    <col min="18" max="18" width="0.85546875" style="16" customWidth="1"/>
    <col min="19" max="19" width="11.28125" style="78" customWidth="1"/>
    <col min="20" max="20" width="0.85546875" style="79" customWidth="1"/>
    <col min="21" max="21" width="12.00390625" style="52" customWidth="1"/>
    <col min="22" max="22" width="0.85546875" style="16" customWidth="1"/>
    <col min="23" max="23" width="11.28125" style="52" bestFit="1" customWidth="1"/>
    <col min="24" max="24" width="0.85546875" style="16" customWidth="1"/>
    <col min="25" max="25" width="11.28125" style="52" bestFit="1" customWidth="1"/>
    <col min="26" max="26" width="0.85546875" style="52" customWidth="1"/>
    <col min="27" max="27" width="11.28125" style="52" bestFit="1" customWidth="1"/>
    <col min="28" max="28" width="13.00390625" style="52" customWidth="1"/>
    <col min="29" max="29" width="11.00390625" style="52" customWidth="1"/>
    <col min="30" max="32" width="9.140625" style="52" customWidth="1"/>
    <col min="33" max="33" width="11.140625" style="52" customWidth="1"/>
    <col min="34" max="16384" width="9.140625" style="52" customWidth="1"/>
  </cols>
  <sheetData>
    <row r="1" spans="1:3" ht="12.75">
      <c r="A1" s="137" t="s">
        <v>0</v>
      </c>
      <c r="B1" s="137"/>
      <c r="C1" s="137"/>
    </row>
    <row r="2" spans="1:3" ht="12.75">
      <c r="A2" s="80" t="s">
        <v>117</v>
      </c>
      <c r="B2" s="80"/>
      <c r="C2" s="80"/>
    </row>
    <row r="3" spans="1:3" ht="12.75">
      <c r="A3" s="81">
        <v>43646</v>
      </c>
      <c r="B3" s="80"/>
      <c r="C3" s="80"/>
    </row>
    <row r="4" spans="1:16" ht="12.75">
      <c r="A4" s="82"/>
      <c r="B4" s="82"/>
      <c r="C4" s="82"/>
      <c r="D4" s="82"/>
      <c r="E4" s="82"/>
      <c r="F4" s="82"/>
      <c r="G4" s="82"/>
      <c r="H4" s="82" t="s">
        <v>2</v>
      </c>
      <c r="I4" s="82"/>
      <c r="J4" s="82" t="s">
        <v>3</v>
      </c>
      <c r="K4" s="82"/>
      <c r="L4" s="82" t="s">
        <v>4</v>
      </c>
      <c r="N4" s="78" t="s">
        <v>5</v>
      </c>
      <c r="O4" s="78"/>
      <c r="P4" s="78"/>
    </row>
    <row r="5" spans="1:16" ht="12.75">
      <c r="A5" s="82" t="s">
        <v>6</v>
      </c>
      <c r="B5" s="82"/>
      <c r="C5" s="82" t="s">
        <v>7</v>
      </c>
      <c r="D5" s="82" t="s">
        <v>8</v>
      </c>
      <c r="E5" s="138" t="s">
        <v>9</v>
      </c>
      <c r="F5" s="138"/>
      <c r="G5" s="82"/>
      <c r="H5" s="82" t="s">
        <v>10</v>
      </c>
      <c r="I5" s="82"/>
      <c r="J5" s="82" t="s">
        <v>11</v>
      </c>
      <c r="K5" s="82"/>
      <c r="L5" s="82" t="s">
        <v>10</v>
      </c>
      <c r="N5" s="78" t="s">
        <v>12</v>
      </c>
      <c r="O5" s="78"/>
      <c r="P5" s="78"/>
    </row>
    <row r="6" spans="1:12" ht="12.75">
      <c r="A6" s="82"/>
      <c r="B6" s="82"/>
      <c r="C6" s="82"/>
      <c r="D6" s="82"/>
      <c r="E6" s="82"/>
      <c r="F6" s="82"/>
      <c r="G6" s="82"/>
      <c r="H6" s="82" t="s">
        <v>11</v>
      </c>
      <c r="I6" s="82"/>
      <c r="J6" s="82"/>
      <c r="K6" s="82"/>
      <c r="L6" s="82" t="s">
        <v>11</v>
      </c>
    </row>
    <row r="7" spans="3:12" ht="12.75">
      <c r="C7" s="13"/>
      <c r="D7" s="83"/>
      <c r="E7" s="13"/>
      <c r="F7" s="13"/>
      <c r="G7" s="13"/>
      <c r="H7" s="13"/>
      <c r="I7" s="13"/>
      <c r="J7" s="13"/>
      <c r="K7" s="13"/>
      <c r="L7" s="13"/>
    </row>
    <row r="8" spans="1:14" ht="12.75">
      <c r="A8" s="52" t="s">
        <v>14</v>
      </c>
      <c r="B8" s="84">
        <v>37622</v>
      </c>
      <c r="C8" s="13">
        <v>29602</v>
      </c>
      <c r="D8" s="83"/>
      <c r="E8" s="13" t="s">
        <v>13</v>
      </c>
      <c r="F8" s="13"/>
      <c r="G8" s="13"/>
      <c r="H8" s="13">
        <v>0</v>
      </c>
      <c r="I8" s="13"/>
      <c r="J8" s="13">
        <v>0</v>
      </c>
      <c r="K8" s="13"/>
      <c r="L8" s="13">
        <v>0</v>
      </c>
      <c r="N8" s="15">
        <f>C8</f>
        <v>29602</v>
      </c>
    </row>
    <row r="9" spans="1:16" ht="12.75">
      <c r="A9" s="75">
        <v>2011</v>
      </c>
      <c r="B9" s="84">
        <v>40724</v>
      </c>
      <c r="C9" s="85">
        <v>632562.42</v>
      </c>
      <c r="D9" s="83"/>
      <c r="E9" s="13" t="s">
        <v>13</v>
      </c>
      <c r="F9" s="13"/>
      <c r="G9" s="13"/>
      <c r="H9" s="13"/>
      <c r="I9" s="13"/>
      <c r="J9" s="15"/>
      <c r="K9" s="15"/>
      <c r="L9" s="15">
        <f>H9+J9</f>
        <v>0</v>
      </c>
      <c r="N9" s="85">
        <f>C9-L9</f>
        <v>632562.42</v>
      </c>
      <c r="O9" s="15"/>
      <c r="P9" s="15"/>
    </row>
    <row r="10" spans="3:12" ht="12.75">
      <c r="C10" s="13"/>
      <c r="D10" s="83"/>
      <c r="E10" s="13"/>
      <c r="F10" s="13"/>
      <c r="G10" s="13"/>
      <c r="H10" s="13"/>
      <c r="I10" s="13"/>
      <c r="J10" s="13"/>
      <c r="K10" s="13"/>
      <c r="L10" s="13"/>
    </row>
    <row r="11" spans="1:28" ht="13.5" thickBot="1">
      <c r="A11" s="80" t="s">
        <v>15</v>
      </c>
      <c r="B11" s="84"/>
      <c r="C11" s="14">
        <f>SUM(C8:C9)</f>
        <v>662164.42</v>
      </c>
      <c r="D11" s="83">
        <v>1491</v>
      </c>
      <c r="F11" s="13"/>
      <c r="G11" s="13"/>
      <c r="H11" s="15"/>
      <c r="I11" s="15"/>
      <c r="J11" s="15"/>
      <c r="K11" s="15"/>
      <c r="L11" s="15"/>
      <c r="N11" s="14">
        <f>SUM(N8:N9)</f>
        <v>662164.42</v>
      </c>
      <c r="O11" s="15"/>
      <c r="P11" s="15"/>
      <c r="AB11" s="86"/>
    </row>
    <row r="12" spans="2:16" ht="14.25" thickBot="1" thickTop="1">
      <c r="B12" s="84"/>
      <c r="C12" s="87"/>
      <c r="D12" s="83"/>
      <c r="E12" s="13"/>
      <c r="F12" s="13"/>
      <c r="G12" s="13"/>
      <c r="H12" s="13"/>
      <c r="I12" s="13"/>
      <c r="J12" s="13"/>
      <c r="K12" s="13"/>
      <c r="L12" s="13"/>
      <c r="N12" s="88"/>
      <c r="O12" s="88"/>
      <c r="P12" s="88"/>
    </row>
    <row r="13" spans="2:33" ht="13.5" thickBot="1">
      <c r="B13" s="84"/>
      <c r="C13" s="13"/>
      <c r="D13" s="83"/>
      <c r="E13" s="13"/>
      <c r="F13" s="13"/>
      <c r="G13" s="13"/>
      <c r="H13" s="13"/>
      <c r="I13" s="13"/>
      <c r="J13" s="13"/>
      <c r="K13" s="13"/>
      <c r="L13" s="13"/>
      <c r="N13" s="88"/>
      <c r="O13" s="88"/>
      <c r="P13" s="88"/>
      <c r="Q13" s="139" t="s">
        <v>65</v>
      </c>
      <c r="R13" s="140"/>
      <c r="S13" s="140"/>
      <c r="T13" s="140"/>
      <c r="U13" s="140"/>
      <c r="V13" s="140"/>
      <c r="W13" s="140"/>
      <c r="X13" s="140"/>
      <c r="Y13" s="141"/>
      <c r="AE13" s="86"/>
      <c r="AG13" s="86"/>
    </row>
    <row r="14" spans="15:34" ht="12.75">
      <c r="O14" s="15"/>
      <c r="P14" s="15"/>
      <c r="AB14" s="13"/>
      <c r="AC14" s="89"/>
      <c r="AG14" s="13"/>
      <c r="AH14" s="89"/>
    </row>
    <row r="15" spans="1:34" ht="12.75">
      <c r="A15" s="52" t="s">
        <v>75</v>
      </c>
      <c r="B15" s="84">
        <v>41455</v>
      </c>
      <c r="C15" s="15">
        <v>54575</v>
      </c>
      <c r="E15" s="78" t="s">
        <v>16</v>
      </c>
      <c r="F15" s="78">
        <v>40</v>
      </c>
      <c r="H15" s="46">
        <v>4092</v>
      </c>
      <c r="J15" s="13">
        <f>C15/F15</f>
        <v>1364.375</v>
      </c>
      <c r="L15" s="13">
        <f>H15+J15</f>
        <v>5456.375</v>
      </c>
      <c r="N15" s="15">
        <f>C15-L15</f>
        <v>49118.625</v>
      </c>
      <c r="O15" s="15"/>
      <c r="P15" s="15"/>
      <c r="AB15" s="13"/>
      <c r="AC15" s="89"/>
      <c r="AG15" s="13"/>
      <c r="AH15" s="89"/>
    </row>
    <row r="16" spans="1:34" ht="12.75">
      <c r="A16" s="52" t="s">
        <v>17</v>
      </c>
      <c r="B16" s="84">
        <v>37622</v>
      </c>
      <c r="C16" s="85">
        <v>118409</v>
      </c>
      <c r="D16" s="83"/>
      <c r="E16" s="90" t="s">
        <v>16</v>
      </c>
      <c r="F16" s="91">
        <v>40</v>
      </c>
      <c r="G16" s="13"/>
      <c r="H16" s="92">
        <v>45882</v>
      </c>
      <c r="I16" s="13"/>
      <c r="J16" s="85">
        <f>C16/F16</f>
        <v>2960.225</v>
      </c>
      <c r="K16" s="13"/>
      <c r="L16" s="85">
        <f>H16+J16</f>
        <v>48842.225</v>
      </c>
      <c r="N16" s="85">
        <f>C16-L16</f>
        <v>69566.775</v>
      </c>
      <c r="O16" s="15"/>
      <c r="P16" s="93" t="s">
        <v>67</v>
      </c>
      <c r="Q16" s="94">
        <v>1490</v>
      </c>
      <c r="R16" s="95"/>
      <c r="S16" s="94">
        <v>1491</v>
      </c>
      <c r="T16" s="95"/>
      <c r="U16" s="94">
        <v>1492</v>
      </c>
      <c r="V16" s="95"/>
      <c r="W16" s="94">
        <v>1493</v>
      </c>
      <c r="X16" s="95"/>
      <c r="Y16" s="94">
        <v>1494</v>
      </c>
      <c r="AB16" s="13"/>
      <c r="AC16" s="89"/>
      <c r="AG16" s="13"/>
      <c r="AH16" s="89"/>
    </row>
    <row r="17" spans="2:34" ht="12.75">
      <c r="B17" s="84"/>
      <c r="C17" s="15"/>
      <c r="D17" s="83"/>
      <c r="E17" s="15"/>
      <c r="F17" s="13"/>
      <c r="G17" s="13"/>
      <c r="H17" s="45"/>
      <c r="I17" s="13"/>
      <c r="J17" s="15"/>
      <c r="K17" s="13"/>
      <c r="L17" s="15"/>
      <c r="N17" s="15"/>
      <c r="O17" s="15"/>
      <c r="P17" s="93"/>
      <c r="Q17" s="96"/>
      <c r="R17" s="95"/>
      <c r="S17" s="97">
        <f>+L342</f>
        <v>100156.35</v>
      </c>
      <c r="T17" s="95"/>
      <c r="U17" s="96"/>
      <c r="V17" s="95"/>
      <c r="W17" s="96"/>
      <c r="X17" s="95"/>
      <c r="Y17" s="96"/>
      <c r="AB17" s="13"/>
      <c r="AC17" s="89"/>
      <c r="AG17" s="13"/>
      <c r="AH17" s="89"/>
    </row>
    <row r="18" spans="2:34" ht="13.5" thickBot="1">
      <c r="B18" s="84"/>
      <c r="C18" s="14">
        <f>SUM(C15:C17)</f>
        <v>172984</v>
      </c>
      <c r="D18" s="83"/>
      <c r="E18" s="15"/>
      <c r="F18" s="13"/>
      <c r="G18" s="13"/>
      <c r="H18" s="98">
        <f>SUM(H15:H17)</f>
        <v>49974</v>
      </c>
      <c r="I18" s="13"/>
      <c r="J18" s="14">
        <f>SUM(J15:J17)</f>
        <v>4324.6</v>
      </c>
      <c r="K18" s="13"/>
      <c r="L18" s="14">
        <f>SUM(L15:L17)</f>
        <v>54298.6</v>
      </c>
      <c r="N18" s="14">
        <f>SUM(N15:N17)</f>
        <v>118685.4</v>
      </c>
      <c r="O18" s="15"/>
      <c r="P18" s="93"/>
      <c r="Q18" s="96"/>
      <c r="R18" s="95"/>
      <c r="S18" s="97">
        <f>+L352</f>
        <v>705327.5</v>
      </c>
      <c r="T18" s="95"/>
      <c r="U18" s="96"/>
      <c r="V18" s="95"/>
      <c r="W18" s="96"/>
      <c r="X18" s="95"/>
      <c r="Y18" s="96"/>
      <c r="AB18" s="13"/>
      <c r="AC18" s="89"/>
      <c r="AG18" s="13"/>
      <c r="AH18" s="89"/>
    </row>
    <row r="19" spans="2:34" ht="13.5" thickTop="1">
      <c r="B19" s="84"/>
      <c r="C19" s="87" t="s">
        <v>57</v>
      </c>
      <c r="D19" s="83"/>
      <c r="E19" s="13"/>
      <c r="F19" s="13"/>
      <c r="G19" s="13"/>
      <c r="H19" s="46"/>
      <c r="I19" s="13"/>
      <c r="J19" s="13"/>
      <c r="K19" s="13"/>
      <c r="L19" s="13"/>
      <c r="N19" s="88"/>
      <c r="O19" s="88"/>
      <c r="P19" s="88"/>
      <c r="Q19" s="49">
        <f>+L20</f>
        <v>54298.6</v>
      </c>
      <c r="R19" s="50"/>
      <c r="S19" s="69">
        <f>+L95</f>
        <v>5051379.298204016</v>
      </c>
      <c r="T19" s="55"/>
      <c r="U19" s="49">
        <f>+L41</f>
        <v>603059.1488</v>
      </c>
      <c r="V19" s="50"/>
      <c r="W19" s="49">
        <f>+L272</f>
        <v>19377765.48725</v>
      </c>
      <c r="X19" s="50"/>
      <c r="Y19" s="49">
        <f>+L208</f>
        <v>2473216.6343452386</v>
      </c>
      <c r="AB19" s="13"/>
      <c r="AC19" s="89"/>
      <c r="AG19" s="13"/>
      <c r="AH19" s="89"/>
    </row>
    <row r="20" spans="1:34" ht="13.5" thickBot="1">
      <c r="A20" s="80" t="s">
        <v>15</v>
      </c>
      <c r="B20" s="84"/>
      <c r="C20" s="14">
        <f>+C11+C18</f>
        <v>835148.42</v>
      </c>
      <c r="D20" s="83">
        <v>1490</v>
      </c>
      <c r="E20" s="13"/>
      <c r="F20" s="13"/>
      <c r="G20" s="13"/>
      <c r="H20" s="98">
        <f>+H11+H18</f>
        <v>49974</v>
      </c>
      <c r="I20" s="13"/>
      <c r="J20" s="14">
        <f>+J11+J18</f>
        <v>4324.6</v>
      </c>
      <c r="K20" s="13"/>
      <c r="L20" s="14">
        <f>+L11+L18</f>
        <v>54298.6</v>
      </c>
      <c r="N20" s="14">
        <f>+N11+N18</f>
        <v>780849.8200000001</v>
      </c>
      <c r="O20" s="15"/>
      <c r="P20" s="15"/>
      <c r="Q20" s="49"/>
      <c r="R20" s="50"/>
      <c r="S20" s="69">
        <f>+L216</f>
        <v>78640</v>
      </c>
      <c r="T20" s="55"/>
      <c r="U20" s="49">
        <f>+L288</f>
        <v>191558.5</v>
      </c>
      <c r="V20" s="50"/>
      <c r="W20" s="70"/>
      <c r="X20" s="71"/>
      <c r="Y20" s="49"/>
      <c r="AB20" s="13"/>
      <c r="AC20" s="89"/>
      <c r="AG20" s="13"/>
      <c r="AH20" s="89"/>
    </row>
    <row r="21" spans="2:34" ht="13.5" thickTop="1">
      <c r="B21" s="84"/>
      <c r="D21" s="83"/>
      <c r="E21" s="13"/>
      <c r="F21" s="13"/>
      <c r="G21" s="13"/>
      <c r="H21" s="13"/>
      <c r="I21" s="13"/>
      <c r="J21" s="13"/>
      <c r="K21" s="13"/>
      <c r="L21" s="87" t="s">
        <v>50</v>
      </c>
      <c r="N21" s="88"/>
      <c r="O21" s="88"/>
      <c r="P21" s="88"/>
      <c r="Q21" s="49"/>
      <c r="R21" s="50"/>
      <c r="S21" s="69">
        <f>+L223</f>
        <v>116382.58585858585</v>
      </c>
      <c r="T21" s="55"/>
      <c r="U21" s="49">
        <f>+L324</f>
        <v>7231612.45</v>
      </c>
      <c r="V21" s="50"/>
      <c r="W21" s="49"/>
      <c r="X21" s="50"/>
      <c r="Y21" s="49"/>
      <c r="AB21" s="13"/>
      <c r="AC21" s="89"/>
      <c r="AG21" s="13"/>
      <c r="AH21" s="89"/>
    </row>
    <row r="22" spans="3:34" ht="12.75">
      <c r="C22" s="15"/>
      <c r="D22" s="83"/>
      <c r="E22" s="13"/>
      <c r="F22" s="13"/>
      <c r="G22" s="13"/>
      <c r="H22" s="13"/>
      <c r="I22" s="13"/>
      <c r="J22" s="13"/>
      <c r="K22" s="13"/>
      <c r="L22" s="13"/>
      <c r="N22" s="15"/>
      <c r="O22" s="15"/>
      <c r="P22" s="15"/>
      <c r="Q22" s="49"/>
      <c r="R22" s="50"/>
      <c r="S22" s="69">
        <f>+L329</f>
        <v>1039780</v>
      </c>
      <c r="T22" s="55"/>
      <c r="U22" s="49"/>
      <c r="V22" s="50"/>
      <c r="W22" s="49"/>
      <c r="X22" s="50"/>
      <c r="Y22" s="49"/>
      <c r="AF22" s="70"/>
      <c r="AG22" s="13"/>
      <c r="AH22" s="89"/>
    </row>
    <row r="23" spans="1:25" ht="12.75">
      <c r="A23" s="75">
        <v>1967</v>
      </c>
      <c r="B23" s="84">
        <v>24473</v>
      </c>
      <c r="C23" s="15">
        <v>43000</v>
      </c>
      <c r="D23" s="83"/>
      <c r="E23" s="13" t="s">
        <v>16</v>
      </c>
      <c r="F23" s="13">
        <v>50</v>
      </c>
      <c r="G23" s="13"/>
      <c r="H23" s="13">
        <v>43000</v>
      </c>
      <c r="I23" s="13"/>
      <c r="J23" s="13"/>
      <c r="K23" s="13"/>
      <c r="L23" s="13">
        <f aca="true" t="shared" si="0" ref="L23:L38">H23+J23</f>
        <v>43000</v>
      </c>
      <c r="N23" s="15">
        <f aca="true" t="shared" si="1" ref="N23:N35">C23-L23</f>
        <v>0</v>
      </c>
      <c r="O23" s="15"/>
      <c r="P23" s="15"/>
      <c r="Q23" s="49"/>
      <c r="R23" s="50"/>
      <c r="S23" s="69">
        <f>+L335</f>
        <v>386000</v>
      </c>
      <c r="T23" s="55"/>
      <c r="U23" s="49"/>
      <c r="V23" s="50"/>
      <c r="W23" s="49"/>
      <c r="X23" s="50"/>
      <c r="Y23" s="49"/>
    </row>
    <row r="24" spans="1:25" ht="12.75">
      <c r="A24" s="75">
        <v>1969</v>
      </c>
      <c r="B24" s="84">
        <v>25204</v>
      </c>
      <c r="C24" s="15">
        <v>13864</v>
      </c>
      <c r="D24" s="83"/>
      <c r="E24" s="13" t="s">
        <v>16</v>
      </c>
      <c r="F24" s="13">
        <v>50</v>
      </c>
      <c r="G24" s="13"/>
      <c r="H24" s="13">
        <v>13723</v>
      </c>
      <c r="I24" s="13"/>
      <c r="J24" s="13">
        <v>141</v>
      </c>
      <c r="K24" s="13"/>
      <c r="L24" s="13">
        <f t="shared" si="0"/>
        <v>13864</v>
      </c>
      <c r="N24" s="15">
        <f t="shared" si="1"/>
        <v>0</v>
      </c>
      <c r="O24" s="15"/>
      <c r="P24" s="15"/>
      <c r="Q24" s="53"/>
      <c r="R24" s="50"/>
      <c r="S24" s="54">
        <f>+L338</f>
        <v>180000</v>
      </c>
      <c r="T24" s="55"/>
      <c r="U24" s="53"/>
      <c r="V24" s="50"/>
      <c r="W24" s="53"/>
      <c r="X24" s="50"/>
      <c r="Y24" s="53"/>
    </row>
    <row r="25" spans="1:27" ht="13.5" thickBot="1">
      <c r="A25" s="75">
        <v>1970</v>
      </c>
      <c r="B25" s="84">
        <v>25569</v>
      </c>
      <c r="C25" s="15">
        <v>149278</v>
      </c>
      <c r="D25" s="83"/>
      <c r="E25" s="13" t="s">
        <v>16</v>
      </c>
      <c r="F25" s="13">
        <v>50</v>
      </c>
      <c r="G25" s="13"/>
      <c r="H25" s="13">
        <v>126454</v>
      </c>
      <c r="I25" s="13"/>
      <c r="J25" s="13">
        <f aca="true" t="shared" si="2" ref="J25:J38">C25/F25</f>
        <v>2985.56</v>
      </c>
      <c r="K25" s="13"/>
      <c r="L25" s="13">
        <f t="shared" si="0"/>
        <v>129439.56</v>
      </c>
      <c r="N25" s="15">
        <f t="shared" si="1"/>
        <v>19838.440000000002</v>
      </c>
      <c r="O25" s="15"/>
      <c r="P25" s="93" t="s">
        <v>66</v>
      </c>
      <c r="Q25" s="56">
        <f>SUM(Q19:Q24)</f>
        <v>54298.6</v>
      </c>
      <c r="R25" s="45"/>
      <c r="S25" s="57">
        <f>SUM(S17:S24)</f>
        <v>7657665.734062602</v>
      </c>
      <c r="T25" s="45"/>
      <c r="U25" s="56">
        <f>SUM(U19:U24)</f>
        <v>8026230.0988</v>
      </c>
      <c r="V25" s="45"/>
      <c r="W25" s="57">
        <f>SUM(W19:W24)</f>
        <v>19377765.48725</v>
      </c>
      <c r="X25" s="45"/>
      <c r="Y25" s="57">
        <f>SUM(Y19:Y24)</f>
        <v>2473216.6343452386</v>
      </c>
      <c r="AA25" s="120">
        <f>SUM(Q25:Z25)</f>
        <v>37589176.55445784</v>
      </c>
    </row>
    <row r="26" spans="1:25" ht="13.5" thickTop="1">
      <c r="A26" s="75">
        <v>1971</v>
      </c>
      <c r="B26" s="84">
        <v>25934</v>
      </c>
      <c r="C26" s="15">
        <v>22518</v>
      </c>
      <c r="D26" s="83"/>
      <c r="E26" s="13" t="s">
        <v>16</v>
      </c>
      <c r="F26" s="13">
        <v>50</v>
      </c>
      <c r="G26" s="13"/>
      <c r="H26" s="13">
        <v>20939.36</v>
      </c>
      <c r="I26" s="13"/>
      <c r="J26" s="13">
        <f t="shared" si="2"/>
        <v>450.36</v>
      </c>
      <c r="K26" s="13"/>
      <c r="L26" s="13">
        <f t="shared" si="0"/>
        <v>21389.72</v>
      </c>
      <c r="N26" s="15">
        <f t="shared" si="1"/>
        <v>1128.2799999999988</v>
      </c>
      <c r="O26" s="15"/>
      <c r="P26" s="93" t="s">
        <v>55</v>
      </c>
      <c r="Q26" s="87" t="s">
        <v>50</v>
      </c>
      <c r="R26" s="45"/>
      <c r="S26" s="87" t="s">
        <v>51</v>
      </c>
      <c r="T26" s="48"/>
      <c r="U26" s="87" t="s">
        <v>52</v>
      </c>
      <c r="V26" s="45"/>
      <c r="W26" s="87" t="s">
        <v>53</v>
      </c>
      <c r="X26" s="45"/>
      <c r="Y26" s="87" t="s">
        <v>54</v>
      </c>
    </row>
    <row r="27" spans="1:17" ht="12.75">
      <c r="A27" s="75">
        <v>1972</v>
      </c>
      <c r="B27" s="84">
        <v>26299</v>
      </c>
      <c r="C27" s="15">
        <v>4609</v>
      </c>
      <c r="D27" s="83"/>
      <c r="E27" s="13" t="s">
        <v>16</v>
      </c>
      <c r="F27" s="13">
        <v>50</v>
      </c>
      <c r="G27" s="13"/>
      <c r="H27" s="13">
        <v>4609</v>
      </c>
      <c r="I27" s="13"/>
      <c r="J27" s="13"/>
      <c r="K27" s="13"/>
      <c r="L27" s="13">
        <f t="shared" si="0"/>
        <v>4609</v>
      </c>
      <c r="N27" s="15">
        <f t="shared" si="1"/>
        <v>0</v>
      </c>
      <c r="O27" s="15"/>
      <c r="Q27" s="82" t="s">
        <v>130</v>
      </c>
    </row>
    <row r="28" spans="1:16" ht="13.5" thickBot="1">
      <c r="A28" s="75">
        <v>1976</v>
      </c>
      <c r="B28" s="84">
        <v>27760</v>
      </c>
      <c r="C28" s="15">
        <v>22369</v>
      </c>
      <c r="D28" s="83"/>
      <c r="E28" s="13" t="s">
        <v>16</v>
      </c>
      <c r="F28" s="13">
        <v>50</v>
      </c>
      <c r="G28" s="13"/>
      <c r="H28" s="13">
        <v>19010.38</v>
      </c>
      <c r="I28" s="13"/>
      <c r="J28" s="13">
        <f t="shared" si="2"/>
        <v>447.38</v>
      </c>
      <c r="K28" s="13"/>
      <c r="L28" s="13">
        <f t="shared" si="0"/>
        <v>19457.760000000002</v>
      </c>
      <c r="N28" s="15">
        <f t="shared" si="1"/>
        <v>2911.239999999998</v>
      </c>
      <c r="O28" s="15"/>
      <c r="P28" s="15"/>
    </row>
    <row r="29" spans="1:27" ht="13.5" thickBot="1">
      <c r="A29" s="75">
        <v>1980</v>
      </c>
      <c r="B29" s="84">
        <v>29221</v>
      </c>
      <c r="C29" s="15">
        <v>4023</v>
      </c>
      <c r="D29" s="83"/>
      <c r="E29" s="13" t="s">
        <v>16</v>
      </c>
      <c r="F29" s="13">
        <v>50</v>
      </c>
      <c r="G29" s="13"/>
      <c r="H29" s="13">
        <v>3128.46</v>
      </c>
      <c r="I29" s="13"/>
      <c r="J29" s="13">
        <f t="shared" si="2"/>
        <v>80.46</v>
      </c>
      <c r="K29" s="13"/>
      <c r="L29" s="13">
        <f t="shared" si="0"/>
        <v>3208.92</v>
      </c>
      <c r="N29" s="15">
        <f t="shared" si="1"/>
        <v>814.0799999999999</v>
      </c>
      <c r="O29" s="15"/>
      <c r="P29" s="15"/>
      <c r="Q29" s="139" t="s">
        <v>64</v>
      </c>
      <c r="R29" s="140"/>
      <c r="S29" s="140"/>
      <c r="T29" s="140"/>
      <c r="U29" s="140"/>
      <c r="V29" s="140"/>
      <c r="W29" s="140"/>
      <c r="X29" s="140"/>
      <c r="Y29" s="140"/>
      <c r="Z29" s="140"/>
      <c r="AA29" s="141"/>
    </row>
    <row r="30" spans="1:16" ht="12.75">
      <c r="A30" s="75">
        <v>2008</v>
      </c>
      <c r="B30" s="84">
        <v>39629</v>
      </c>
      <c r="C30" s="15">
        <v>816454.95</v>
      </c>
      <c r="D30" s="83"/>
      <c r="E30" s="13" t="s">
        <v>18</v>
      </c>
      <c r="F30" s="13">
        <v>50</v>
      </c>
      <c r="G30" s="13"/>
      <c r="H30" s="13">
        <v>163290.099</v>
      </c>
      <c r="I30" s="13"/>
      <c r="J30" s="13">
        <f t="shared" si="2"/>
        <v>16329.098999999998</v>
      </c>
      <c r="K30" s="13"/>
      <c r="L30" s="13">
        <f t="shared" si="0"/>
        <v>179619.19799999997</v>
      </c>
      <c r="N30" s="15">
        <f t="shared" si="1"/>
        <v>636835.752</v>
      </c>
      <c r="O30" s="15"/>
      <c r="P30" s="15"/>
    </row>
    <row r="31" spans="1:27" ht="12.75">
      <c r="A31" s="75" t="s">
        <v>32</v>
      </c>
      <c r="B31" s="84">
        <v>39994</v>
      </c>
      <c r="C31" s="15">
        <v>165753</v>
      </c>
      <c r="D31" s="83"/>
      <c r="E31" s="13" t="s">
        <v>16</v>
      </c>
      <c r="F31" s="13">
        <v>50</v>
      </c>
      <c r="G31" s="13"/>
      <c r="H31" s="13">
        <v>29835.06</v>
      </c>
      <c r="I31" s="13"/>
      <c r="J31" s="13">
        <f t="shared" si="2"/>
        <v>3315.06</v>
      </c>
      <c r="K31" s="13"/>
      <c r="L31" s="13">
        <f t="shared" si="0"/>
        <v>33150.12</v>
      </c>
      <c r="N31" s="15">
        <f t="shared" si="1"/>
        <v>132602.88</v>
      </c>
      <c r="O31" s="15"/>
      <c r="P31" s="93" t="s">
        <v>67</v>
      </c>
      <c r="Q31" s="94">
        <v>1400</v>
      </c>
      <c r="R31" s="95"/>
      <c r="S31" s="94">
        <v>1430</v>
      </c>
      <c r="T31" s="95"/>
      <c r="U31" s="94">
        <v>1420</v>
      </c>
      <c r="V31" s="95"/>
      <c r="W31" s="94">
        <v>1450</v>
      </c>
      <c r="X31" s="95"/>
      <c r="Y31" s="94">
        <v>1440</v>
      </c>
      <c r="AA31" s="94" t="s">
        <v>56</v>
      </c>
    </row>
    <row r="32" spans="1:27" ht="12.75">
      <c r="A32" s="75" t="s">
        <v>33</v>
      </c>
      <c r="B32" s="84">
        <v>39994</v>
      </c>
      <c r="C32" s="15">
        <v>289174</v>
      </c>
      <c r="D32" s="83"/>
      <c r="E32" s="13" t="s">
        <v>16</v>
      </c>
      <c r="F32" s="13">
        <v>50</v>
      </c>
      <c r="G32" s="13"/>
      <c r="H32" s="13">
        <v>52048.479999999996</v>
      </c>
      <c r="I32" s="13"/>
      <c r="J32" s="13">
        <f t="shared" si="2"/>
        <v>5783.48</v>
      </c>
      <c r="K32" s="13"/>
      <c r="L32" s="13">
        <f t="shared" si="0"/>
        <v>57831.95999999999</v>
      </c>
      <c r="N32" s="15">
        <f t="shared" si="1"/>
        <v>231342.04</v>
      </c>
      <c r="O32" s="15"/>
      <c r="P32" s="88"/>
      <c r="Q32" s="51">
        <f>+C20</f>
        <v>835148.42</v>
      </c>
      <c r="R32" s="45"/>
      <c r="S32" s="47">
        <f>+C41</f>
        <v>3486190.7199999997</v>
      </c>
      <c r="T32" s="48"/>
      <c r="U32" s="49">
        <f>+C95</f>
        <v>7128353</v>
      </c>
      <c r="V32" s="50"/>
      <c r="W32" s="51">
        <f>+C208</f>
        <v>4532321.14</v>
      </c>
      <c r="X32" s="45"/>
      <c r="Y32" s="51">
        <f>+C272</f>
        <v>61060855.89</v>
      </c>
      <c r="AA32" s="51"/>
    </row>
    <row r="33" spans="1:27" ht="12.75">
      <c r="A33" s="75" t="s">
        <v>36</v>
      </c>
      <c r="B33" s="84">
        <v>40359</v>
      </c>
      <c r="C33" s="15">
        <v>1700</v>
      </c>
      <c r="D33" s="83"/>
      <c r="E33" s="13" t="s">
        <v>16</v>
      </c>
      <c r="F33" s="13">
        <v>50</v>
      </c>
      <c r="G33" s="13"/>
      <c r="H33" s="13">
        <v>272</v>
      </c>
      <c r="I33" s="13"/>
      <c r="J33" s="13">
        <f t="shared" si="2"/>
        <v>34</v>
      </c>
      <c r="K33" s="13"/>
      <c r="L33" s="13">
        <f t="shared" si="0"/>
        <v>306</v>
      </c>
      <c r="N33" s="15">
        <f t="shared" si="1"/>
        <v>1394</v>
      </c>
      <c r="O33" s="15"/>
      <c r="P33" s="15"/>
      <c r="Q33" s="51"/>
      <c r="R33" s="45"/>
      <c r="S33" s="47">
        <f>+C288</f>
        <v>192736</v>
      </c>
      <c r="T33" s="48"/>
      <c r="U33" s="51">
        <f>+C216</f>
        <v>78640</v>
      </c>
      <c r="V33" s="45"/>
      <c r="W33" s="46"/>
      <c r="Y33" s="46"/>
      <c r="AA33" s="46"/>
    </row>
    <row r="34" spans="1:27" ht="12.75">
      <c r="A34" s="75" t="s">
        <v>48</v>
      </c>
      <c r="B34" s="84">
        <v>40724</v>
      </c>
      <c r="C34" s="15">
        <v>101795.27</v>
      </c>
      <c r="D34" s="83"/>
      <c r="E34" s="13" t="s">
        <v>16</v>
      </c>
      <c r="F34" s="13">
        <v>50</v>
      </c>
      <c r="G34" s="13"/>
      <c r="H34" s="13">
        <v>14251.9054</v>
      </c>
      <c r="I34" s="13"/>
      <c r="J34" s="13">
        <f t="shared" si="2"/>
        <v>2035.9054</v>
      </c>
      <c r="K34" s="13"/>
      <c r="L34" s="13">
        <f t="shared" si="0"/>
        <v>16287.8108</v>
      </c>
      <c r="N34" s="15">
        <f t="shared" si="1"/>
        <v>85507.45920000001</v>
      </c>
      <c r="O34" s="15"/>
      <c r="P34" s="88"/>
      <c r="Q34" s="51"/>
      <c r="R34" s="45"/>
      <c r="S34" s="47">
        <f>+C324</f>
        <v>8475768</v>
      </c>
      <c r="T34" s="48"/>
      <c r="U34" s="51">
        <f>+C223</f>
        <v>134213</v>
      </c>
      <c r="V34" s="45"/>
      <c r="W34" s="46"/>
      <c r="X34" s="45"/>
      <c r="Y34" s="46"/>
      <c r="AA34" s="46"/>
    </row>
    <row r="35" spans="1:27" ht="12.75">
      <c r="A35" s="75" t="s">
        <v>74</v>
      </c>
      <c r="B35" s="84">
        <v>41090</v>
      </c>
      <c r="C35" s="15">
        <v>25000</v>
      </c>
      <c r="D35" s="83"/>
      <c r="E35" s="13" t="s">
        <v>16</v>
      </c>
      <c r="F35" s="13">
        <v>50</v>
      </c>
      <c r="G35" s="13"/>
      <c r="H35" s="13">
        <v>3000</v>
      </c>
      <c r="I35" s="13"/>
      <c r="J35" s="13">
        <f t="shared" si="2"/>
        <v>500</v>
      </c>
      <c r="K35" s="13"/>
      <c r="L35" s="13">
        <f t="shared" si="0"/>
        <v>3500</v>
      </c>
      <c r="N35" s="15">
        <f t="shared" si="1"/>
        <v>21500</v>
      </c>
      <c r="O35" s="15"/>
      <c r="P35" s="15"/>
      <c r="Q35" s="51"/>
      <c r="R35" s="45"/>
      <c r="S35" s="47"/>
      <c r="T35" s="48"/>
      <c r="U35" s="51">
        <f>+C329</f>
        <v>1039780</v>
      </c>
      <c r="V35" s="45"/>
      <c r="W35" s="46"/>
      <c r="X35" s="45"/>
      <c r="Y35" s="46"/>
      <c r="AA35" s="46"/>
    </row>
    <row r="36" spans="1:27" ht="12.75">
      <c r="A36" s="75" t="s">
        <v>73</v>
      </c>
      <c r="B36" s="84">
        <v>41090</v>
      </c>
      <c r="C36" s="15">
        <v>43255.5</v>
      </c>
      <c r="D36" s="83"/>
      <c r="E36" s="13" t="s">
        <v>16</v>
      </c>
      <c r="F36" s="13">
        <v>50</v>
      </c>
      <c r="G36" s="13"/>
      <c r="H36" s="15">
        <v>5194.11</v>
      </c>
      <c r="I36" s="13"/>
      <c r="J36" s="15">
        <f t="shared" si="2"/>
        <v>865.11</v>
      </c>
      <c r="K36" s="13"/>
      <c r="L36" s="15">
        <f t="shared" si="0"/>
        <v>6059.219999999999</v>
      </c>
      <c r="N36" s="15">
        <f>C36-L36</f>
        <v>37196.28</v>
      </c>
      <c r="O36" s="15"/>
      <c r="P36" s="15"/>
      <c r="Q36" s="51"/>
      <c r="R36" s="45"/>
      <c r="S36" s="47"/>
      <c r="T36" s="48"/>
      <c r="U36" s="51">
        <f>+C335</f>
        <v>386000</v>
      </c>
      <c r="V36" s="45"/>
      <c r="W36" s="46"/>
      <c r="X36" s="45"/>
      <c r="Y36" s="46"/>
      <c r="AA36" s="46"/>
    </row>
    <row r="37" spans="1:27" ht="12.75">
      <c r="A37" s="75" t="s">
        <v>110</v>
      </c>
      <c r="B37" s="84">
        <v>42916</v>
      </c>
      <c r="C37" s="15">
        <v>1433502</v>
      </c>
      <c r="D37" s="83"/>
      <c r="E37" s="13" t="s">
        <v>16</v>
      </c>
      <c r="F37" s="13">
        <v>50</v>
      </c>
      <c r="G37" s="13"/>
      <c r="H37" s="15">
        <v>28670.04</v>
      </c>
      <c r="I37" s="13"/>
      <c r="J37" s="15">
        <f t="shared" si="2"/>
        <v>28670.04</v>
      </c>
      <c r="K37" s="13"/>
      <c r="L37" s="15">
        <f t="shared" si="0"/>
        <v>57340.08</v>
      </c>
      <c r="N37" s="15">
        <f>C37-L37</f>
        <v>1376161.92</v>
      </c>
      <c r="O37" s="15"/>
      <c r="P37" s="15"/>
      <c r="Q37" s="51"/>
      <c r="R37" s="45"/>
      <c r="S37" s="47"/>
      <c r="T37" s="48"/>
      <c r="U37" s="51"/>
      <c r="V37" s="45"/>
      <c r="W37" s="46"/>
      <c r="X37" s="45"/>
      <c r="Y37" s="46"/>
      <c r="AA37" s="46"/>
    </row>
    <row r="38" spans="1:27" ht="12.75">
      <c r="A38" s="75" t="s">
        <v>109</v>
      </c>
      <c r="B38" s="84">
        <v>42916</v>
      </c>
      <c r="C38" s="85">
        <v>349895</v>
      </c>
      <c r="D38" s="83"/>
      <c r="E38" s="13" t="s">
        <v>16</v>
      </c>
      <c r="F38" s="13">
        <v>50</v>
      </c>
      <c r="G38" s="13"/>
      <c r="H38" s="85">
        <v>6997.9</v>
      </c>
      <c r="I38" s="13"/>
      <c r="J38" s="85">
        <f t="shared" si="2"/>
        <v>6997.9</v>
      </c>
      <c r="K38" s="13"/>
      <c r="L38" s="85">
        <f t="shared" si="0"/>
        <v>13995.8</v>
      </c>
      <c r="N38" s="85">
        <f>C38-L38</f>
        <v>335899.2</v>
      </c>
      <c r="O38" s="15"/>
      <c r="P38" s="15"/>
      <c r="Q38" s="51"/>
      <c r="R38" s="45"/>
      <c r="S38" s="47"/>
      <c r="T38" s="48"/>
      <c r="U38" s="51"/>
      <c r="V38" s="45"/>
      <c r="W38" s="46"/>
      <c r="X38" s="45"/>
      <c r="Y38" s="46"/>
      <c r="AA38" s="46"/>
    </row>
    <row r="39" spans="1:27" ht="12.75">
      <c r="A39" s="75"/>
      <c r="B39" s="84"/>
      <c r="C39" s="15"/>
      <c r="D39" s="83"/>
      <c r="E39" s="13"/>
      <c r="F39" s="13"/>
      <c r="G39" s="13"/>
      <c r="H39" s="15"/>
      <c r="I39" s="13"/>
      <c r="J39" s="15"/>
      <c r="K39" s="13"/>
      <c r="L39" s="15"/>
      <c r="N39" s="15"/>
      <c r="O39" s="15"/>
      <c r="P39" s="15"/>
      <c r="Q39" s="51"/>
      <c r="R39" s="45"/>
      <c r="S39" s="47"/>
      <c r="T39" s="48"/>
      <c r="U39" s="51"/>
      <c r="V39" s="45"/>
      <c r="W39" s="46"/>
      <c r="X39" s="45"/>
      <c r="Y39" s="46"/>
      <c r="AA39" s="46"/>
    </row>
    <row r="40" spans="3:27" ht="12.75">
      <c r="C40" s="15"/>
      <c r="D40" s="83"/>
      <c r="E40" s="13"/>
      <c r="F40" s="13"/>
      <c r="G40" s="13"/>
      <c r="H40" s="13"/>
      <c r="I40" s="13"/>
      <c r="J40" s="13"/>
      <c r="K40" s="13"/>
      <c r="L40" s="13"/>
      <c r="N40" s="15"/>
      <c r="O40" s="15"/>
      <c r="P40" s="15"/>
      <c r="Q40" s="50"/>
      <c r="R40" s="50"/>
      <c r="S40" s="55"/>
      <c r="T40" s="55"/>
      <c r="U40" s="50">
        <f>+C338</f>
        <v>180000</v>
      </c>
      <c r="V40" s="50"/>
      <c r="W40" s="50"/>
      <c r="X40" s="50"/>
      <c r="Y40" s="50"/>
      <c r="Z40" s="16"/>
      <c r="AA40" s="50"/>
    </row>
    <row r="41" spans="1:21" ht="13.5" thickBot="1">
      <c r="A41" s="80" t="s">
        <v>19</v>
      </c>
      <c r="B41" s="84"/>
      <c r="C41" s="14">
        <f>SUM(C23:C38)</f>
        <v>3486190.7199999997</v>
      </c>
      <c r="D41" s="99">
        <v>1492</v>
      </c>
      <c r="E41" s="13"/>
      <c r="F41" s="13"/>
      <c r="G41" s="13"/>
      <c r="H41" s="14">
        <f>SUM(H23:H38)</f>
        <v>534423.7944</v>
      </c>
      <c r="I41" s="15"/>
      <c r="J41" s="14">
        <f>SUM(J23:J38)</f>
        <v>68635.3544</v>
      </c>
      <c r="K41" s="15"/>
      <c r="L41" s="14">
        <f>SUM(L23:L38)</f>
        <v>603059.1488</v>
      </c>
      <c r="M41" s="16"/>
      <c r="N41" s="14">
        <f>SUM(N23:N38)</f>
        <v>2883131.5712</v>
      </c>
      <c r="O41" s="15"/>
      <c r="U41" s="100">
        <f>+C342</f>
        <v>500787</v>
      </c>
    </row>
    <row r="42" spans="2:21" ht="13.5" thickTop="1">
      <c r="B42" s="84"/>
      <c r="C42" s="87" t="s">
        <v>58</v>
      </c>
      <c r="D42" s="99"/>
      <c r="E42" s="13"/>
      <c r="F42" s="13"/>
      <c r="G42" s="13"/>
      <c r="H42" s="15"/>
      <c r="I42" s="13"/>
      <c r="J42" s="15"/>
      <c r="K42" s="13"/>
      <c r="L42" s="87" t="s">
        <v>52</v>
      </c>
      <c r="N42" s="15"/>
      <c r="O42" s="15"/>
      <c r="U42" s="100">
        <f>+C352</f>
        <v>5407790</v>
      </c>
    </row>
    <row r="43" spans="2:28" ht="13.5" thickBot="1">
      <c r="B43" s="84"/>
      <c r="C43" s="15"/>
      <c r="D43" s="99"/>
      <c r="E43" s="13"/>
      <c r="F43" s="13"/>
      <c r="G43" s="13"/>
      <c r="H43" s="15"/>
      <c r="I43" s="13"/>
      <c r="J43" s="15"/>
      <c r="K43" s="15"/>
      <c r="L43" s="15"/>
      <c r="N43" s="15"/>
      <c r="O43" s="15"/>
      <c r="P43" s="93" t="s">
        <v>66</v>
      </c>
      <c r="Q43" s="56">
        <f>SUM(Q32:Q42)</f>
        <v>835148.42</v>
      </c>
      <c r="R43" s="56">
        <f>SUM(R32:R42)</f>
        <v>0</v>
      </c>
      <c r="S43" s="56">
        <f>SUM(S32:S42)</f>
        <v>12154694.719999999</v>
      </c>
      <c r="T43" s="56">
        <f>SUM(T32:T42)</f>
        <v>0</v>
      </c>
      <c r="U43" s="56">
        <f>SUM(U32:U42)</f>
        <v>14855563</v>
      </c>
      <c r="V43" s="56">
        <f aca="true" t="shared" si="3" ref="V43:AA43">SUM(V32:V42)</f>
        <v>0</v>
      </c>
      <c r="W43" s="56">
        <f t="shared" si="3"/>
        <v>4532321.14</v>
      </c>
      <c r="X43" s="56">
        <f t="shared" si="3"/>
        <v>0</v>
      </c>
      <c r="Y43" s="56">
        <f t="shared" si="3"/>
        <v>61060855.89</v>
      </c>
      <c r="Z43" s="56">
        <f t="shared" si="3"/>
        <v>0</v>
      </c>
      <c r="AA43" s="56">
        <f t="shared" si="3"/>
        <v>0</v>
      </c>
      <c r="AB43" s="120">
        <f>SUM(Q43:AA43)</f>
        <v>93438583.17</v>
      </c>
    </row>
    <row r="44" spans="1:27" ht="13.5" thickTop="1">
      <c r="A44" s="75">
        <v>1952</v>
      </c>
      <c r="B44" s="84">
        <v>18994</v>
      </c>
      <c r="C44" s="15">
        <v>457000</v>
      </c>
      <c r="D44" s="99"/>
      <c r="E44" s="13" t="s">
        <v>16</v>
      </c>
      <c r="F44" s="13">
        <v>99</v>
      </c>
      <c r="G44" s="13"/>
      <c r="H44" s="15">
        <v>304161</v>
      </c>
      <c r="I44" s="13"/>
      <c r="J44" s="15">
        <f>C44/F44-42</f>
        <v>4574.161616161616</v>
      </c>
      <c r="K44" s="15"/>
      <c r="L44" s="15">
        <f aca="true" t="shared" si="4" ref="L44:L89">H44+J44</f>
        <v>308735.16161616164</v>
      </c>
      <c r="N44" s="15">
        <f aca="true" t="shared" si="5" ref="N44:N93">C44-L44</f>
        <v>148264.83838383836</v>
      </c>
      <c r="O44" s="15"/>
      <c r="P44" s="93" t="s">
        <v>55</v>
      </c>
      <c r="Q44" s="87" t="s">
        <v>57</v>
      </c>
      <c r="S44" s="87" t="s">
        <v>58</v>
      </c>
      <c r="U44" s="87" t="s">
        <v>59</v>
      </c>
      <c r="W44" s="87" t="s">
        <v>60</v>
      </c>
      <c r="Y44" s="87" t="s">
        <v>61</v>
      </c>
      <c r="AA44" s="87" t="s">
        <v>62</v>
      </c>
    </row>
    <row r="45" spans="1:17" ht="12.75">
      <c r="A45" s="75">
        <v>1955</v>
      </c>
      <c r="B45" s="84">
        <v>20090</v>
      </c>
      <c r="C45" s="15">
        <v>18000</v>
      </c>
      <c r="D45" s="99"/>
      <c r="E45" s="13" t="s">
        <v>16</v>
      </c>
      <c r="F45" s="13">
        <v>99.11</v>
      </c>
      <c r="G45" s="13"/>
      <c r="H45" s="15">
        <v>11437</v>
      </c>
      <c r="I45" s="13"/>
      <c r="J45" s="15">
        <f aca="true" t="shared" si="6" ref="J45:J50">C45/F45-2</f>
        <v>179.6163858339219</v>
      </c>
      <c r="K45" s="15"/>
      <c r="L45" s="15">
        <f t="shared" si="4"/>
        <v>11616.616385833922</v>
      </c>
      <c r="N45" s="15">
        <f t="shared" si="5"/>
        <v>6383.383614166078</v>
      </c>
      <c r="O45" s="15"/>
      <c r="P45" s="15"/>
      <c r="Q45" s="82" t="s">
        <v>63</v>
      </c>
    </row>
    <row r="46" spans="1:22" ht="12.75">
      <c r="A46" s="75">
        <v>1967</v>
      </c>
      <c r="B46" s="84">
        <v>24473</v>
      </c>
      <c r="C46" s="15">
        <v>37000</v>
      </c>
      <c r="D46" s="99"/>
      <c r="E46" s="13" t="s">
        <v>16</v>
      </c>
      <c r="F46" s="13">
        <v>99</v>
      </c>
      <c r="G46" s="13"/>
      <c r="H46" s="15">
        <v>20144.737373737375</v>
      </c>
      <c r="I46" s="13"/>
      <c r="J46" s="15">
        <f t="shared" si="6"/>
        <v>371.73737373737373</v>
      </c>
      <c r="K46" s="15"/>
      <c r="L46" s="15">
        <f t="shared" si="4"/>
        <v>20516.47474747475</v>
      </c>
      <c r="N46" s="15">
        <f t="shared" si="5"/>
        <v>16483.52525252525</v>
      </c>
      <c r="O46" s="15"/>
      <c r="P46" s="15"/>
      <c r="U46" s="101"/>
      <c r="V46" s="102"/>
    </row>
    <row r="47" spans="1:22" ht="12.75">
      <c r="A47" s="75">
        <v>1969</v>
      </c>
      <c r="B47" s="84">
        <v>25204</v>
      </c>
      <c r="C47" s="15">
        <v>13864</v>
      </c>
      <c r="D47" s="99"/>
      <c r="E47" s="13" t="s">
        <v>16</v>
      </c>
      <c r="F47" s="13">
        <v>99</v>
      </c>
      <c r="G47" s="13"/>
      <c r="H47" s="15">
        <v>6859.040404040404</v>
      </c>
      <c r="I47" s="13"/>
      <c r="J47" s="15">
        <f t="shared" si="6"/>
        <v>138.04040404040404</v>
      </c>
      <c r="K47" s="15"/>
      <c r="L47" s="15">
        <f t="shared" si="4"/>
        <v>6997.080808080807</v>
      </c>
      <c r="N47" s="15">
        <f t="shared" si="5"/>
        <v>6866.919191919193</v>
      </c>
      <c r="O47" s="15"/>
      <c r="P47" s="15"/>
      <c r="U47" s="101"/>
      <c r="V47" s="102"/>
    </row>
    <row r="48" spans="1:22" ht="12.75">
      <c r="A48" s="75">
        <v>1970</v>
      </c>
      <c r="B48" s="84">
        <v>25569</v>
      </c>
      <c r="C48" s="15">
        <v>713805</v>
      </c>
      <c r="D48" s="99"/>
      <c r="E48" s="13" t="s">
        <v>16</v>
      </c>
      <c r="F48" s="13">
        <v>99</v>
      </c>
      <c r="G48" s="13"/>
      <c r="H48" s="15">
        <v>347252.1515151515</v>
      </c>
      <c r="I48" s="13"/>
      <c r="J48" s="15">
        <f t="shared" si="6"/>
        <v>7208.151515151515</v>
      </c>
      <c r="K48" s="15"/>
      <c r="L48" s="15">
        <f t="shared" si="4"/>
        <v>354460.303030303</v>
      </c>
      <c r="N48" s="15">
        <f t="shared" si="5"/>
        <v>359344.696969697</v>
      </c>
      <c r="O48" s="15"/>
      <c r="P48" s="15"/>
      <c r="U48" s="101"/>
      <c r="V48" s="102"/>
    </row>
    <row r="49" spans="1:16" ht="12.75">
      <c r="A49" s="75">
        <v>1971</v>
      </c>
      <c r="B49" s="84">
        <v>25934</v>
      </c>
      <c r="C49" s="15">
        <v>22518</v>
      </c>
      <c r="D49" s="99"/>
      <c r="E49" s="13" t="s">
        <v>16</v>
      </c>
      <c r="F49" s="13">
        <v>99</v>
      </c>
      <c r="G49" s="13"/>
      <c r="H49" s="15">
        <v>10702.454545454546</v>
      </c>
      <c r="I49" s="13"/>
      <c r="J49" s="15">
        <f t="shared" si="6"/>
        <v>225.45454545454547</v>
      </c>
      <c r="K49" s="15"/>
      <c r="L49" s="15">
        <f t="shared" si="4"/>
        <v>10927.909090909092</v>
      </c>
      <c r="N49" s="15">
        <f t="shared" si="5"/>
        <v>11590.090909090908</v>
      </c>
      <c r="O49" s="15"/>
      <c r="P49" s="15"/>
    </row>
    <row r="50" spans="1:16" ht="12.75">
      <c r="A50" s="75">
        <v>1972</v>
      </c>
      <c r="B50" s="84">
        <v>26299</v>
      </c>
      <c r="C50" s="15">
        <v>22304</v>
      </c>
      <c r="D50" s="99"/>
      <c r="E50" s="13" t="s">
        <v>16</v>
      </c>
      <c r="F50" s="13">
        <v>99</v>
      </c>
      <c r="G50" s="13"/>
      <c r="H50" s="15">
        <v>12743.29292929293</v>
      </c>
      <c r="I50" s="13"/>
      <c r="J50" s="15">
        <f t="shared" si="6"/>
        <v>223.2929292929293</v>
      </c>
      <c r="K50" s="15"/>
      <c r="L50" s="15">
        <f t="shared" si="4"/>
        <v>12966.585858585859</v>
      </c>
      <c r="N50" s="15">
        <f t="shared" si="5"/>
        <v>9337.414141414141</v>
      </c>
      <c r="O50" s="15"/>
      <c r="P50" s="15"/>
    </row>
    <row r="51" spans="1:16" ht="12.75">
      <c r="A51" s="75">
        <v>1972</v>
      </c>
      <c r="B51" s="84">
        <v>26299</v>
      </c>
      <c r="C51" s="15">
        <v>2670</v>
      </c>
      <c r="D51" s="99"/>
      <c r="E51" s="13" t="s">
        <v>16</v>
      </c>
      <c r="F51" s="13">
        <v>20</v>
      </c>
      <c r="G51" s="13"/>
      <c r="H51" s="15">
        <v>2670</v>
      </c>
      <c r="I51" s="13"/>
      <c r="J51" s="15">
        <v>0</v>
      </c>
      <c r="K51" s="15"/>
      <c r="L51" s="15">
        <f t="shared" si="4"/>
        <v>2670</v>
      </c>
      <c r="N51" s="15">
        <f t="shared" si="5"/>
        <v>0</v>
      </c>
      <c r="O51" s="15"/>
      <c r="P51" s="15"/>
    </row>
    <row r="52" spans="1:16" ht="12.75">
      <c r="A52" s="75">
        <v>1974</v>
      </c>
      <c r="B52" s="84">
        <v>27030</v>
      </c>
      <c r="C52" s="15">
        <v>24847</v>
      </c>
      <c r="D52" s="99"/>
      <c r="E52" s="13" t="s">
        <v>16</v>
      </c>
      <c r="F52" s="13">
        <v>99</v>
      </c>
      <c r="G52" s="13"/>
      <c r="H52" s="15">
        <v>11069.979797979799</v>
      </c>
      <c r="I52" s="13"/>
      <c r="J52" s="15">
        <f aca="true" t="shared" si="7" ref="J52:J59">C52/F52-2</f>
        <v>248.97979797979798</v>
      </c>
      <c r="K52" s="15"/>
      <c r="L52" s="15">
        <f t="shared" si="4"/>
        <v>11318.959595959597</v>
      </c>
      <c r="N52" s="15">
        <f t="shared" si="5"/>
        <v>13528.040404040403</v>
      </c>
      <c r="O52" s="15"/>
      <c r="P52" s="15"/>
    </row>
    <row r="53" spans="1:16" ht="12.75">
      <c r="A53" s="75">
        <v>1975</v>
      </c>
      <c r="B53" s="84">
        <v>27395</v>
      </c>
      <c r="C53" s="15">
        <v>25077</v>
      </c>
      <c r="D53" s="99"/>
      <c r="E53" s="13" t="s">
        <v>16</v>
      </c>
      <c r="F53" s="13">
        <v>99</v>
      </c>
      <c r="G53" s="13"/>
      <c r="H53" s="15">
        <v>10919.30303030303</v>
      </c>
      <c r="I53" s="13"/>
      <c r="J53" s="15">
        <f t="shared" si="7"/>
        <v>251.3030303030303</v>
      </c>
      <c r="K53" s="15"/>
      <c r="L53" s="15">
        <f t="shared" si="4"/>
        <v>11170.60606060606</v>
      </c>
      <c r="N53" s="15">
        <f t="shared" si="5"/>
        <v>13906.39393939394</v>
      </c>
      <c r="O53" s="15"/>
      <c r="P53" s="15"/>
    </row>
    <row r="54" spans="1:16" ht="12.75">
      <c r="A54" s="75">
        <v>1977</v>
      </c>
      <c r="B54" s="84">
        <v>28126</v>
      </c>
      <c r="C54" s="15">
        <v>13672</v>
      </c>
      <c r="D54" s="99"/>
      <c r="E54" s="13" t="s">
        <v>16</v>
      </c>
      <c r="F54" s="13">
        <v>99</v>
      </c>
      <c r="G54" s="13"/>
      <c r="H54" s="15">
        <v>5672.10101010101</v>
      </c>
      <c r="I54" s="13"/>
      <c r="J54" s="15">
        <f t="shared" si="7"/>
        <v>136.1010101010101</v>
      </c>
      <c r="K54" s="15"/>
      <c r="L54" s="15">
        <f t="shared" si="4"/>
        <v>5808.202020202019</v>
      </c>
      <c r="N54" s="15">
        <f t="shared" si="5"/>
        <v>7863.797979797981</v>
      </c>
      <c r="O54" s="15"/>
      <c r="P54" s="15"/>
    </row>
    <row r="55" spans="1:16" ht="12.75">
      <c r="A55" s="75">
        <v>1978</v>
      </c>
      <c r="B55" s="84">
        <v>28491</v>
      </c>
      <c r="C55" s="15">
        <v>16223</v>
      </c>
      <c r="D55" s="99"/>
      <c r="E55" s="13" t="s">
        <v>16</v>
      </c>
      <c r="F55" s="13">
        <v>99</v>
      </c>
      <c r="G55" s="13"/>
      <c r="H55" s="15">
        <v>6570.868686868687</v>
      </c>
      <c r="I55" s="13"/>
      <c r="J55" s="15">
        <f t="shared" si="7"/>
        <v>161.86868686868686</v>
      </c>
      <c r="K55" s="15"/>
      <c r="L55" s="15">
        <f t="shared" si="4"/>
        <v>6732.737373737375</v>
      </c>
      <c r="N55" s="15">
        <f t="shared" si="5"/>
        <v>9490.262626262625</v>
      </c>
      <c r="O55" s="15"/>
      <c r="P55" s="15"/>
    </row>
    <row r="56" spans="1:16" ht="12.75">
      <c r="A56" s="75">
        <v>1978</v>
      </c>
      <c r="B56" s="84">
        <v>28491</v>
      </c>
      <c r="C56" s="15">
        <v>8780</v>
      </c>
      <c r="D56" s="99"/>
      <c r="E56" s="13" t="s">
        <v>16</v>
      </c>
      <c r="F56" s="13">
        <v>99</v>
      </c>
      <c r="G56" s="13"/>
      <c r="H56" s="15">
        <v>3548.686868686869</v>
      </c>
      <c r="I56" s="13"/>
      <c r="J56" s="15">
        <f t="shared" si="7"/>
        <v>86.68686868686869</v>
      </c>
      <c r="K56" s="15"/>
      <c r="L56" s="15">
        <f t="shared" si="4"/>
        <v>3635.3737373737376</v>
      </c>
      <c r="N56" s="15">
        <f t="shared" si="5"/>
        <v>5144.626262626262</v>
      </c>
      <c r="O56" s="15"/>
      <c r="P56" s="15"/>
    </row>
    <row r="57" spans="1:16" ht="12.75">
      <c r="A57" s="75">
        <v>1979</v>
      </c>
      <c r="B57" s="84">
        <v>28856</v>
      </c>
      <c r="C57" s="15">
        <v>3384</v>
      </c>
      <c r="D57" s="99"/>
      <c r="E57" s="13" t="s">
        <v>16</v>
      </c>
      <c r="F57" s="13">
        <v>99</v>
      </c>
      <c r="G57" s="13"/>
      <c r="H57" s="15">
        <v>1320.1818181818182</v>
      </c>
      <c r="I57" s="13"/>
      <c r="J57" s="15">
        <f t="shared" si="7"/>
        <v>32.18181818181818</v>
      </c>
      <c r="K57" s="15"/>
      <c r="L57" s="15">
        <f t="shared" si="4"/>
        <v>1352.3636363636365</v>
      </c>
      <c r="N57" s="15">
        <f t="shared" si="5"/>
        <v>2031.6363636363635</v>
      </c>
      <c r="O57" s="15"/>
      <c r="P57" s="15"/>
    </row>
    <row r="58" spans="1:16" ht="12.75">
      <c r="A58" s="75">
        <v>1980</v>
      </c>
      <c r="B58" s="84">
        <v>29221</v>
      </c>
      <c r="C58" s="15">
        <v>16524</v>
      </c>
      <c r="D58" s="99"/>
      <c r="E58" s="13" t="s">
        <v>16</v>
      </c>
      <c r="F58" s="13">
        <v>99</v>
      </c>
      <c r="G58" s="13"/>
      <c r="H58" s="15">
        <v>6362.909090909091</v>
      </c>
      <c r="I58" s="13"/>
      <c r="J58" s="15">
        <f t="shared" si="7"/>
        <v>164.9090909090909</v>
      </c>
      <c r="K58" s="15"/>
      <c r="L58" s="15">
        <f t="shared" si="4"/>
        <v>6527.818181818182</v>
      </c>
      <c r="N58" s="15">
        <f t="shared" si="5"/>
        <v>9996.181818181818</v>
      </c>
      <c r="O58" s="15"/>
      <c r="P58" s="15"/>
    </row>
    <row r="59" spans="1:16" ht="12.75">
      <c r="A59" s="75">
        <v>1980</v>
      </c>
      <c r="B59" s="84">
        <v>29221</v>
      </c>
      <c r="C59" s="15">
        <v>135363</v>
      </c>
      <c r="D59" s="99"/>
      <c r="E59" s="13" t="s">
        <v>16</v>
      </c>
      <c r="F59" s="13">
        <v>99</v>
      </c>
      <c r="G59" s="13"/>
      <c r="H59" s="15">
        <v>52282.30303030303</v>
      </c>
      <c r="I59" s="13"/>
      <c r="J59" s="15">
        <f t="shared" si="7"/>
        <v>1365.3030303030303</v>
      </c>
      <c r="K59" s="15"/>
      <c r="L59" s="15">
        <f t="shared" si="4"/>
        <v>53647.606060606064</v>
      </c>
      <c r="N59" s="15">
        <f t="shared" si="5"/>
        <v>81715.39393939394</v>
      </c>
      <c r="O59" s="15"/>
      <c r="P59" s="15"/>
    </row>
    <row r="60" spans="1:16" ht="12.75">
      <c r="A60" s="75">
        <v>1985</v>
      </c>
      <c r="B60" s="84">
        <v>31048</v>
      </c>
      <c r="C60" s="15">
        <v>7550</v>
      </c>
      <c r="D60" s="99"/>
      <c r="E60" s="13" t="s">
        <v>16</v>
      </c>
      <c r="F60" s="13">
        <v>20</v>
      </c>
      <c r="G60" s="13"/>
      <c r="H60" s="15">
        <v>7550</v>
      </c>
      <c r="I60" s="13"/>
      <c r="J60" s="15">
        <v>0</v>
      </c>
      <c r="K60" s="15"/>
      <c r="L60" s="15">
        <f t="shared" si="4"/>
        <v>7550</v>
      </c>
      <c r="N60" s="15">
        <f t="shared" si="5"/>
        <v>0</v>
      </c>
      <c r="O60" s="15"/>
      <c r="P60" s="15"/>
    </row>
    <row r="61" spans="1:16" ht="12.75">
      <c r="A61" s="75">
        <v>1987</v>
      </c>
      <c r="B61" s="84">
        <v>31778</v>
      </c>
      <c r="C61" s="15">
        <v>91593</v>
      </c>
      <c r="D61" s="99"/>
      <c r="E61" s="13" t="s">
        <v>16</v>
      </c>
      <c r="F61" s="13">
        <v>20</v>
      </c>
      <c r="G61" s="13"/>
      <c r="H61" s="15">
        <v>91593</v>
      </c>
      <c r="I61" s="13"/>
      <c r="J61" s="15"/>
      <c r="K61" s="15"/>
      <c r="L61" s="15">
        <f t="shared" si="4"/>
        <v>91593</v>
      </c>
      <c r="N61" s="15">
        <f t="shared" si="5"/>
        <v>0</v>
      </c>
      <c r="O61" s="15"/>
      <c r="P61" s="15"/>
    </row>
    <row r="62" spans="1:16" ht="12.75">
      <c r="A62" s="75">
        <v>1989</v>
      </c>
      <c r="B62" s="84">
        <v>32509</v>
      </c>
      <c r="C62" s="15">
        <v>14650</v>
      </c>
      <c r="D62" s="99"/>
      <c r="E62" s="13" t="s">
        <v>16</v>
      </c>
      <c r="F62" s="13">
        <v>20</v>
      </c>
      <c r="G62" s="13"/>
      <c r="H62" s="15">
        <v>14650</v>
      </c>
      <c r="I62" s="13"/>
      <c r="J62" s="15"/>
      <c r="K62" s="15"/>
      <c r="L62" s="15">
        <f t="shared" si="4"/>
        <v>14650</v>
      </c>
      <c r="N62" s="15">
        <f t="shared" si="5"/>
        <v>0</v>
      </c>
      <c r="O62" s="15"/>
      <c r="P62" s="15"/>
    </row>
    <row r="63" spans="1:16" ht="12.75">
      <c r="A63" s="75">
        <v>1989</v>
      </c>
      <c r="B63" s="84">
        <v>32721</v>
      </c>
      <c r="C63" s="15">
        <v>2344</v>
      </c>
      <c r="D63" s="99"/>
      <c r="E63" s="13" t="s">
        <v>16</v>
      </c>
      <c r="F63" s="13">
        <v>20</v>
      </c>
      <c r="G63" s="13"/>
      <c r="H63" s="15">
        <v>2344</v>
      </c>
      <c r="I63" s="13"/>
      <c r="J63" s="15">
        <v>0</v>
      </c>
      <c r="K63" s="15"/>
      <c r="L63" s="15">
        <f t="shared" si="4"/>
        <v>2344</v>
      </c>
      <c r="N63" s="15">
        <f t="shared" si="5"/>
        <v>0</v>
      </c>
      <c r="O63" s="15"/>
      <c r="P63" s="15"/>
    </row>
    <row r="64" spans="1:16" ht="12.75">
      <c r="A64" s="75">
        <v>1989</v>
      </c>
      <c r="B64" s="84">
        <v>32843</v>
      </c>
      <c r="C64" s="15">
        <v>2898</v>
      </c>
      <c r="D64" s="99"/>
      <c r="E64" s="13" t="s">
        <v>16</v>
      </c>
      <c r="F64" s="13">
        <v>20</v>
      </c>
      <c r="G64" s="13"/>
      <c r="H64" s="15">
        <v>2898</v>
      </c>
      <c r="I64" s="13"/>
      <c r="J64" s="15">
        <v>0</v>
      </c>
      <c r="K64" s="15"/>
      <c r="L64" s="15">
        <f t="shared" si="4"/>
        <v>2898</v>
      </c>
      <c r="N64" s="15">
        <f t="shared" si="5"/>
        <v>0</v>
      </c>
      <c r="O64" s="15"/>
      <c r="P64" s="15"/>
    </row>
    <row r="65" spans="1:16" ht="12.75">
      <c r="A65" s="75">
        <v>1990</v>
      </c>
      <c r="B65" s="84">
        <v>32905</v>
      </c>
      <c r="C65" s="15">
        <v>6290</v>
      </c>
      <c r="D65" s="99"/>
      <c r="E65" s="13" t="s">
        <v>16</v>
      </c>
      <c r="F65" s="13">
        <v>20</v>
      </c>
      <c r="G65" s="13"/>
      <c r="H65" s="15">
        <v>6290</v>
      </c>
      <c r="I65" s="13"/>
      <c r="J65" s="15">
        <v>0</v>
      </c>
      <c r="K65" s="15"/>
      <c r="L65" s="15">
        <f t="shared" si="4"/>
        <v>6290</v>
      </c>
      <c r="N65" s="15">
        <f t="shared" si="5"/>
        <v>0</v>
      </c>
      <c r="O65" s="15"/>
      <c r="P65" s="15"/>
    </row>
    <row r="66" spans="1:16" ht="12.75">
      <c r="A66" s="75">
        <v>1990</v>
      </c>
      <c r="B66" s="84">
        <v>32994</v>
      </c>
      <c r="C66" s="15">
        <v>15107</v>
      </c>
      <c r="D66" s="99"/>
      <c r="E66" s="13" t="s">
        <v>16</v>
      </c>
      <c r="F66" s="13">
        <v>20</v>
      </c>
      <c r="G66" s="13"/>
      <c r="H66" s="15">
        <v>15107</v>
      </c>
      <c r="I66" s="13"/>
      <c r="J66" s="15">
        <v>0</v>
      </c>
      <c r="K66" s="15"/>
      <c r="L66" s="15">
        <f t="shared" si="4"/>
        <v>15107</v>
      </c>
      <c r="N66" s="15">
        <f t="shared" si="5"/>
        <v>0</v>
      </c>
      <c r="O66" s="15"/>
      <c r="P66" s="15"/>
    </row>
    <row r="67" spans="1:16" ht="12.75">
      <c r="A67" s="75">
        <v>1990</v>
      </c>
      <c r="B67" s="84">
        <v>33025</v>
      </c>
      <c r="C67" s="15">
        <v>8478</v>
      </c>
      <c r="D67" s="99"/>
      <c r="E67" s="13" t="s">
        <v>16</v>
      </c>
      <c r="F67" s="13">
        <v>20</v>
      </c>
      <c r="G67" s="13"/>
      <c r="H67" s="15">
        <v>8478</v>
      </c>
      <c r="I67" s="13"/>
      <c r="J67" s="15">
        <v>0</v>
      </c>
      <c r="K67" s="15"/>
      <c r="L67" s="15">
        <f t="shared" si="4"/>
        <v>8478</v>
      </c>
      <c r="N67" s="15">
        <f t="shared" si="5"/>
        <v>0</v>
      </c>
      <c r="O67" s="15"/>
      <c r="P67" s="15"/>
    </row>
    <row r="68" spans="1:16" ht="12.75">
      <c r="A68" s="75">
        <v>1991</v>
      </c>
      <c r="B68" s="84">
        <v>33086</v>
      </c>
      <c r="C68" s="15">
        <v>5000</v>
      </c>
      <c r="D68" s="99"/>
      <c r="E68" s="13" t="s">
        <v>16</v>
      </c>
      <c r="F68" s="13">
        <v>10</v>
      </c>
      <c r="G68" s="13"/>
      <c r="H68" s="15">
        <v>5000</v>
      </c>
      <c r="I68" s="13"/>
      <c r="J68" s="15">
        <v>0</v>
      </c>
      <c r="K68" s="15"/>
      <c r="L68" s="15">
        <f t="shared" si="4"/>
        <v>5000</v>
      </c>
      <c r="N68" s="15">
        <f t="shared" si="5"/>
        <v>0</v>
      </c>
      <c r="O68" s="15"/>
      <c r="P68" s="15"/>
    </row>
    <row r="69" spans="1:16" ht="12.75">
      <c r="A69" s="75">
        <v>1991</v>
      </c>
      <c r="B69" s="84">
        <v>33147</v>
      </c>
      <c r="C69" s="15">
        <v>1017</v>
      </c>
      <c r="D69" s="99"/>
      <c r="E69" s="13" t="s">
        <v>16</v>
      </c>
      <c r="F69" s="13">
        <v>10</v>
      </c>
      <c r="G69" s="13"/>
      <c r="H69" s="15">
        <v>1017</v>
      </c>
      <c r="I69" s="13"/>
      <c r="J69" s="15">
        <v>0</v>
      </c>
      <c r="K69" s="15"/>
      <c r="L69" s="15">
        <f t="shared" si="4"/>
        <v>1017</v>
      </c>
      <c r="N69" s="15">
        <f t="shared" si="5"/>
        <v>0</v>
      </c>
      <c r="O69" s="15"/>
      <c r="P69" s="15"/>
    </row>
    <row r="70" spans="1:16" ht="12.75">
      <c r="A70" s="75">
        <v>1991</v>
      </c>
      <c r="B70" s="84">
        <v>33178</v>
      </c>
      <c r="C70" s="15">
        <v>6999</v>
      </c>
      <c r="E70" s="13" t="s">
        <v>16</v>
      </c>
      <c r="F70" s="13">
        <v>10</v>
      </c>
      <c r="H70" s="15">
        <v>6999</v>
      </c>
      <c r="I70" s="13"/>
      <c r="J70" s="15">
        <v>0</v>
      </c>
      <c r="L70" s="15">
        <f t="shared" si="4"/>
        <v>6999</v>
      </c>
      <c r="N70" s="15">
        <f t="shared" si="5"/>
        <v>0</v>
      </c>
      <c r="O70" s="15"/>
      <c r="P70" s="15"/>
    </row>
    <row r="71" spans="1:16" ht="12.75">
      <c r="A71" s="75">
        <v>1991</v>
      </c>
      <c r="B71" s="84">
        <v>33270</v>
      </c>
      <c r="C71" s="15">
        <v>7411</v>
      </c>
      <c r="E71" s="13" t="s">
        <v>16</v>
      </c>
      <c r="F71" s="13">
        <v>10</v>
      </c>
      <c r="H71" s="15">
        <v>7411</v>
      </c>
      <c r="I71" s="13"/>
      <c r="J71" s="15">
        <v>0</v>
      </c>
      <c r="L71" s="15">
        <f t="shared" si="4"/>
        <v>7411</v>
      </c>
      <c r="N71" s="15">
        <f t="shared" si="5"/>
        <v>0</v>
      </c>
      <c r="O71" s="15"/>
      <c r="P71" s="15"/>
    </row>
    <row r="72" spans="1:16" ht="12.75">
      <c r="A72" s="75">
        <v>1991</v>
      </c>
      <c r="B72" s="84">
        <v>33359</v>
      </c>
      <c r="C72" s="15">
        <v>3975</v>
      </c>
      <c r="D72" s="99"/>
      <c r="E72" s="13" t="s">
        <v>16</v>
      </c>
      <c r="F72" s="13">
        <v>10</v>
      </c>
      <c r="G72" s="13"/>
      <c r="H72" s="15">
        <v>3975</v>
      </c>
      <c r="I72" s="13"/>
      <c r="J72" s="15">
        <v>0</v>
      </c>
      <c r="K72" s="15"/>
      <c r="L72" s="15">
        <f t="shared" si="4"/>
        <v>3975</v>
      </c>
      <c r="N72" s="15">
        <f t="shared" si="5"/>
        <v>0</v>
      </c>
      <c r="O72" s="15"/>
      <c r="P72" s="15"/>
    </row>
    <row r="73" spans="1:16" ht="12.75">
      <c r="A73" s="75">
        <v>1991</v>
      </c>
      <c r="B73" s="84">
        <v>33025</v>
      </c>
      <c r="C73" s="15">
        <v>2150</v>
      </c>
      <c r="D73" s="99"/>
      <c r="E73" s="13" t="s">
        <v>16</v>
      </c>
      <c r="F73" s="13">
        <v>10</v>
      </c>
      <c r="G73" s="13"/>
      <c r="H73" s="15">
        <v>2150</v>
      </c>
      <c r="I73" s="13"/>
      <c r="J73" s="15">
        <v>0</v>
      </c>
      <c r="K73" s="15"/>
      <c r="L73" s="15">
        <f t="shared" si="4"/>
        <v>2150</v>
      </c>
      <c r="N73" s="15">
        <f t="shared" si="5"/>
        <v>0</v>
      </c>
      <c r="O73" s="15"/>
      <c r="P73" s="15"/>
    </row>
    <row r="74" spans="1:16" ht="12.75">
      <c r="A74" s="75">
        <v>1992</v>
      </c>
      <c r="B74" s="84">
        <v>33635</v>
      </c>
      <c r="C74" s="15">
        <v>24843</v>
      </c>
      <c r="D74" s="99"/>
      <c r="E74" s="13" t="s">
        <v>16</v>
      </c>
      <c r="F74" s="13">
        <v>10</v>
      </c>
      <c r="G74" s="13"/>
      <c r="H74" s="15">
        <v>24843</v>
      </c>
      <c r="I74" s="13"/>
      <c r="J74" s="15">
        <v>0</v>
      </c>
      <c r="K74" s="15"/>
      <c r="L74" s="15">
        <f t="shared" si="4"/>
        <v>24843</v>
      </c>
      <c r="N74" s="15">
        <f t="shared" si="5"/>
        <v>0</v>
      </c>
      <c r="O74" s="15"/>
      <c r="P74" s="15"/>
    </row>
    <row r="75" spans="1:16" ht="12.75">
      <c r="A75" s="75">
        <v>1993</v>
      </c>
      <c r="B75" s="84">
        <v>34015</v>
      </c>
      <c r="C75" s="15">
        <v>53113</v>
      </c>
      <c r="D75" s="99"/>
      <c r="E75" s="13" t="s">
        <v>16</v>
      </c>
      <c r="F75" s="13">
        <v>10</v>
      </c>
      <c r="G75" s="13"/>
      <c r="H75" s="15">
        <v>53113</v>
      </c>
      <c r="I75" s="13"/>
      <c r="J75" s="15">
        <v>0</v>
      </c>
      <c r="K75" s="15"/>
      <c r="L75" s="15">
        <f t="shared" si="4"/>
        <v>53113</v>
      </c>
      <c r="N75" s="15">
        <f t="shared" si="5"/>
        <v>0</v>
      </c>
      <c r="O75" s="15"/>
      <c r="P75" s="15"/>
    </row>
    <row r="76" spans="1:16" ht="12.75">
      <c r="A76" s="75">
        <v>1994</v>
      </c>
      <c r="B76" s="84">
        <v>34335</v>
      </c>
      <c r="C76" s="15">
        <v>54178</v>
      </c>
      <c r="D76" s="99"/>
      <c r="E76" s="13" t="s">
        <v>16</v>
      </c>
      <c r="F76" s="13">
        <v>10</v>
      </c>
      <c r="G76" s="13"/>
      <c r="H76" s="15">
        <v>54178</v>
      </c>
      <c r="I76" s="13"/>
      <c r="J76" s="15">
        <v>0</v>
      </c>
      <c r="K76" s="15"/>
      <c r="L76" s="15">
        <f t="shared" si="4"/>
        <v>54178</v>
      </c>
      <c r="N76" s="15">
        <f t="shared" si="5"/>
        <v>0</v>
      </c>
      <c r="O76" s="15"/>
      <c r="P76" s="15"/>
    </row>
    <row r="77" spans="1:16" ht="12.75">
      <c r="A77" s="75">
        <v>1995</v>
      </c>
      <c r="B77" s="84">
        <v>34700</v>
      </c>
      <c r="C77" s="15">
        <v>77693</v>
      </c>
      <c r="D77" s="99"/>
      <c r="E77" s="13" t="s">
        <v>16</v>
      </c>
      <c r="F77" s="13">
        <v>10</v>
      </c>
      <c r="G77" s="13"/>
      <c r="H77" s="15">
        <v>77693</v>
      </c>
      <c r="I77" s="13"/>
      <c r="J77" s="15">
        <v>0</v>
      </c>
      <c r="K77" s="15"/>
      <c r="L77" s="15">
        <f t="shared" si="4"/>
        <v>77693</v>
      </c>
      <c r="N77" s="15">
        <f t="shared" si="5"/>
        <v>0</v>
      </c>
      <c r="O77" s="15"/>
      <c r="P77" s="15"/>
    </row>
    <row r="78" spans="1:16" ht="12.75">
      <c r="A78" s="75">
        <v>1996</v>
      </c>
      <c r="B78" s="84">
        <v>35065</v>
      </c>
      <c r="C78" s="15">
        <v>41665</v>
      </c>
      <c r="D78" s="99"/>
      <c r="E78" s="13" t="s">
        <v>16</v>
      </c>
      <c r="F78" s="13">
        <v>10</v>
      </c>
      <c r="G78" s="13"/>
      <c r="H78" s="15">
        <v>41665</v>
      </c>
      <c r="I78" s="13"/>
      <c r="J78" s="15">
        <v>0</v>
      </c>
      <c r="K78" s="15"/>
      <c r="L78" s="15">
        <f t="shared" si="4"/>
        <v>41665</v>
      </c>
      <c r="N78" s="15">
        <f t="shared" si="5"/>
        <v>0</v>
      </c>
      <c r="O78" s="15"/>
      <c r="P78" s="15"/>
    </row>
    <row r="79" spans="1:16" ht="12.75">
      <c r="A79" s="75">
        <v>1997</v>
      </c>
      <c r="B79" s="84">
        <v>35431</v>
      </c>
      <c r="C79" s="15">
        <v>38895</v>
      </c>
      <c r="D79" s="99"/>
      <c r="E79" s="13" t="s">
        <v>16</v>
      </c>
      <c r="F79" s="13">
        <v>10</v>
      </c>
      <c r="G79" s="13"/>
      <c r="H79" s="15">
        <v>38895</v>
      </c>
      <c r="I79" s="13"/>
      <c r="J79" s="46"/>
      <c r="K79" s="15"/>
      <c r="L79" s="15">
        <f t="shared" si="4"/>
        <v>38895</v>
      </c>
      <c r="N79" s="15">
        <f t="shared" si="5"/>
        <v>0</v>
      </c>
      <c r="O79" s="15"/>
      <c r="P79" s="15"/>
    </row>
    <row r="80" spans="1:16" ht="12.75">
      <c r="A80" s="75">
        <v>1998</v>
      </c>
      <c r="B80" s="84">
        <v>35796</v>
      </c>
      <c r="C80" s="15">
        <v>34346</v>
      </c>
      <c r="D80" s="99"/>
      <c r="E80" s="13" t="s">
        <v>16</v>
      </c>
      <c r="F80" s="13">
        <v>10</v>
      </c>
      <c r="G80" s="13"/>
      <c r="H80" s="15">
        <v>34346</v>
      </c>
      <c r="I80" s="13"/>
      <c r="J80" s="46"/>
      <c r="K80" s="15"/>
      <c r="L80" s="15">
        <f t="shared" si="4"/>
        <v>34346</v>
      </c>
      <c r="N80" s="15">
        <f t="shared" si="5"/>
        <v>0</v>
      </c>
      <c r="O80" s="15"/>
      <c r="P80" s="15"/>
    </row>
    <row r="81" spans="1:16" ht="12.75">
      <c r="A81" s="75">
        <v>1998</v>
      </c>
      <c r="B81" s="84">
        <v>35796</v>
      </c>
      <c r="C81" s="15">
        <v>83500</v>
      </c>
      <c r="D81" s="99"/>
      <c r="E81" s="13" t="s">
        <v>16</v>
      </c>
      <c r="F81" s="13">
        <v>10</v>
      </c>
      <c r="G81" s="13"/>
      <c r="H81" s="15">
        <v>83500</v>
      </c>
      <c r="I81" s="13"/>
      <c r="J81" s="46"/>
      <c r="K81" s="15"/>
      <c r="L81" s="15">
        <f t="shared" si="4"/>
        <v>83500</v>
      </c>
      <c r="N81" s="15">
        <f t="shared" si="5"/>
        <v>0</v>
      </c>
      <c r="O81" s="15"/>
      <c r="P81" s="15"/>
    </row>
    <row r="82" spans="1:16" ht="12.75">
      <c r="A82" s="75">
        <v>1999</v>
      </c>
      <c r="B82" s="84">
        <v>36161</v>
      </c>
      <c r="C82" s="15">
        <v>18664</v>
      </c>
      <c r="D82" s="99"/>
      <c r="E82" s="13" t="s">
        <v>16</v>
      </c>
      <c r="F82" s="13">
        <v>20</v>
      </c>
      <c r="G82" s="13"/>
      <c r="H82" s="15">
        <v>18187.2</v>
      </c>
      <c r="I82" s="13"/>
      <c r="J82" s="15">
        <v>477</v>
      </c>
      <c r="K82" s="15"/>
      <c r="L82" s="15">
        <f t="shared" si="4"/>
        <v>18664.2</v>
      </c>
      <c r="N82" s="15">
        <f t="shared" si="5"/>
        <v>-0.2000000000007276</v>
      </c>
      <c r="O82" s="15"/>
      <c r="P82" s="15"/>
    </row>
    <row r="83" spans="1:16" ht="12.75">
      <c r="A83" s="75">
        <v>2000</v>
      </c>
      <c r="B83" s="84">
        <v>36526</v>
      </c>
      <c r="C83" s="15">
        <v>43837</v>
      </c>
      <c r="D83" s="99"/>
      <c r="E83" s="13" t="s">
        <v>16</v>
      </c>
      <c r="F83" s="13">
        <v>20</v>
      </c>
      <c r="G83" s="13"/>
      <c r="H83" s="15">
        <v>40542.85</v>
      </c>
      <c r="I83" s="13"/>
      <c r="J83" s="15">
        <f aca="true" t="shared" si="8" ref="J83:J93">C83/F83-2</f>
        <v>2189.85</v>
      </c>
      <c r="K83" s="15"/>
      <c r="L83" s="15">
        <f t="shared" si="4"/>
        <v>42732.7</v>
      </c>
      <c r="N83" s="15">
        <f t="shared" si="5"/>
        <v>1104.300000000003</v>
      </c>
      <c r="O83" s="15"/>
      <c r="P83" s="15"/>
    </row>
    <row r="84" spans="1:16" ht="12.75">
      <c r="A84" s="75">
        <v>2001</v>
      </c>
      <c r="B84" s="84">
        <v>36892</v>
      </c>
      <c r="C84" s="15">
        <v>24878</v>
      </c>
      <c r="D84" s="99"/>
      <c r="E84" s="13" t="s">
        <v>16</v>
      </c>
      <c r="F84" s="13">
        <v>20</v>
      </c>
      <c r="G84" s="13"/>
      <c r="H84" s="15">
        <v>21760.9</v>
      </c>
      <c r="I84" s="13"/>
      <c r="J84" s="15">
        <f t="shared" si="8"/>
        <v>1241.9</v>
      </c>
      <c r="K84" s="15"/>
      <c r="L84" s="15">
        <f t="shared" si="4"/>
        <v>23002.800000000003</v>
      </c>
      <c r="N84" s="15">
        <f t="shared" si="5"/>
        <v>1875.199999999997</v>
      </c>
      <c r="O84" s="15"/>
      <c r="P84" s="15"/>
    </row>
    <row r="85" spans="1:16" ht="12.75">
      <c r="A85" s="75">
        <v>2002</v>
      </c>
      <c r="B85" s="84">
        <v>37257</v>
      </c>
      <c r="C85" s="15">
        <v>133497</v>
      </c>
      <c r="D85" s="99"/>
      <c r="E85" s="13" t="s">
        <v>16</v>
      </c>
      <c r="F85" s="13">
        <v>20</v>
      </c>
      <c r="G85" s="13"/>
      <c r="H85" s="15">
        <v>110128.85</v>
      </c>
      <c r="I85" s="13"/>
      <c r="J85" s="15">
        <f t="shared" si="8"/>
        <v>6672.85</v>
      </c>
      <c r="K85" s="15"/>
      <c r="L85" s="15">
        <f t="shared" si="4"/>
        <v>116801.70000000001</v>
      </c>
      <c r="N85" s="15">
        <f t="shared" si="5"/>
        <v>16695.29999999999</v>
      </c>
      <c r="O85" s="15"/>
      <c r="P85" s="15"/>
    </row>
    <row r="86" spans="1:16" ht="12.75">
      <c r="A86" s="75">
        <v>2003</v>
      </c>
      <c r="B86" s="84">
        <v>37622</v>
      </c>
      <c r="C86" s="15">
        <v>56906</v>
      </c>
      <c r="D86" s="99"/>
      <c r="E86" s="13" t="s">
        <v>16</v>
      </c>
      <c r="F86" s="13">
        <v>20</v>
      </c>
      <c r="G86" s="13"/>
      <c r="H86" s="15">
        <v>44092.3</v>
      </c>
      <c r="I86" s="13"/>
      <c r="J86" s="15">
        <f t="shared" si="8"/>
        <v>2843.3</v>
      </c>
      <c r="K86" s="13"/>
      <c r="L86" s="15">
        <f t="shared" si="4"/>
        <v>46935.600000000006</v>
      </c>
      <c r="N86" s="15">
        <f t="shared" si="5"/>
        <v>9970.399999999994</v>
      </c>
      <c r="O86" s="15"/>
      <c r="P86" s="15"/>
    </row>
    <row r="87" spans="1:16" ht="12.75">
      <c r="A87" s="75">
        <v>2004</v>
      </c>
      <c r="B87" s="84">
        <v>37987</v>
      </c>
      <c r="C87" s="15">
        <v>100934</v>
      </c>
      <c r="D87" s="99"/>
      <c r="E87" s="13" t="s">
        <v>16</v>
      </c>
      <c r="F87" s="13">
        <v>20</v>
      </c>
      <c r="G87" s="13"/>
      <c r="H87" s="15">
        <v>73171.7</v>
      </c>
      <c r="I87" s="13"/>
      <c r="J87" s="15">
        <f t="shared" si="8"/>
        <v>5044.7</v>
      </c>
      <c r="K87" s="13"/>
      <c r="L87" s="15">
        <f t="shared" si="4"/>
        <v>78216.4</v>
      </c>
      <c r="N87" s="15">
        <f t="shared" si="5"/>
        <v>22717.600000000006</v>
      </c>
      <c r="O87" s="15"/>
      <c r="P87" s="15"/>
    </row>
    <row r="88" spans="1:16" ht="12.75">
      <c r="A88" s="75">
        <v>2007</v>
      </c>
      <c r="B88" s="84">
        <v>39263</v>
      </c>
      <c r="C88" s="15">
        <v>23988</v>
      </c>
      <c r="D88" s="99"/>
      <c r="E88" s="13" t="s">
        <v>16</v>
      </c>
      <c r="F88" s="13">
        <v>10</v>
      </c>
      <c r="G88" s="13"/>
      <c r="H88" s="15">
        <v>23987.8</v>
      </c>
      <c r="I88" s="13"/>
      <c r="J88" s="15">
        <v>0</v>
      </c>
      <c r="K88" s="15"/>
      <c r="L88" s="15">
        <f t="shared" si="4"/>
        <v>23987.8</v>
      </c>
      <c r="N88" s="15">
        <f t="shared" si="5"/>
        <v>0.2000000000007276</v>
      </c>
      <c r="O88" s="15"/>
      <c r="P88" s="15"/>
    </row>
    <row r="89" spans="1:16" ht="12.75">
      <c r="A89" s="75" t="s">
        <v>44</v>
      </c>
      <c r="B89" s="84">
        <v>40724</v>
      </c>
      <c r="C89" s="15">
        <v>22750</v>
      </c>
      <c r="D89" s="99"/>
      <c r="E89" s="13" t="s">
        <v>16</v>
      </c>
      <c r="F89" s="13">
        <v>20</v>
      </c>
      <c r="G89" s="13"/>
      <c r="H89" s="15">
        <v>7957.5</v>
      </c>
      <c r="I89" s="13"/>
      <c r="J89" s="15">
        <f t="shared" si="8"/>
        <v>1135.5</v>
      </c>
      <c r="K89" s="15"/>
      <c r="L89" s="15">
        <f t="shared" si="4"/>
        <v>9093</v>
      </c>
      <c r="N89" s="15">
        <f t="shared" si="5"/>
        <v>13657</v>
      </c>
      <c r="O89" s="15"/>
      <c r="P89" s="15"/>
    </row>
    <row r="90" spans="1:16" ht="12.75">
      <c r="A90" s="75" t="s">
        <v>20</v>
      </c>
      <c r="B90" s="84">
        <v>38353</v>
      </c>
      <c r="C90" s="15">
        <v>3934875</v>
      </c>
      <c r="D90" s="99"/>
      <c r="E90" s="13" t="s">
        <v>16</v>
      </c>
      <c r="F90" s="13">
        <v>20</v>
      </c>
      <c r="G90" s="13"/>
      <c r="H90" s="15">
        <v>2656035.75</v>
      </c>
      <c r="I90" s="13"/>
      <c r="J90" s="15">
        <f t="shared" si="8"/>
        <v>196741.75</v>
      </c>
      <c r="K90" s="13"/>
      <c r="L90" s="15">
        <f>H90+J90</f>
        <v>2852777.5</v>
      </c>
      <c r="N90" s="15">
        <f t="shared" si="5"/>
        <v>1082097.5</v>
      </c>
      <c r="O90" s="15"/>
      <c r="P90" s="15"/>
    </row>
    <row r="91" spans="1:16" ht="12.75">
      <c r="A91" s="75" t="s">
        <v>20</v>
      </c>
      <c r="B91" s="84">
        <v>38533</v>
      </c>
      <c r="C91" s="15">
        <v>35468</v>
      </c>
      <c r="D91" s="99"/>
      <c r="E91" s="13" t="s">
        <v>16</v>
      </c>
      <c r="F91" s="13">
        <v>20</v>
      </c>
      <c r="G91" s="13"/>
      <c r="H91" s="15">
        <v>23042.4</v>
      </c>
      <c r="I91" s="13"/>
      <c r="J91" s="15">
        <f t="shared" si="8"/>
        <v>1771.4</v>
      </c>
      <c r="K91" s="13"/>
      <c r="L91" s="15">
        <f>H91+J91</f>
        <v>24813.800000000003</v>
      </c>
      <c r="N91" s="15">
        <f t="shared" si="5"/>
        <v>10654.199999999997</v>
      </c>
      <c r="O91" s="15"/>
      <c r="P91" s="15"/>
    </row>
    <row r="92" spans="1:16" ht="12.75">
      <c r="A92" s="75" t="s">
        <v>20</v>
      </c>
      <c r="B92" s="84">
        <v>38898</v>
      </c>
      <c r="C92" s="15">
        <v>522135</v>
      </c>
      <c r="D92" s="99"/>
      <c r="E92" s="13" t="s">
        <v>16</v>
      </c>
      <c r="F92" s="13">
        <v>20</v>
      </c>
      <c r="G92" s="13"/>
      <c r="H92" s="15">
        <v>313275.75</v>
      </c>
      <c r="I92" s="13"/>
      <c r="J92" s="15">
        <f t="shared" si="8"/>
        <v>26104.75</v>
      </c>
      <c r="K92" s="13"/>
      <c r="L92" s="15">
        <f>H92+J92</f>
        <v>339380.5</v>
      </c>
      <c r="N92" s="15">
        <f t="shared" si="5"/>
        <v>182754.5</v>
      </c>
      <c r="O92" s="15"/>
      <c r="P92" s="15"/>
    </row>
    <row r="93" spans="1:16" ht="12.75">
      <c r="A93" s="75" t="s">
        <v>20</v>
      </c>
      <c r="B93" s="84">
        <v>38898</v>
      </c>
      <c r="C93" s="85">
        <v>95695</v>
      </c>
      <c r="D93" s="99"/>
      <c r="E93" s="13" t="s">
        <v>16</v>
      </c>
      <c r="F93" s="13">
        <v>20</v>
      </c>
      <c r="G93" s="13"/>
      <c r="H93" s="85">
        <v>57411.75</v>
      </c>
      <c r="I93" s="13"/>
      <c r="J93" s="85">
        <f t="shared" si="8"/>
        <v>4782.75</v>
      </c>
      <c r="K93" s="13"/>
      <c r="L93" s="85">
        <f>H93+J93</f>
        <v>62194.5</v>
      </c>
      <c r="N93" s="85">
        <f t="shared" si="5"/>
        <v>33500.5</v>
      </c>
      <c r="O93" s="15"/>
      <c r="P93" s="15"/>
    </row>
    <row r="95" spans="1:16" ht="13.5" thickBot="1">
      <c r="A95" s="80" t="s">
        <v>21</v>
      </c>
      <c r="C95" s="14">
        <f>SUM(C44:C93)</f>
        <v>7128353</v>
      </c>
      <c r="D95" s="75">
        <v>1491</v>
      </c>
      <c r="H95" s="14">
        <f>SUM(H44:H93)</f>
        <v>4787005.760101011</v>
      </c>
      <c r="J95" s="14">
        <f>SUM(J44:J93)</f>
        <v>264373.5381030056</v>
      </c>
      <c r="L95" s="14">
        <f>SUM(L44:L93)</f>
        <v>5051379.298204016</v>
      </c>
      <c r="N95" s="14">
        <f>SUM(N44:N93)</f>
        <v>2076973.701795984</v>
      </c>
      <c r="O95" s="15"/>
      <c r="P95" s="15"/>
    </row>
    <row r="96" spans="3:12" ht="13.5" thickTop="1">
      <c r="C96" s="87" t="s">
        <v>59</v>
      </c>
      <c r="L96" s="87" t="s">
        <v>51</v>
      </c>
    </row>
    <row r="98" spans="1:16" ht="12.75">
      <c r="A98" s="75">
        <v>1961</v>
      </c>
      <c r="B98" s="84">
        <v>22282</v>
      </c>
      <c r="C98" s="46">
        <v>6600</v>
      </c>
      <c r="D98" s="46"/>
      <c r="E98" s="46" t="s">
        <v>16</v>
      </c>
      <c r="F98" s="46">
        <v>15</v>
      </c>
      <c r="G98" s="46"/>
      <c r="H98" s="46">
        <v>6600</v>
      </c>
      <c r="I98" s="46"/>
      <c r="J98" s="46">
        <v>0</v>
      </c>
      <c r="K98" s="46"/>
      <c r="L98" s="46">
        <f aca="true" t="shared" si="9" ref="L98:L161">H98+J98</f>
        <v>6600</v>
      </c>
      <c r="M98" s="46"/>
      <c r="N98" s="46">
        <f aca="true" t="shared" si="10" ref="N98:N161">C98-L98</f>
        <v>0</v>
      </c>
      <c r="O98" s="46"/>
      <c r="P98" s="46"/>
    </row>
    <row r="99" spans="1:16" ht="12.75">
      <c r="A99" s="75">
        <v>1965</v>
      </c>
      <c r="B99" s="84">
        <v>23743</v>
      </c>
      <c r="C99" s="46">
        <v>16500</v>
      </c>
      <c r="D99" s="46"/>
      <c r="E99" s="46" t="s">
        <v>16</v>
      </c>
      <c r="F99" s="46">
        <v>15</v>
      </c>
      <c r="G99" s="46"/>
      <c r="H99" s="46">
        <v>16500</v>
      </c>
      <c r="I99" s="46"/>
      <c r="J99" s="46">
        <v>0</v>
      </c>
      <c r="K99" s="46"/>
      <c r="L99" s="46">
        <f t="shared" si="9"/>
        <v>16500</v>
      </c>
      <c r="M99" s="46"/>
      <c r="N99" s="46">
        <f t="shared" si="10"/>
        <v>0</v>
      </c>
      <c r="O99" s="46"/>
      <c r="P99" s="46"/>
    </row>
    <row r="100" spans="1:16" ht="12.75">
      <c r="A100" s="75">
        <v>1966</v>
      </c>
      <c r="B100" s="84">
        <v>24108</v>
      </c>
      <c r="C100" s="46">
        <v>1100</v>
      </c>
      <c r="D100" s="46"/>
      <c r="E100" s="46" t="s">
        <v>16</v>
      </c>
      <c r="F100" s="46">
        <v>5</v>
      </c>
      <c r="G100" s="46"/>
      <c r="H100" s="46">
        <v>1100</v>
      </c>
      <c r="I100" s="46"/>
      <c r="J100" s="46">
        <v>0</v>
      </c>
      <c r="K100" s="46"/>
      <c r="L100" s="46">
        <f t="shared" si="9"/>
        <v>1100</v>
      </c>
      <c r="M100" s="46"/>
      <c r="N100" s="46">
        <f t="shared" si="10"/>
        <v>0</v>
      </c>
      <c r="O100" s="46"/>
      <c r="P100" s="46"/>
    </row>
    <row r="101" spans="1:16" ht="12.75">
      <c r="A101" s="75">
        <v>1969</v>
      </c>
      <c r="B101" s="84">
        <v>25204</v>
      </c>
      <c r="C101" s="46">
        <v>3242</v>
      </c>
      <c r="D101" s="46"/>
      <c r="E101" s="46" t="s">
        <v>16</v>
      </c>
      <c r="F101" s="46">
        <v>15</v>
      </c>
      <c r="G101" s="46"/>
      <c r="H101" s="46">
        <v>3242</v>
      </c>
      <c r="I101" s="46"/>
      <c r="J101" s="46">
        <v>0</v>
      </c>
      <c r="K101" s="46"/>
      <c r="L101" s="46">
        <f t="shared" si="9"/>
        <v>3242</v>
      </c>
      <c r="M101" s="46"/>
      <c r="N101" s="46">
        <f t="shared" si="10"/>
        <v>0</v>
      </c>
      <c r="O101" s="46"/>
      <c r="P101" s="46"/>
    </row>
    <row r="102" spans="1:18" ht="12.75">
      <c r="A102" s="75">
        <v>1972</v>
      </c>
      <c r="B102" s="84">
        <v>26299</v>
      </c>
      <c r="C102" s="46">
        <v>381</v>
      </c>
      <c r="D102" s="46"/>
      <c r="E102" s="46" t="s">
        <v>16</v>
      </c>
      <c r="F102" s="46">
        <v>5</v>
      </c>
      <c r="G102" s="46"/>
      <c r="H102" s="46">
        <v>381</v>
      </c>
      <c r="I102" s="46"/>
      <c r="J102" s="46">
        <v>0</v>
      </c>
      <c r="K102" s="46"/>
      <c r="L102" s="46">
        <f t="shared" si="9"/>
        <v>381</v>
      </c>
      <c r="M102" s="46"/>
      <c r="N102" s="46">
        <f t="shared" si="10"/>
        <v>0</v>
      </c>
      <c r="O102" s="46"/>
      <c r="P102" s="46"/>
      <c r="Q102" s="46"/>
      <c r="R102" s="45"/>
    </row>
    <row r="103" spans="1:18" ht="12.75">
      <c r="A103" s="75">
        <v>1972</v>
      </c>
      <c r="B103" s="84">
        <v>26299</v>
      </c>
      <c r="C103" s="46">
        <v>3546</v>
      </c>
      <c r="D103" s="46"/>
      <c r="E103" s="46" t="s">
        <v>16</v>
      </c>
      <c r="F103" s="46">
        <v>4</v>
      </c>
      <c r="G103" s="46"/>
      <c r="H103" s="46">
        <v>3546</v>
      </c>
      <c r="I103" s="46"/>
      <c r="J103" s="46">
        <v>0</v>
      </c>
      <c r="K103" s="46"/>
      <c r="L103" s="46">
        <f t="shared" si="9"/>
        <v>3546</v>
      </c>
      <c r="M103" s="46"/>
      <c r="N103" s="46">
        <f t="shared" si="10"/>
        <v>0</v>
      </c>
      <c r="O103" s="46"/>
      <c r="P103" s="46"/>
      <c r="Q103" s="46"/>
      <c r="R103" s="45"/>
    </row>
    <row r="104" spans="1:18" ht="12.75">
      <c r="A104" s="75">
        <v>1976</v>
      </c>
      <c r="B104" s="84">
        <v>27760</v>
      </c>
      <c r="C104" s="46">
        <v>4400</v>
      </c>
      <c r="D104" s="46"/>
      <c r="E104" s="46" t="s">
        <v>16</v>
      </c>
      <c r="F104" s="46">
        <v>10</v>
      </c>
      <c r="G104" s="46"/>
      <c r="H104" s="46">
        <v>4400</v>
      </c>
      <c r="I104" s="46"/>
      <c r="J104" s="46">
        <v>0</v>
      </c>
      <c r="K104" s="46"/>
      <c r="L104" s="46">
        <f t="shared" si="9"/>
        <v>4400</v>
      </c>
      <c r="M104" s="46"/>
      <c r="N104" s="46">
        <f t="shared" si="10"/>
        <v>0</v>
      </c>
      <c r="O104" s="46"/>
      <c r="P104" s="46"/>
      <c r="Q104" s="46"/>
      <c r="R104" s="45"/>
    </row>
    <row r="105" spans="1:18" ht="12.75">
      <c r="A105" s="75">
        <v>1976</v>
      </c>
      <c r="B105" s="84">
        <v>27760</v>
      </c>
      <c r="C105" s="46">
        <v>4691</v>
      </c>
      <c r="D105" s="46"/>
      <c r="E105" s="46" t="s">
        <v>16</v>
      </c>
      <c r="F105" s="46">
        <v>5</v>
      </c>
      <c r="G105" s="46"/>
      <c r="H105" s="46">
        <v>4691</v>
      </c>
      <c r="I105" s="46"/>
      <c r="J105" s="46">
        <v>0</v>
      </c>
      <c r="K105" s="46"/>
      <c r="L105" s="46">
        <f t="shared" si="9"/>
        <v>4691</v>
      </c>
      <c r="M105" s="46"/>
      <c r="N105" s="46">
        <f t="shared" si="10"/>
        <v>0</v>
      </c>
      <c r="O105" s="46"/>
      <c r="P105" s="46"/>
      <c r="Q105" s="46"/>
      <c r="R105" s="45"/>
    </row>
    <row r="106" spans="1:18" ht="12.75">
      <c r="A106" s="75">
        <v>1977</v>
      </c>
      <c r="B106" s="84">
        <v>28126</v>
      </c>
      <c r="C106" s="46">
        <v>449</v>
      </c>
      <c r="D106" s="46"/>
      <c r="E106" s="46" t="s">
        <v>16</v>
      </c>
      <c r="F106" s="46">
        <v>5</v>
      </c>
      <c r="G106" s="46"/>
      <c r="H106" s="46">
        <v>449</v>
      </c>
      <c r="I106" s="46"/>
      <c r="J106" s="46">
        <v>0</v>
      </c>
      <c r="K106" s="46"/>
      <c r="L106" s="46">
        <f t="shared" si="9"/>
        <v>449</v>
      </c>
      <c r="M106" s="46"/>
      <c r="N106" s="46">
        <f t="shared" si="10"/>
        <v>0</v>
      </c>
      <c r="O106" s="46"/>
      <c r="P106" s="46"/>
      <c r="Q106" s="46"/>
      <c r="R106" s="45"/>
    </row>
    <row r="107" spans="1:18" ht="12.75">
      <c r="A107" s="75">
        <v>1977</v>
      </c>
      <c r="B107" s="84">
        <v>28126</v>
      </c>
      <c r="C107" s="46">
        <v>3989</v>
      </c>
      <c r="D107" s="46"/>
      <c r="E107" s="46" t="s">
        <v>16</v>
      </c>
      <c r="F107" s="46">
        <v>5</v>
      </c>
      <c r="G107" s="46"/>
      <c r="H107" s="46">
        <v>3989</v>
      </c>
      <c r="I107" s="46"/>
      <c r="J107" s="46">
        <v>0</v>
      </c>
      <c r="K107" s="46"/>
      <c r="L107" s="46">
        <f t="shared" si="9"/>
        <v>3989</v>
      </c>
      <c r="M107" s="46"/>
      <c r="N107" s="46">
        <f t="shared" si="10"/>
        <v>0</v>
      </c>
      <c r="O107" s="46"/>
      <c r="P107" s="46"/>
      <c r="Q107" s="46"/>
      <c r="R107" s="45"/>
    </row>
    <row r="108" spans="1:18" ht="12.75">
      <c r="A108" s="75">
        <v>1978</v>
      </c>
      <c r="B108" s="84">
        <v>28491</v>
      </c>
      <c r="C108" s="46">
        <v>6091</v>
      </c>
      <c r="D108" s="46"/>
      <c r="E108" s="46" t="s">
        <v>16</v>
      </c>
      <c r="F108" s="46">
        <v>10</v>
      </c>
      <c r="G108" s="46"/>
      <c r="H108" s="46">
        <v>6091</v>
      </c>
      <c r="I108" s="46"/>
      <c r="J108" s="46">
        <v>0</v>
      </c>
      <c r="K108" s="46"/>
      <c r="L108" s="46">
        <f t="shared" si="9"/>
        <v>6091</v>
      </c>
      <c r="M108" s="46"/>
      <c r="N108" s="46">
        <f t="shared" si="10"/>
        <v>0</v>
      </c>
      <c r="O108" s="46"/>
      <c r="P108" s="46"/>
      <c r="Q108" s="46"/>
      <c r="R108" s="45"/>
    </row>
    <row r="109" spans="1:18" ht="12.75">
      <c r="A109" s="75">
        <v>1978</v>
      </c>
      <c r="B109" s="84">
        <v>28491</v>
      </c>
      <c r="C109" s="45">
        <v>9209</v>
      </c>
      <c r="D109" s="103"/>
      <c r="E109" s="46" t="s">
        <v>16</v>
      </c>
      <c r="F109" s="46">
        <v>5</v>
      </c>
      <c r="G109" s="46"/>
      <c r="H109" s="45">
        <v>9209</v>
      </c>
      <c r="I109" s="46"/>
      <c r="J109" s="46">
        <v>0</v>
      </c>
      <c r="K109" s="46"/>
      <c r="L109" s="46">
        <f t="shared" si="9"/>
        <v>9209</v>
      </c>
      <c r="M109" s="46"/>
      <c r="N109" s="46">
        <f t="shared" si="10"/>
        <v>0</v>
      </c>
      <c r="O109" s="46"/>
      <c r="P109" s="46"/>
      <c r="Q109" s="46"/>
      <c r="R109" s="45"/>
    </row>
    <row r="110" spans="1:18" ht="12.75">
      <c r="A110" s="75">
        <v>1979</v>
      </c>
      <c r="B110" s="84">
        <v>26665</v>
      </c>
      <c r="C110" s="46">
        <v>16760</v>
      </c>
      <c r="D110" s="46"/>
      <c r="E110" s="46" t="s">
        <v>16</v>
      </c>
      <c r="F110" s="46">
        <v>10</v>
      </c>
      <c r="G110" s="46"/>
      <c r="H110" s="46">
        <v>16760</v>
      </c>
      <c r="I110" s="46"/>
      <c r="J110" s="46">
        <v>0</v>
      </c>
      <c r="K110" s="46"/>
      <c r="L110" s="46">
        <f t="shared" si="9"/>
        <v>16760</v>
      </c>
      <c r="M110" s="46"/>
      <c r="N110" s="46">
        <f t="shared" si="10"/>
        <v>0</v>
      </c>
      <c r="O110" s="46"/>
      <c r="P110" s="46"/>
      <c r="Q110" s="46"/>
      <c r="R110" s="45"/>
    </row>
    <row r="111" spans="1:18" ht="12.75">
      <c r="A111" s="75">
        <v>1979</v>
      </c>
      <c r="B111" s="84">
        <v>28856</v>
      </c>
      <c r="C111" s="45">
        <v>1750</v>
      </c>
      <c r="D111" s="103"/>
      <c r="E111" s="46" t="s">
        <v>16</v>
      </c>
      <c r="F111" s="46">
        <v>5</v>
      </c>
      <c r="G111" s="46"/>
      <c r="H111" s="45">
        <v>1750</v>
      </c>
      <c r="I111" s="46"/>
      <c r="J111" s="46">
        <v>0</v>
      </c>
      <c r="K111" s="46"/>
      <c r="L111" s="46">
        <f t="shared" si="9"/>
        <v>1750</v>
      </c>
      <c r="M111" s="46"/>
      <c r="N111" s="46">
        <f t="shared" si="10"/>
        <v>0</v>
      </c>
      <c r="O111" s="46"/>
      <c r="P111" s="46"/>
      <c r="Q111" s="46"/>
      <c r="R111" s="45"/>
    </row>
    <row r="112" spans="1:18" ht="12.75">
      <c r="A112" s="75">
        <v>1980</v>
      </c>
      <c r="B112" s="84">
        <v>29221</v>
      </c>
      <c r="C112" s="45">
        <v>605</v>
      </c>
      <c r="D112" s="103"/>
      <c r="E112" s="46" t="s">
        <v>16</v>
      </c>
      <c r="F112" s="46">
        <v>3</v>
      </c>
      <c r="G112" s="46"/>
      <c r="H112" s="45">
        <v>605</v>
      </c>
      <c r="I112" s="46"/>
      <c r="J112" s="46">
        <v>0</v>
      </c>
      <c r="K112" s="46"/>
      <c r="L112" s="46">
        <f t="shared" si="9"/>
        <v>605</v>
      </c>
      <c r="M112" s="46"/>
      <c r="N112" s="46">
        <f t="shared" si="10"/>
        <v>0</v>
      </c>
      <c r="O112" s="46"/>
      <c r="P112" s="46"/>
      <c r="Q112" s="46"/>
      <c r="R112" s="45"/>
    </row>
    <row r="113" spans="1:18" ht="12.75">
      <c r="A113" s="75">
        <v>1980</v>
      </c>
      <c r="B113" s="84">
        <v>29221</v>
      </c>
      <c r="C113" s="45">
        <v>1375</v>
      </c>
      <c r="D113" s="103"/>
      <c r="E113" s="46" t="s">
        <v>16</v>
      </c>
      <c r="F113" s="46">
        <v>3</v>
      </c>
      <c r="G113" s="46"/>
      <c r="H113" s="45">
        <v>1375</v>
      </c>
      <c r="I113" s="46"/>
      <c r="J113" s="46">
        <v>0</v>
      </c>
      <c r="K113" s="46"/>
      <c r="L113" s="46">
        <f t="shared" si="9"/>
        <v>1375</v>
      </c>
      <c r="M113" s="46"/>
      <c r="N113" s="46">
        <f t="shared" si="10"/>
        <v>0</v>
      </c>
      <c r="O113" s="46"/>
      <c r="P113" s="46"/>
      <c r="Q113" s="46"/>
      <c r="R113" s="45"/>
    </row>
    <row r="114" spans="1:18" ht="12.75">
      <c r="A114" s="75">
        <v>1983</v>
      </c>
      <c r="B114" s="84">
        <v>30317</v>
      </c>
      <c r="C114" s="45">
        <v>16904</v>
      </c>
      <c r="D114" s="103"/>
      <c r="E114" s="46" t="s">
        <v>16</v>
      </c>
      <c r="F114" s="46">
        <v>5</v>
      </c>
      <c r="G114" s="46"/>
      <c r="H114" s="45">
        <v>16904</v>
      </c>
      <c r="I114" s="46"/>
      <c r="J114" s="46">
        <v>0</v>
      </c>
      <c r="K114" s="46"/>
      <c r="L114" s="46">
        <f t="shared" si="9"/>
        <v>16904</v>
      </c>
      <c r="M114" s="46"/>
      <c r="N114" s="46">
        <f t="shared" si="10"/>
        <v>0</v>
      </c>
      <c r="O114" s="46"/>
      <c r="P114" s="46"/>
      <c r="Q114" s="46"/>
      <c r="R114" s="45"/>
    </row>
    <row r="115" spans="1:18" ht="12.75">
      <c r="A115" s="75">
        <v>1983</v>
      </c>
      <c r="B115" s="84">
        <v>30317</v>
      </c>
      <c r="C115" s="45">
        <v>32455</v>
      </c>
      <c r="D115" s="103"/>
      <c r="E115" s="46" t="s">
        <v>16</v>
      </c>
      <c r="F115" s="46">
        <v>10</v>
      </c>
      <c r="G115" s="46"/>
      <c r="H115" s="45">
        <v>32455</v>
      </c>
      <c r="I115" s="46"/>
      <c r="J115" s="46">
        <v>0</v>
      </c>
      <c r="K115" s="46"/>
      <c r="L115" s="46">
        <f t="shared" si="9"/>
        <v>32455</v>
      </c>
      <c r="M115" s="46"/>
      <c r="N115" s="46">
        <f t="shared" si="10"/>
        <v>0</v>
      </c>
      <c r="O115" s="46"/>
      <c r="P115" s="46"/>
      <c r="Q115" s="46"/>
      <c r="R115" s="45"/>
    </row>
    <row r="116" spans="1:18" ht="12.75">
      <c r="A116" s="75">
        <v>1985</v>
      </c>
      <c r="B116" s="84">
        <v>31048</v>
      </c>
      <c r="C116" s="46">
        <v>7000</v>
      </c>
      <c r="D116" s="46"/>
      <c r="E116" s="46" t="s">
        <v>16</v>
      </c>
      <c r="F116" s="46">
        <v>10</v>
      </c>
      <c r="G116" s="46"/>
      <c r="H116" s="46">
        <v>7000</v>
      </c>
      <c r="I116" s="46"/>
      <c r="J116" s="46">
        <v>0</v>
      </c>
      <c r="K116" s="46"/>
      <c r="L116" s="46">
        <f t="shared" si="9"/>
        <v>7000</v>
      </c>
      <c r="M116" s="46"/>
      <c r="N116" s="46">
        <f t="shared" si="10"/>
        <v>0</v>
      </c>
      <c r="O116" s="46"/>
      <c r="P116" s="46"/>
      <c r="Q116" s="46"/>
      <c r="R116" s="45"/>
    </row>
    <row r="117" spans="1:18" ht="12.75">
      <c r="A117" s="75">
        <v>1985</v>
      </c>
      <c r="B117" s="84">
        <v>31048</v>
      </c>
      <c r="C117" s="46">
        <v>6395</v>
      </c>
      <c r="D117" s="46"/>
      <c r="E117" s="46" t="s">
        <v>16</v>
      </c>
      <c r="F117" s="46">
        <v>10</v>
      </c>
      <c r="G117" s="46"/>
      <c r="H117" s="46">
        <v>6395</v>
      </c>
      <c r="I117" s="46"/>
      <c r="J117" s="46">
        <v>0</v>
      </c>
      <c r="K117" s="46"/>
      <c r="L117" s="46">
        <f t="shared" si="9"/>
        <v>6395</v>
      </c>
      <c r="M117" s="46"/>
      <c r="N117" s="46">
        <f t="shared" si="10"/>
        <v>0</v>
      </c>
      <c r="O117" s="46"/>
      <c r="P117" s="46"/>
      <c r="Q117" s="46"/>
      <c r="R117" s="45"/>
    </row>
    <row r="118" spans="1:18" ht="12.75">
      <c r="A118" s="75">
        <v>1985</v>
      </c>
      <c r="B118" s="84">
        <v>31048</v>
      </c>
      <c r="C118" s="45">
        <v>2500</v>
      </c>
      <c r="D118" s="103"/>
      <c r="E118" s="46" t="s">
        <v>16</v>
      </c>
      <c r="F118" s="46">
        <v>5</v>
      </c>
      <c r="G118" s="46"/>
      <c r="H118" s="45">
        <v>2500</v>
      </c>
      <c r="I118" s="46"/>
      <c r="J118" s="46">
        <v>0</v>
      </c>
      <c r="K118" s="46"/>
      <c r="L118" s="46">
        <f t="shared" si="9"/>
        <v>2500</v>
      </c>
      <c r="M118" s="46"/>
      <c r="N118" s="46">
        <f t="shared" si="10"/>
        <v>0</v>
      </c>
      <c r="O118" s="46"/>
      <c r="P118" s="46"/>
      <c r="Q118" s="46"/>
      <c r="R118" s="45"/>
    </row>
    <row r="119" spans="1:18" ht="12.75">
      <c r="A119" s="75">
        <v>1985</v>
      </c>
      <c r="B119" s="84">
        <v>31048</v>
      </c>
      <c r="C119" s="45">
        <v>7263</v>
      </c>
      <c r="D119" s="103"/>
      <c r="E119" s="46" t="s">
        <v>16</v>
      </c>
      <c r="F119" s="46">
        <v>10</v>
      </c>
      <c r="G119" s="46"/>
      <c r="H119" s="45">
        <v>7263</v>
      </c>
      <c r="I119" s="46"/>
      <c r="J119" s="46">
        <v>0</v>
      </c>
      <c r="K119" s="46"/>
      <c r="L119" s="46">
        <f t="shared" si="9"/>
        <v>7263</v>
      </c>
      <c r="M119" s="46"/>
      <c r="N119" s="46">
        <f t="shared" si="10"/>
        <v>0</v>
      </c>
      <c r="O119" s="46"/>
      <c r="P119" s="46"/>
      <c r="Q119" s="46"/>
      <c r="R119" s="45"/>
    </row>
    <row r="120" spans="1:18" ht="12.75">
      <c r="A120" s="75">
        <v>1986</v>
      </c>
      <c r="B120" s="84">
        <v>31413</v>
      </c>
      <c r="C120" s="46">
        <v>24212</v>
      </c>
      <c r="D120" s="46"/>
      <c r="E120" s="46" t="s">
        <v>16</v>
      </c>
      <c r="F120" s="46">
        <v>7</v>
      </c>
      <c r="G120" s="46"/>
      <c r="H120" s="46">
        <v>24212</v>
      </c>
      <c r="I120" s="46"/>
      <c r="J120" s="46">
        <v>0</v>
      </c>
      <c r="K120" s="46"/>
      <c r="L120" s="46">
        <f t="shared" si="9"/>
        <v>24212</v>
      </c>
      <c r="M120" s="46"/>
      <c r="N120" s="46">
        <f t="shared" si="10"/>
        <v>0</v>
      </c>
      <c r="O120" s="46"/>
      <c r="P120" s="46"/>
      <c r="Q120" s="46"/>
      <c r="R120" s="45"/>
    </row>
    <row r="121" spans="1:18" ht="12.75">
      <c r="A121" s="75">
        <v>1986</v>
      </c>
      <c r="B121" s="84">
        <v>31413</v>
      </c>
      <c r="C121" s="45">
        <v>15728</v>
      </c>
      <c r="D121" s="103"/>
      <c r="E121" s="46" t="s">
        <v>16</v>
      </c>
      <c r="F121" s="46">
        <v>10</v>
      </c>
      <c r="G121" s="46"/>
      <c r="H121" s="45">
        <v>15728</v>
      </c>
      <c r="I121" s="46"/>
      <c r="J121" s="46">
        <v>0</v>
      </c>
      <c r="K121" s="46"/>
      <c r="L121" s="46">
        <f t="shared" si="9"/>
        <v>15728</v>
      </c>
      <c r="M121" s="46"/>
      <c r="N121" s="46">
        <f t="shared" si="10"/>
        <v>0</v>
      </c>
      <c r="O121" s="46"/>
      <c r="P121" s="46"/>
      <c r="Q121" s="46"/>
      <c r="R121" s="45"/>
    </row>
    <row r="122" spans="1:18" ht="12.75">
      <c r="A122" s="75">
        <v>1986</v>
      </c>
      <c r="B122" s="84">
        <v>31413</v>
      </c>
      <c r="C122" s="45">
        <v>3400</v>
      </c>
      <c r="D122" s="103"/>
      <c r="E122" s="46" t="s">
        <v>16</v>
      </c>
      <c r="F122" s="46">
        <v>5</v>
      </c>
      <c r="G122" s="46"/>
      <c r="H122" s="45">
        <v>3400</v>
      </c>
      <c r="I122" s="46"/>
      <c r="J122" s="46">
        <v>0</v>
      </c>
      <c r="K122" s="46"/>
      <c r="L122" s="46">
        <f t="shared" si="9"/>
        <v>3400</v>
      </c>
      <c r="M122" s="46"/>
      <c r="N122" s="46">
        <f t="shared" si="10"/>
        <v>0</v>
      </c>
      <c r="O122" s="46"/>
      <c r="P122" s="46"/>
      <c r="Q122" s="46"/>
      <c r="R122" s="45"/>
    </row>
    <row r="123" spans="1:18" ht="12.75">
      <c r="A123" s="75">
        <v>1986</v>
      </c>
      <c r="B123" s="84">
        <v>31413</v>
      </c>
      <c r="C123" s="45">
        <v>3250</v>
      </c>
      <c r="D123" s="103"/>
      <c r="E123" s="46" t="s">
        <v>16</v>
      </c>
      <c r="F123" s="46">
        <v>5</v>
      </c>
      <c r="G123" s="46"/>
      <c r="H123" s="45">
        <v>3250</v>
      </c>
      <c r="I123" s="46"/>
      <c r="J123" s="46">
        <v>0</v>
      </c>
      <c r="K123" s="46"/>
      <c r="L123" s="46">
        <f t="shared" si="9"/>
        <v>3250</v>
      </c>
      <c r="M123" s="46"/>
      <c r="N123" s="46">
        <f t="shared" si="10"/>
        <v>0</v>
      </c>
      <c r="O123" s="46"/>
      <c r="P123" s="46"/>
      <c r="Q123" s="46"/>
      <c r="R123" s="45"/>
    </row>
    <row r="124" spans="1:18" ht="12.75">
      <c r="A124" s="75">
        <v>1986</v>
      </c>
      <c r="B124" s="84">
        <v>31413</v>
      </c>
      <c r="C124" s="15">
        <v>1795</v>
      </c>
      <c r="D124" s="99"/>
      <c r="E124" s="46" t="s">
        <v>16</v>
      </c>
      <c r="F124" s="13">
        <v>10</v>
      </c>
      <c r="G124" s="13"/>
      <c r="H124" s="15">
        <v>1795</v>
      </c>
      <c r="I124" s="13"/>
      <c r="J124" s="46">
        <v>0</v>
      </c>
      <c r="K124" s="13"/>
      <c r="L124" s="46">
        <f t="shared" si="9"/>
        <v>1795</v>
      </c>
      <c r="N124" s="46">
        <f t="shared" si="10"/>
        <v>0</v>
      </c>
      <c r="O124" s="46"/>
      <c r="P124" s="46"/>
      <c r="Q124" s="46"/>
      <c r="R124" s="45"/>
    </row>
    <row r="125" spans="1:18" ht="12.75">
      <c r="A125" s="75">
        <v>1986</v>
      </c>
      <c r="B125" s="84">
        <v>31413</v>
      </c>
      <c r="C125" s="15">
        <v>2990</v>
      </c>
      <c r="D125" s="99"/>
      <c r="E125" s="46" t="s">
        <v>16</v>
      </c>
      <c r="F125" s="13">
        <v>10</v>
      </c>
      <c r="G125" s="13"/>
      <c r="H125" s="15">
        <v>2990</v>
      </c>
      <c r="I125" s="13"/>
      <c r="J125" s="46">
        <v>0</v>
      </c>
      <c r="K125" s="13"/>
      <c r="L125" s="46">
        <f t="shared" si="9"/>
        <v>2990</v>
      </c>
      <c r="N125" s="46">
        <f t="shared" si="10"/>
        <v>0</v>
      </c>
      <c r="O125" s="46"/>
      <c r="P125" s="46"/>
      <c r="Q125" s="46"/>
      <c r="R125" s="45"/>
    </row>
    <row r="126" spans="1:18" ht="12.75">
      <c r="A126" s="75">
        <v>1987</v>
      </c>
      <c r="B126" s="84">
        <v>31778</v>
      </c>
      <c r="C126" s="15">
        <v>4165</v>
      </c>
      <c r="D126" s="99"/>
      <c r="E126" s="46" t="s">
        <v>16</v>
      </c>
      <c r="F126" s="13">
        <v>7</v>
      </c>
      <c r="G126" s="13"/>
      <c r="H126" s="15">
        <v>4165</v>
      </c>
      <c r="I126" s="13"/>
      <c r="J126" s="46">
        <v>0</v>
      </c>
      <c r="K126" s="13"/>
      <c r="L126" s="46">
        <f t="shared" si="9"/>
        <v>4165</v>
      </c>
      <c r="N126" s="46">
        <f t="shared" si="10"/>
        <v>0</v>
      </c>
      <c r="O126" s="46"/>
      <c r="P126" s="46"/>
      <c r="Q126" s="46"/>
      <c r="R126" s="45"/>
    </row>
    <row r="127" spans="1:18" ht="12.75">
      <c r="A127" s="75">
        <v>1987</v>
      </c>
      <c r="B127" s="84">
        <v>31778</v>
      </c>
      <c r="C127" s="15">
        <v>2183</v>
      </c>
      <c r="D127" s="99"/>
      <c r="E127" s="46" t="s">
        <v>16</v>
      </c>
      <c r="F127" s="13">
        <v>7</v>
      </c>
      <c r="G127" s="13"/>
      <c r="H127" s="15">
        <v>2183</v>
      </c>
      <c r="I127" s="13"/>
      <c r="J127" s="46">
        <v>0</v>
      </c>
      <c r="K127" s="13"/>
      <c r="L127" s="46">
        <f t="shared" si="9"/>
        <v>2183</v>
      </c>
      <c r="N127" s="46">
        <f t="shared" si="10"/>
        <v>0</v>
      </c>
      <c r="O127" s="46"/>
      <c r="P127" s="46"/>
      <c r="Q127" s="46"/>
      <c r="R127" s="45"/>
    </row>
    <row r="128" spans="1:16" ht="12.75">
      <c r="A128" s="75">
        <v>1987</v>
      </c>
      <c r="B128" s="84">
        <v>31778</v>
      </c>
      <c r="C128" s="15">
        <v>3025</v>
      </c>
      <c r="D128" s="99"/>
      <c r="E128" s="46" t="s">
        <v>16</v>
      </c>
      <c r="F128" s="13">
        <v>7</v>
      </c>
      <c r="G128" s="13"/>
      <c r="H128" s="15">
        <v>3025</v>
      </c>
      <c r="I128" s="13"/>
      <c r="J128" s="46">
        <v>0</v>
      </c>
      <c r="K128" s="13"/>
      <c r="L128" s="46">
        <f t="shared" si="9"/>
        <v>3025</v>
      </c>
      <c r="N128" s="46">
        <f t="shared" si="10"/>
        <v>0</v>
      </c>
      <c r="O128" s="46"/>
      <c r="P128" s="46"/>
    </row>
    <row r="129" spans="1:16" ht="12.75">
      <c r="A129" s="75">
        <v>1987</v>
      </c>
      <c r="B129" s="84">
        <v>31778</v>
      </c>
      <c r="C129" s="15">
        <v>2200</v>
      </c>
      <c r="D129" s="99"/>
      <c r="E129" s="46" t="s">
        <v>16</v>
      </c>
      <c r="F129" s="13">
        <v>7</v>
      </c>
      <c r="G129" s="13"/>
      <c r="H129" s="15">
        <v>2200</v>
      </c>
      <c r="I129" s="13"/>
      <c r="J129" s="46">
        <v>0</v>
      </c>
      <c r="K129" s="13"/>
      <c r="L129" s="46">
        <f t="shared" si="9"/>
        <v>2200</v>
      </c>
      <c r="N129" s="46">
        <f t="shared" si="10"/>
        <v>0</v>
      </c>
      <c r="O129" s="46"/>
      <c r="P129" s="46"/>
    </row>
    <row r="130" spans="1:16" ht="12.75">
      <c r="A130" s="75">
        <v>1987</v>
      </c>
      <c r="B130" s="84">
        <v>31778</v>
      </c>
      <c r="C130" s="15">
        <v>15807</v>
      </c>
      <c r="D130" s="99"/>
      <c r="E130" s="46" t="s">
        <v>16</v>
      </c>
      <c r="F130" s="13">
        <v>10</v>
      </c>
      <c r="G130" s="13"/>
      <c r="H130" s="15">
        <v>15807</v>
      </c>
      <c r="I130" s="13"/>
      <c r="J130" s="46">
        <v>0</v>
      </c>
      <c r="K130" s="13"/>
      <c r="L130" s="46">
        <f t="shared" si="9"/>
        <v>15807</v>
      </c>
      <c r="N130" s="46">
        <f t="shared" si="10"/>
        <v>0</v>
      </c>
      <c r="O130" s="46"/>
      <c r="P130" s="46"/>
    </row>
    <row r="131" spans="1:16" ht="12.75">
      <c r="A131" s="75">
        <v>1987</v>
      </c>
      <c r="B131" s="84">
        <v>31778</v>
      </c>
      <c r="C131" s="15">
        <v>2894</v>
      </c>
      <c r="D131" s="99"/>
      <c r="E131" s="46" t="s">
        <v>16</v>
      </c>
      <c r="F131" s="13">
        <v>7</v>
      </c>
      <c r="G131" s="13"/>
      <c r="H131" s="15">
        <v>2894</v>
      </c>
      <c r="I131" s="13"/>
      <c r="J131" s="46">
        <v>0</v>
      </c>
      <c r="K131" s="13"/>
      <c r="L131" s="46">
        <f t="shared" si="9"/>
        <v>2894</v>
      </c>
      <c r="N131" s="46">
        <f t="shared" si="10"/>
        <v>0</v>
      </c>
      <c r="O131" s="46"/>
      <c r="P131" s="46"/>
    </row>
    <row r="132" spans="1:16" ht="12.75">
      <c r="A132" s="75">
        <v>1987</v>
      </c>
      <c r="B132" s="84">
        <v>31778</v>
      </c>
      <c r="C132" s="15">
        <v>2229</v>
      </c>
      <c r="D132" s="99"/>
      <c r="E132" s="46" t="s">
        <v>16</v>
      </c>
      <c r="F132" s="13">
        <v>7</v>
      </c>
      <c r="G132" s="13"/>
      <c r="H132" s="15">
        <v>2229</v>
      </c>
      <c r="I132" s="13"/>
      <c r="J132" s="46">
        <v>0</v>
      </c>
      <c r="K132" s="13"/>
      <c r="L132" s="46">
        <f t="shared" si="9"/>
        <v>2229</v>
      </c>
      <c r="N132" s="46">
        <f t="shared" si="10"/>
        <v>0</v>
      </c>
      <c r="O132" s="46"/>
      <c r="P132" s="46"/>
    </row>
    <row r="133" spans="1:16" ht="12.75">
      <c r="A133" s="75">
        <v>1987</v>
      </c>
      <c r="B133" s="84">
        <v>31778</v>
      </c>
      <c r="C133" s="15">
        <v>14000</v>
      </c>
      <c r="D133" s="99"/>
      <c r="E133" s="46" t="s">
        <v>16</v>
      </c>
      <c r="F133" s="13">
        <v>10</v>
      </c>
      <c r="G133" s="13"/>
      <c r="H133" s="15">
        <v>14000</v>
      </c>
      <c r="I133" s="13"/>
      <c r="J133" s="46">
        <v>0</v>
      </c>
      <c r="K133" s="13"/>
      <c r="L133" s="46">
        <f t="shared" si="9"/>
        <v>14000</v>
      </c>
      <c r="N133" s="46">
        <f t="shared" si="10"/>
        <v>0</v>
      </c>
      <c r="O133" s="46"/>
      <c r="P133" s="46"/>
    </row>
    <row r="134" spans="1:16" ht="12.75">
      <c r="A134" s="75">
        <v>1987</v>
      </c>
      <c r="B134" s="84">
        <v>31778</v>
      </c>
      <c r="C134" s="15">
        <v>2575</v>
      </c>
      <c r="D134" s="99"/>
      <c r="E134" s="46" t="s">
        <v>16</v>
      </c>
      <c r="F134" s="13">
        <v>7</v>
      </c>
      <c r="G134" s="13"/>
      <c r="H134" s="15">
        <v>2575</v>
      </c>
      <c r="I134" s="13"/>
      <c r="J134" s="46">
        <v>0</v>
      </c>
      <c r="K134" s="13"/>
      <c r="L134" s="46">
        <f t="shared" si="9"/>
        <v>2575</v>
      </c>
      <c r="N134" s="46">
        <f t="shared" si="10"/>
        <v>0</v>
      </c>
      <c r="O134" s="46"/>
      <c r="P134" s="46"/>
    </row>
    <row r="135" spans="1:16" ht="12.75">
      <c r="A135" s="75">
        <v>1987</v>
      </c>
      <c r="B135" s="84">
        <v>31778</v>
      </c>
      <c r="C135" s="15">
        <v>2784</v>
      </c>
      <c r="D135" s="99"/>
      <c r="E135" s="46" t="s">
        <v>16</v>
      </c>
      <c r="F135" s="13">
        <v>7</v>
      </c>
      <c r="G135" s="13"/>
      <c r="H135" s="15">
        <v>2784</v>
      </c>
      <c r="I135" s="13"/>
      <c r="J135" s="46">
        <v>0</v>
      </c>
      <c r="K135" s="13"/>
      <c r="L135" s="46">
        <f t="shared" si="9"/>
        <v>2784</v>
      </c>
      <c r="N135" s="46">
        <f t="shared" si="10"/>
        <v>0</v>
      </c>
      <c r="O135" s="46"/>
      <c r="P135" s="46"/>
    </row>
    <row r="136" spans="1:16" ht="12.75">
      <c r="A136" s="75">
        <v>1987</v>
      </c>
      <c r="B136" s="84">
        <v>31778</v>
      </c>
      <c r="C136" s="15">
        <v>4194</v>
      </c>
      <c r="D136" s="99"/>
      <c r="E136" s="46" t="s">
        <v>16</v>
      </c>
      <c r="F136" s="13">
        <v>7</v>
      </c>
      <c r="G136" s="13"/>
      <c r="H136" s="15">
        <v>4194</v>
      </c>
      <c r="I136" s="13"/>
      <c r="J136" s="46">
        <v>0</v>
      </c>
      <c r="K136" s="13"/>
      <c r="L136" s="46">
        <f t="shared" si="9"/>
        <v>4194</v>
      </c>
      <c r="N136" s="46">
        <f t="shared" si="10"/>
        <v>0</v>
      </c>
      <c r="O136" s="46"/>
      <c r="P136" s="46"/>
    </row>
    <row r="137" spans="1:16" ht="12.75">
      <c r="A137" s="75">
        <v>1987</v>
      </c>
      <c r="B137" s="84">
        <v>31778</v>
      </c>
      <c r="C137" s="15">
        <v>12933</v>
      </c>
      <c r="D137" s="99"/>
      <c r="E137" s="46" t="s">
        <v>16</v>
      </c>
      <c r="F137" s="13">
        <v>10</v>
      </c>
      <c r="G137" s="13"/>
      <c r="H137" s="15">
        <v>12933</v>
      </c>
      <c r="I137" s="13"/>
      <c r="J137" s="46">
        <v>0</v>
      </c>
      <c r="K137" s="13"/>
      <c r="L137" s="46">
        <f t="shared" si="9"/>
        <v>12933</v>
      </c>
      <c r="N137" s="46">
        <f t="shared" si="10"/>
        <v>0</v>
      </c>
      <c r="O137" s="46"/>
      <c r="P137" s="46"/>
    </row>
    <row r="138" spans="1:16" ht="12.75">
      <c r="A138" s="75">
        <v>1987</v>
      </c>
      <c r="B138" s="84">
        <v>31778</v>
      </c>
      <c r="C138" s="15">
        <v>19853</v>
      </c>
      <c r="D138" s="99"/>
      <c r="E138" s="46" t="s">
        <v>16</v>
      </c>
      <c r="F138" s="13">
        <v>7</v>
      </c>
      <c r="G138" s="13"/>
      <c r="H138" s="15">
        <v>19853</v>
      </c>
      <c r="I138" s="13"/>
      <c r="J138" s="46">
        <v>0</v>
      </c>
      <c r="K138" s="13"/>
      <c r="L138" s="46">
        <f t="shared" si="9"/>
        <v>19853</v>
      </c>
      <c r="N138" s="46">
        <f t="shared" si="10"/>
        <v>0</v>
      </c>
      <c r="O138" s="46"/>
      <c r="P138" s="46"/>
    </row>
    <row r="139" spans="1:16" ht="12.75">
      <c r="A139" s="75">
        <v>1988</v>
      </c>
      <c r="B139" s="84">
        <v>32143</v>
      </c>
      <c r="C139" s="15">
        <v>41436</v>
      </c>
      <c r="D139" s="99"/>
      <c r="E139" s="46" t="s">
        <v>16</v>
      </c>
      <c r="F139" s="13">
        <v>7</v>
      </c>
      <c r="G139" s="13"/>
      <c r="H139" s="15">
        <v>41436</v>
      </c>
      <c r="I139" s="13"/>
      <c r="J139" s="46">
        <v>0</v>
      </c>
      <c r="K139" s="13"/>
      <c r="L139" s="46">
        <f t="shared" si="9"/>
        <v>41436</v>
      </c>
      <c r="N139" s="46">
        <f t="shared" si="10"/>
        <v>0</v>
      </c>
      <c r="O139" s="46"/>
      <c r="P139" s="46"/>
    </row>
    <row r="140" spans="1:16" ht="12.75">
      <c r="A140" s="75">
        <v>1989</v>
      </c>
      <c r="B140" s="84">
        <v>32509</v>
      </c>
      <c r="C140" s="15">
        <v>29296</v>
      </c>
      <c r="D140" s="99"/>
      <c r="E140" s="46" t="s">
        <v>16</v>
      </c>
      <c r="F140" s="13">
        <v>7</v>
      </c>
      <c r="G140" s="13"/>
      <c r="H140" s="15">
        <v>29296</v>
      </c>
      <c r="I140" s="13"/>
      <c r="J140" s="46">
        <v>0</v>
      </c>
      <c r="K140" s="13"/>
      <c r="L140" s="46">
        <f t="shared" si="9"/>
        <v>29296</v>
      </c>
      <c r="N140" s="46">
        <f t="shared" si="10"/>
        <v>0</v>
      </c>
      <c r="O140" s="46"/>
      <c r="P140" s="46"/>
    </row>
    <row r="141" spans="1:16" ht="12.75">
      <c r="A141" s="75">
        <v>1994</v>
      </c>
      <c r="B141" s="84">
        <v>34335</v>
      </c>
      <c r="C141" s="15">
        <v>44029</v>
      </c>
      <c r="D141" s="99"/>
      <c r="E141" s="46" t="s">
        <v>16</v>
      </c>
      <c r="F141" s="13">
        <v>7</v>
      </c>
      <c r="G141" s="13"/>
      <c r="H141" s="15">
        <v>44029</v>
      </c>
      <c r="I141" s="13"/>
      <c r="J141" s="46">
        <v>0</v>
      </c>
      <c r="K141" s="13"/>
      <c r="L141" s="46">
        <f t="shared" si="9"/>
        <v>44029</v>
      </c>
      <c r="N141" s="46">
        <f t="shared" si="10"/>
        <v>0</v>
      </c>
      <c r="O141" s="46"/>
      <c r="P141" s="46"/>
    </row>
    <row r="142" spans="1:16" ht="12.75">
      <c r="A142" s="75">
        <v>1995</v>
      </c>
      <c r="B142" s="84">
        <v>34700</v>
      </c>
      <c r="C142" s="15">
        <v>5759</v>
      </c>
      <c r="D142" s="99"/>
      <c r="E142" s="46" t="s">
        <v>16</v>
      </c>
      <c r="F142" s="13">
        <v>7</v>
      </c>
      <c r="G142" s="13"/>
      <c r="H142" s="15">
        <v>5759</v>
      </c>
      <c r="I142" s="13"/>
      <c r="J142" s="46">
        <v>0</v>
      </c>
      <c r="K142" s="13"/>
      <c r="L142" s="46">
        <f t="shared" si="9"/>
        <v>5759</v>
      </c>
      <c r="N142" s="46">
        <f t="shared" si="10"/>
        <v>0</v>
      </c>
      <c r="O142" s="46"/>
      <c r="P142" s="46"/>
    </row>
    <row r="143" spans="1:16" ht="12.75">
      <c r="A143" s="75">
        <v>1999</v>
      </c>
      <c r="B143" s="84">
        <v>36161</v>
      </c>
      <c r="C143" s="15">
        <v>27795</v>
      </c>
      <c r="D143" s="99"/>
      <c r="E143" s="46" t="s">
        <v>16</v>
      </c>
      <c r="F143" s="13">
        <v>7</v>
      </c>
      <c r="G143" s="13"/>
      <c r="H143" s="15">
        <v>27795</v>
      </c>
      <c r="I143" s="13"/>
      <c r="J143" s="46">
        <v>0</v>
      </c>
      <c r="K143" s="13"/>
      <c r="L143" s="15">
        <f t="shared" si="9"/>
        <v>27795</v>
      </c>
      <c r="N143" s="46">
        <f t="shared" si="10"/>
        <v>0</v>
      </c>
      <c r="O143" s="46"/>
      <c r="P143" s="46"/>
    </row>
    <row r="144" spans="1:16" ht="12.75">
      <c r="A144" s="75">
        <v>2000</v>
      </c>
      <c r="B144" s="84">
        <v>36526</v>
      </c>
      <c r="C144" s="15">
        <v>24100</v>
      </c>
      <c r="D144" s="99"/>
      <c r="E144" s="46" t="s">
        <v>16</v>
      </c>
      <c r="F144" s="13">
        <v>5</v>
      </c>
      <c r="G144" s="13"/>
      <c r="H144" s="15">
        <v>24100</v>
      </c>
      <c r="I144" s="13"/>
      <c r="J144" s="46">
        <v>0</v>
      </c>
      <c r="K144" s="13"/>
      <c r="L144" s="15">
        <f t="shared" si="9"/>
        <v>24100</v>
      </c>
      <c r="N144" s="46">
        <f t="shared" si="10"/>
        <v>0</v>
      </c>
      <c r="O144" s="46"/>
      <c r="P144" s="46"/>
    </row>
    <row r="145" spans="1:16" ht="12.75">
      <c r="A145" s="75">
        <v>2001</v>
      </c>
      <c r="B145" s="84">
        <v>36892</v>
      </c>
      <c r="C145" s="15">
        <v>21741</v>
      </c>
      <c r="D145" s="99"/>
      <c r="E145" s="46" t="s">
        <v>16</v>
      </c>
      <c r="F145" s="13">
        <v>5</v>
      </c>
      <c r="G145" s="13"/>
      <c r="H145" s="15">
        <v>21741</v>
      </c>
      <c r="I145" s="13"/>
      <c r="J145" s="46">
        <v>0</v>
      </c>
      <c r="K145" s="13"/>
      <c r="L145" s="15">
        <f t="shared" si="9"/>
        <v>21741</v>
      </c>
      <c r="N145" s="46">
        <f t="shared" si="10"/>
        <v>0</v>
      </c>
      <c r="O145" s="46"/>
      <c r="P145" s="46"/>
    </row>
    <row r="146" spans="1:16" ht="12.75">
      <c r="A146" s="75">
        <v>2002</v>
      </c>
      <c r="B146" s="84">
        <v>37257</v>
      </c>
      <c r="C146" s="15">
        <v>63600</v>
      </c>
      <c r="D146" s="99"/>
      <c r="E146" s="46" t="s">
        <v>16</v>
      </c>
      <c r="F146" s="13">
        <v>5</v>
      </c>
      <c r="G146" s="13"/>
      <c r="H146" s="15">
        <v>63600</v>
      </c>
      <c r="I146" s="13"/>
      <c r="J146" s="15"/>
      <c r="K146" s="13"/>
      <c r="L146" s="15">
        <f t="shared" si="9"/>
        <v>63600</v>
      </c>
      <c r="N146" s="90">
        <f t="shared" si="10"/>
        <v>0</v>
      </c>
      <c r="O146" s="90"/>
      <c r="P146" s="90"/>
    </row>
    <row r="147" spans="1:16" ht="12.75">
      <c r="A147" s="75">
        <v>2003</v>
      </c>
      <c r="B147" s="84">
        <v>36526</v>
      </c>
      <c r="C147" s="15">
        <v>52323</v>
      </c>
      <c r="D147" s="99"/>
      <c r="E147" s="46" t="s">
        <v>16</v>
      </c>
      <c r="F147" s="13">
        <v>5</v>
      </c>
      <c r="G147" s="13"/>
      <c r="H147" s="15">
        <v>52323</v>
      </c>
      <c r="I147" s="13"/>
      <c r="J147" s="15"/>
      <c r="K147" s="13"/>
      <c r="L147" s="15">
        <f t="shared" si="9"/>
        <v>52323</v>
      </c>
      <c r="N147" s="15">
        <f t="shared" si="10"/>
        <v>0</v>
      </c>
      <c r="O147" s="15"/>
      <c r="P147" s="15"/>
    </row>
    <row r="148" spans="1:16" ht="12.75">
      <c r="A148" s="75">
        <v>2003</v>
      </c>
      <c r="B148" s="84">
        <v>37802</v>
      </c>
      <c r="C148" s="15">
        <v>37650</v>
      </c>
      <c r="D148" s="99"/>
      <c r="E148" s="46" t="s">
        <v>16</v>
      </c>
      <c r="F148" s="13">
        <v>5</v>
      </c>
      <c r="G148" s="13"/>
      <c r="H148" s="15">
        <v>37650</v>
      </c>
      <c r="I148" s="13"/>
      <c r="J148" s="15"/>
      <c r="K148" s="13"/>
      <c r="L148" s="15">
        <f t="shared" si="9"/>
        <v>37650</v>
      </c>
      <c r="N148" s="15">
        <f t="shared" si="10"/>
        <v>0</v>
      </c>
      <c r="O148" s="15"/>
      <c r="P148" s="15"/>
    </row>
    <row r="149" spans="1:16" ht="12.75">
      <c r="A149" s="75">
        <v>2004</v>
      </c>
      <c r="B149" s="84">
        <v>37987</v>
      </c>
      <c r="C149" s="15">
        <v>62997</v>
      </c>
      <c r="D149" s="99"/>
      <c r="E149" s="46" t="s">
        <v>16</v>
      </c>
      <c r="F149" s="13">
        <v>5</v>
      </c>
      <c r="G149" s="13"/>
      <c r="H149" s="15">
        <v>62997</v>
      </c>
      <c r="I149" s="13"/>
      <c r="J149" s="15"/>
      <c r="K149" s="13"/>
      <c r="L149" s="15">
        <f t="shared" si="9"/>
        <v>62997</v>
      </c>
      <c r="N149" s="15">
        <f t="shared" si="10"/>
        <v>0</v>
      </c>
      <c r="O149" s="15"/>
      <c r="P149" s="15"/>
    </row>
    <row r="150" spans="1:16" ht="12.75">
      <c r="A150" s="75">
        <v>2006</v>
      </c>
      <c r="B150" s="84">
        <v>38898</v>
      </c>
      <c r="C150" s="15">
        <v>21303</v>
      </c>
      <c r="D150" s="99"/>
      <c r="E150" s="46" t="s">
        <v>16</v>
      </c>
      <c r="F150" s="13">
        <v>5</v>
      </c>
      <c r="G150" s="13"/>
      <c r="H150" s="15">
        <v>21303</v>
      </c>
      <c r="I150" s="13"/>
      <c r="J150" s="46">
        <v>0</v>
      </c>
      <c r="K150" s="13"/>
      <c r="L150" s="15">
        <f t="shared" si="9"/>
        <v>21303</v>
      </c>
      <c r="N150" s="46">
        <f t="shared" si="10"/>
        <v>0</v>
      </c>
      <c r="O150" s="46"/>
      <c r="P150" s="46"/>
    </row>
    <row r="151" spans="1:16" ht="12.75">
      <c r="A151" s="75">
        <v>2007</v>
      </c>
      <c r="B151" s="84">
        <v>39263</v>
      </c>
      <c r="C151" s="15">
        <v>29224</v>
      </c>
      <c r="D151" s="99"/>
      <c r="E151" s="46" t="s">
        <v>16</v>
      </c>
      <c r="F151" s="13">
        <v>5</v>
      </c>
      <c r="G151" s="13"/>
      <c r="H151" s="15">
        <v>29224</v>
      </c>
      <c r="I151" s="13"/>
      <c r="J151" s="46"/>
      <c r="K151" s="13"/>
      <c r="L151" s="15">
        <f t="shared" si="9"/>
        <v>29224</v>
      </c>
      <c r="N151" s="46">
        <f t="shared" si="10"/>
        <v>0</v>
      </c>
      <c r="O151" s="46"/>
      <c r="P151" s="46"/>
    </row>
    <row r="152" spans="1:16" ht="12.75">
      <c r="A152" s="75">
        <v>2008</v>
      </c>
      <c r="B152" s="84">
        <v>39629</v>
      </c>
      <c r="C152" s="15">
        <v>167351</v>
      </c>
      <c r="D152" s="99"/>
      <c r="E152" s="46" t="s">
        <v>18</v>
      </c>
      <c r="F152" s="13">
        <v>7</v>
      </c>
      <c r="G152" s="13"/>
      <c r="H152" s="15">
        <v>167351</v>
      </c>
      <c r="I152" s="13"/>
      <c r="J152" s="46"/>
      <c r="K152" s="13"/>
      <c r="L152" s="15">
        <f t="shared" si="9"/>
        <v>167351</v>
      </c>
      <c r="N152" s="46">
        <f t="shared" si="10"/>
        <v>0</v>
      </c>
      <c r="O152" s="46"/>
      <c r="P152" s="46"/>
    </row>
    <row r="153" spans="1:16" ht="12.75">
      <c r="A153" s="75" t="s">
        <v>22</v>
      </c>
      <c r="B153" s="84">
        <v>39629</v>
      </c>
      <c r="C153" s="15">
        <f>1819122+1686</f>
        <v>1820808</v>
      </c>
      <c r="D153" s="99"/>
      <c r="E153" s="46" t="s">
        <v>18</v>
      </c>
      <c r="F153" s="13">
        <v>20</v>
      </c>
      <c r="G153" s="13"/>
      <c r="H153" s="15">
        <v>910401.4</v>
      </c>
      <c r="I153" s="13"/>
      <c r="J153" s="46">
        <f aca="true" t="shared" si="11" ref="J153:J206">+C153/F153</f>
        <v>91040.4</v>
      </c>
      <c r="K153" s="13"/>
      <c r="L153" s="15">
        <f t="shared" si="9"/>
        <v>1001441.8</v>
      </c>
      <c r="N153" s="46">
        <f t="shared" si="10"/>
        <v>819366.2</v>
      </c>
      <c r="O153" s="46"/>
      <c r="P153" s="46"/>
    </row>
    <row r="154" spans="1:16" ht="12.75">
      <c r="A154" s="75" t="s">
        <v>34</v>
      </c>
      <c r="B154" s="84">
        <v>39994</v>
      </c>
      <c r="C154" s="15">
        <v>6049</v>
      </c>
      <c r="D154" s="99"/>
      <c r="E154" s="46" t="s">
        <v>16</v>
      </c>
      <c r="F154" s="13">
        <v>7</v>
      </c>
      <c r="G154" s="13"/>
      <c r="H154" s="15">
        <v>6049</v>
      </c>
      <c r="I154" s="13"/>
      <c r="J154" s="46">
        <v>0</v>
      </c>
      <c r="K154" s="13"/>
      <c r="L154" s="15">
        <f t="shared" si="9"/>
        <v>6049</v>
      </c>
      <c r="N154" s="46">
        <f t="shared" si="10"/>
        <v>0</v>
      </c>
      <c r="O154" s="46"/>
      <c r="P154" s="46"/>
    </row>
    <row r="155" spans="1:16" ht="12.75">
      <c r="A155" s="75" t="s">
        <v>39</v>
      </c>
      <c r="B155" s="84">
        <v>40359</v>
      </c>
      <c r="C155" s="15">
        <v>5375</v>
      </c>
      <c r="D155" s="99"/>
      <c r="E155" s="46" t="s">
        <v>16</v>
      </c>
      <c r="F155" s="13">
        <v>7</v>
      </c>
      <c r="G155" s="13"/>
      <c r="H155" s="15">
        <v>5375</v>
      </c>
      <c r="I155" s="13"/>
      <c r="J155" s="46"/>
      <c r="K155" s="13"/>
      <c r="L155" s="15">
        <f t="shared" si="9"/>
        <v>5375</v>
      </c>
      <c r="N155" s="46">
        <f t="shared" si="10"/>
        <v>0</v>
      </c>
      <c r="O155" s="46"/>
      <c r="P155" s="46"/>
    </row>
    <row r="156" spans="1:16" ht="12.75">
      <c r="A156" s="75" t="s">
        <v>38</v>
      </c>
      <c r="B156" s="84">
        <v>40359</v>
      </c>
      <c r="C156" s="15">
        <f>11990+500</f>
        <v>12490</v>
      </c>
      <c r="D156" s="99"/>
      <c r="E156" s="46" t="s">
        <v>16</v>
      </c>
      <c r="F156" s="13">
        <v>7</v>
      </c>
      <c r="G156" s="13"/>
      <c r="H156" s="15">
        <v>12490</v>
      </c>
      <c r="I156" s="13"/>
      <c r="J156" s="46"/>
      <c r="K156" s="13"/>
      <c r="L156" s="15">
        <f t="shared" si="9"/>
        <v>12490</v>
      </c>
      <c r="N156" s="46">
        <f t="shared" si="10"/>
        <v>0</v>
      </c>
      <c r="O156" s="46"/>
      <c r="P156" s="46"/>
    </row>
    <row r="157" spans="1:16" ht="12.75">
      <c r="A157" s="75" t="s">
        <v>40</v>
      </c>
      <c r="B157" s="84">
        <v>40359</v>
      </c>
      <c r="C157" s="15">
        <v>7493</v>
      </c>
      <c r="D157" s="99"/>
      <c r="E157" s="46" t="s">
        <v>16</v>
      </c>
      <c r="F157" s="13">
        <v>7</v>
      </c>
      <c r="G157" s="13"/>
      <c r="H157" s="15">
        <v>7493</v>
      </c>
      <c r="I157" s="13"/>
      <c r="J157" s="46"/>
      <c r="K157" s="13"/>
      <c r="L157" s="15">
        <f t="shared" si="9"/>
        <v>7493</v>
      </c>
      <c r="N157" s="46">
        <f t="shared" si="10"/>
        <v>0</v>
      </c>
      <c r="O157" s="46"/>
      <c r="P157" s="46"/>
    </row>
    <row r="158" spans="1:16" ht="12.75">
      <c r="A158" s="75" t="s">
        <v>42</v>
      </c>
      <c r="B158" s="84">
        <v>40724</v>
      </c>
      <c r="C158" s="15">
        <v>5695</v>
      </c>
      <c r="D158" s="99"/>
      <c r="E158" s="46" t="s">
        <v>16</v>
      </c>
      <c r="F158" s="13">
        <v>7</v>
      </c>
      <c r="G158" s="13"/>
      <c r="H158" s="15">
        <v>5695</v>
      </c>
      <c r="I158" s="13"/>
      <c r="J158" s="46">
        <v>0</v>
      </c>
      <c r="K158" s="13"/>
      <c r="L158" s="15">
        <f t="shared" si="9"/>
        <v>5695</v>
      </c>
      <c r="N158" s="46">
        <f t="shared" si="10"/>
        <v>0</v>
      </c>
      <c r="O158" s="46"/>
      <c r="P158" s="46"/>
    </row>
    <row r="159" spans="1:16" ht="12.75">
      <c r="A159" s="75" t="s">
        <v>45</v>
      </c>
      <c r="B159" s="84">
        <v>40724</v>
      </c>
      <c r="C159" s="15">
        <v>5164</v>
      </c>
      <c r="D159" s="99"/>
      <c r="E159" s="46" t="s">
        <v>16</v>
      </c>
      <c r="F159" s="13">
        <v>7</v>
      </c>
      <c r="G159" s="13"/>
      <c r="H159" s="15">
        <v>5164</v>
      </c>
      <c r="I159" s="13"/>
      <c r="J159" s="46">
        <v>0</v>
      </c>
      <c r="K159" s="13"/>
      <c r="L159" s="15">
        <f t="shared" si="9"/>
        <v>5164</v>
      </c>
      <c r="N159" s="46">
        <f t="shared" si="10"/>
        <v>0</v>
      </c>
      <c r="O159" s="46"/>
      <c r="P159" s="46"/>
    </row>
    <row r="160" spans="1:16" ht="12.75">
      <c r="A160" s="76" t="s">
        <v>41</v>
      </c>
      <c r="B160" s="84">
        <v>40724</v>
      </c>
      <c r="C160" s="15">
        <v>17021</v>
      </c>
      <c r="D160" s="99"/>
      <c r="E160" s="49" t="s">
        <v>16</v>
      </c>
      <c r="F160" s="13">
        <v>5</v>
      </c>
      <c r="G160" s="13"/>
      <c r="H160" s="15">
        <v>17021</v>
      </c>
      <c r="I160" s="13"/>
      <c r="J160" s="46">
        <v>0</v>
      </c>
      <c r="K160" s="13"/>
      <c r="L160" s="15">
        <f t="shared" si="9"/>
        <v>17021</v>
      </c>
      <c r="N160" s="46">
        <f t="shared" si="10"/>
        <v>0</v>
      </c>
      <c r="O160" s="46"/>
      <c r="P160" s="46"/>
    </row>
    <row r="161" spans="1:16" ht="12.75">
      <c r="A161" s="75" t="s">
        <v>43</v>
      </c>
      <c r="B161" s="84">
        <v>40724</v>
      </c>
      <c r="C161" s="15">
        <v>5190</v>
      </c>
      <c r="D161" s="99"/>
      <c r="E161" s="46" t="s">
        <v>16</v>
      </c>
      <c r="F161" s="13">
        <v>20</v>
      </c>
      <c r="G161" s="13"/>
      <c r="H161" s="15">
        <v>1819.5</v>
      </c>
      <c r="I161" s="13"/>
      <c r="J161" s="46">
        <f t="shared" si="11"/>
        <v>259.5</v>
      </c>
      <c r="K161" s="13"/>
      <c r="L161" s="15">
        <f t="shared" si="9"/>
        <v>2079</v>
      </c>
      <c r="N161" s="46">
        <f t="shared" si="10"/>
        <v>3111</v>
      </c>
      <c r="O161" s="45"/>
      <c r="P161" s="45"/>
    </row>
    <row r="162" spans="1:16" ht="12.75">
      <c r="A162" s="76" t="s">
        <v>71</v>
      </c>
      <c r="B162" s="84">
        <v>41090</v>
      </c>
      <c r="C162" s="15">
        <v>13200</v>
      </c>
      <c r="D162" s="99"/>
      <c r="E162" s="49" t="s">
        <v>16</v>
      </c>
      <c r="F162" s="13">
        <v>7</v>
      </c>
      <c r="G162" s="13"/>
      <c r="H162" s="15">
        <v>11315.714285714286</v>
      </c>
      <c r="I162" s="13"/>
      <c r="J162" s="46">
        <v>1884</v>
      </c>
      <c r="K162" s="13"/>
      <c r="L162" s="15">
        <f aca="true" t="shared" si="12" ref="L162:L206">H162+J162</f>
        <v>13199.714285714286</v>
      </c>
      <c r="N162" s="46">
        <f aca="true" t="shared" si="13" ref="N162:N201">C162-L162</f>
        <v>0.285714285713766</v>
      </c>
      <c r="O162" s="46"/>
      <c r="P162" s="46"/>
    </row>
    <row r="163" spans="1:16" ht="12.75">
      <c r="A163" s="76" t="s">
        <v>69</v>
      </c>
      <c r="B163" s="84">
        <v>41090</v>
      </c>
      <c r="C163" s="15">
        <v>41034</v>
      </c>
      <c r="D163" s="99"/>
      <c r="E163" s="49" t="s">
        <v>16</v>
      </c>
      <c r="F163" s="13">
        <v>7</v>
      </c>
      <c r="G163" s="13"/>
      <c r="H163" s="15">
        <v>35172</v>
      </c>
      <c r="I163" s="13"/>
      <c r="J163" s="46">
        <f t="shared" si="11"/>
        <v>5862</v>
      </c>
      <c r="K163" s="13"/>
      <c r="L163" s="15">
        <f t="shared" si="12"/>
        <v>41034</v>
      </c>
      <c r="N163" s="46">
        <f t="shared" si="13"/>
        <v>0</v>
      </c>
      <c r="O163" s="46"/>
      <c r="P163" s="46"/>
    </row>
    <row r="164" spans="1:16" ht="12.75">
      <c r="A164" s="76" t="s">
        <v>70</v>
      </c>
      <c r="B164" s="84">
        <v>41090</v>
      </c>
      <c r="C164" s="15">
        <f>7596+6452</f>
        <v>14048</v>
      </c>
      <c r="D164" s="99"/>
      <c r="E164" s="49" t="s">
        <v>16</v>
      </c>
      <c r="F164" s="13">
        <v>20</v>
      </c>
      <c r="G164" s="13"/>
      <c r="H164" s="15">
        <v>4212.4</v>
      </c>
      <c r="I164" s="13"/>
      <c r="J164" s="46">
        <f t="shared" si="11"/>
        <v>702.4</v>
      </c>
      <c r="K164" s="13"/>
      <c r="L164" s="15">
        <f t="shared" si="12"/>
        <v>4914.799999999999</v>
      </c>
      <c r="N164" s="46">
        <f t="shared" si="13"/>
        <v>9133.2</v>
      </c>
      <c r="O164" s="46"/>
      <c r="P164" s="46"/>
    </row>
    <row r="165" spans="1:16" ht="12.75">
      <c r="A165" s="76" t="s">
        <v>68</v>
      </c>
      <c r="B165" s="84">
        <v>41090</v>
      </c>
      <c r="C165" s="15">
        <v>36965</v>
      </c>
      <c r="D165" s="99"/>
      <c r="E165" s="49" t="s">
        <v>16</v>
      </c>
      <c r="F165" s="13">
        <v>5</v>
      </c>
      <c r="G165" s="13"/>
      <c r="H165" s="15">
        <v>36965</v>
      </c>
      <c r="I165" s="13"/>
      <c r="J165" s="45"/>
      <c r="K165" s="13"/>
      <c r="L165" s="15">
        <f t="shared" si="12"/>
        <v>36965</v>
      </c>
      <c r="N165" s="45">
        <f t="shared" si="13"/>
        <v>0</v>
      </c>
      <c r="O165" s="46"/>
      <c r="P165" s="46"/>
    </row>
    <row r="166" spans="1:16" ht="12.75">
      <c r="A166" s="76" t="s">
        <v>76</v>
      </c>
      <c r="B166" s="84">
        <v>41455</v>
      </c>
      <c r="C166" s="15">
        <v>40240</v>
      </c>
      <c r="D166" s="99"/>
      <c r="E166" s="49" t="s">
        <v>16</v>
      </c>
      <c r="F166" s="13">
        <v>7</v>
      </c>
      <c r="G166" s="13"/>
      <c r="H166" s="15">
        <v>28744.571428571428</v>
      </c>
      <c r="I166" s="13"/>
      <c r="J166" s="45">
        <f t="shared" si="11"/>
        <v>5748.571428571428</v>
      </c>
      <c r="K166" s="13"/>
      <c r="L166" s="15">
        <f t="shared" si="12"/>
        <v>34493.142857142855</v>
      </c>
      <c r="N166" s="45">
        <f t="shared" si="13"/>
        <v>5746.857142857145</v>
      </c>
      <c r="O166" s="46"/>
      <c r="P166" s="46"/>
    </row>
    <row r="167" spans="1:16" ht="12.75">
      <c r="A167" s="76" t="s">
        <v>77</v>
      </c>
      <c r="B167" s="84">
        <v>41455</v>
      </c>
      <c r="C167" s="15">
        <v>5985</v>
      </c>
      <c r="D167" s="99"/>
      <c r="E167" s="49" t="s">
        <v>16</v>
      </c>
      <c r="F167" s="13">
        <v>7</v>
      </c>
      <c r="G167" s="13"/>
      <c r="H167" s="15">
        <v>4275</v>
      </c>
      <c r="I167" s="13"/>
      <c r="J167" s="45">
        <f t="shared" si="11"/>
        <v>855</v>
      </c>
      <c r="K167" s="13"/>
      <c r="L167" s="15">
        <f t="shared" si="12"/>
        <v>5130</v>
      </c>
      <c r="N167" s="45">
        <f t="shared" si="13"/>
        <v>855</v>
      </c>
      <c r="O167" s="46"/>
      <c r="P167" s="46"/>
    </row>
    <row r="168" spans="1:16" ht="12.75">
      <c r="A168" s="76" t="s">
        <v>78</v>
      </c>
      <c r="B168" s="84">
        <v>41455</v>
      </c>
      <c r="C168" s="15">
        <v>12727</v>
      </c>
      <c r="D168" s="99"/>
      <c r="E168" s="49" t="s">
        <v>16</v>
      </c>
      <c r="F168" s="13">
        <v>7</v>
      </c>
      <c r="G168" s="13"/>
      <c r="H168" s="15">
        <v>9090.142857142857</v>
      </c>
      <c r="I168" s="13"/>
      <c r="J168" s="45">
        <f t="shared" si="11"/>
        <v>1818.142857142857</v>
      </c>
      <c r="K168" s="13"/>
      <c r="L168" s="15">
        <f t="shared" si="12"/>
        <v>10908.285714285714</v>
      </c>
      <c r="N168" s="45">
        <f t="shared" si="13"/>
        <v>1818.7142857142862</v>
      </c>
      <c r="O168" s="46"/>
      <c r="P168" s="46"/>
    </row>
    <row r="169" spans="1:16" ht="12.75">
      <c r="A169" s="76" t="s">
        <v>79</v>
      </c>
      <c r="B169" s="84">
        <v>41455</v>
      </c>
      <c r="C169" s="15">
        <v>11291</v>
      </c>
      <c r="D169" s="99"/>
      <c r="E169" s="49" t="s">
        <v>16</v>
      </c>
      <c r="F169" s="13">
        <v>7</v>
      </c>
      <c r="G169" s="13"/>
      <c r="H169" s="15">
        <v>8065</v>
      </c>
      <c r="I169" s="13"/>
      <c r="J169" s="45">
        <f t="shared" si="11"/>
        <v>1613</v>
      </c>
      <c r="K169" s="13"/>
      <c r="L169" s="15">
        <f t="shared" si="12"/>
        <v>9678</v>
      </c>
      <c r="N169" s="45">
        <f t="shared" si="13"/>
        <v>1613</v>
      </c>
      <c r="O169" s="46"/>
      <c r="P169" s="46"/>
    </row>
    <row r="170" spans="1:16" ht="12.75">
      <c r="A170" s="76" t="s">
        <v>80</v>
      </c>
      <c r="B170" s="84">
        <v>41455</v>
      </c>
      <c r="C170" s="15">
        <v>11325</v>
      </c>
      <c r="D170" s="99"/>
      <c r="E170" s="49" t="s">
        <v>16</v>
      </c>
      <c r="F170" s="13">
        <v>7</v>
      </c>
      <c r="G170" s="13"/>
      <c r="H170" s="15">
        <v>8089.857142857143</v>
      </c>
      <c r="I170" s="13"/>
      <c r="J170" s="45">
        <f t="shared" si="11"/>
        <v>1617.857142857143</v>
      </c>
      <c r="K170" s="13"/>
      <c r="L170" s="15">
        <f t="shared" si="12"/>
        <v>9707.714285714286</v>
      </c>
      <c r="N170" s="45">
        <f t="shared" si="13"/>
        <v>1617.2857142857138</v>
      </c>
      <c r="O170" s="46"/>
      <c r="P170" s="46"/>
    </row>
    <row r="171" spans="1:16" ht="12.75">
      <c r="A171" s="76" t="s">
        <v>81</v>
      </c>
      <c r="B171" s="84">
        <v>41455</v>
      </c>
      <c r="C171" s="15">
        <v>14636</v>
      </c>
      <c r="D171" s="99"/>
      <c r="E171" s="49" t="s">
        <v>16</v>
      </c>
      <c r="F171" s="13">
        <v>7</v>
      </c>
      <c r="G171" s="13"/>
      <c r="H171" s="15">
        <v>10454.857142857143</v>
      </c>
      <c r="I171" s="13"/>
      <c r="J171" s="45">
        <f t="shared" si="11"/>
        <v>2090.8571428571427</v>
      </c>
      <c r="K171" s="13"/>
      <c r="L171" s="15">
        <f t="shared" si="12"/>
        <v>12545.714285714286</v>
      </c>
      <c r="N171" s="45">
        <f t="shared" si="13"/>
        <v>2090.2857142857138</v>
      </c>
      <c r="O171" s="46"/>
      <c r="P171" s="46"/>
    </row>
    <row r="172" spans="1:16" ht="12.75">
      <c r="A172" s="76" t="s">
        <v>82</v>
      </c>
      <c r="B172" s="84">
        <v>41455</v>
      </c>
      <c r="C172" s="15">
        <v>47470</v>
      </c>
      <c r="D172" s="99"/>
      <c r="E172" s="49" t="s">
        <v>16</v>
      </c>
      <c r="F172" s="13">
        <v>7</v>
      </c>
      <c r="G172" s="13"/>
      <c r="H172" s="15">
        <v>33905.42857142857</v>
      </c>
      <c r="I172" s="13"/>
      <c r="J172" s="45">
        <f t="shared" si="11"/>
        <v>6781.428571428572</v>
      </c>
      <c r="K172" s="13"/>
      <c r="L172" s="15">
        <f t="shared" si="12"/>
        <v>40686.857142857145</v>
      </c>
      <c r="N172" s="45">
        <f t="shared" si="13"/>
        <v>6783.142857142855</v>
      </c>
      <c r="O172" s="46"/>
      <c r="P172" s="46"/>
    </row>
    <row r="173" spans="1:16" ht="12.75">
      <c r="A173" s="76" t="s">
        <v>87</v>
      </c>
      <c r="B173" s="84">
        <v>41820</v>
      </c>
      <c r="C173" s="15">
        <v>6285</v>
      </c>
      <c r="D173" s="99"/>
      <c r="E173" s="49" t="s">
        <v>16</v>
      </c>
      <c r="F173" s="13">
        <v>7</v>
      </c>
      <c r="G173" s="13"/>
      <c r="H173" s="15">
        <v>4489.857142857143</v>
      </c>
      <c r="I173" s="13"/>
      <c r="J173" s="45">
        <f t="shared" si="11"/>
        <v>897.8571428571429</v>
      </c>
      <c r="K173" s="13"/>
      <c r="L173" s="15">
        <f t="shared" si="12"/>
        <v>5387.714285714286</v>
      </c>
      <c r="N173" s="45">
        <f t="shared" si="13"/>
        <v>897.2857142857138</v>
      </c>
      <c r="O173" s="46"/>
      <c r="P173" s="46"/>
    </row>
    <row r="174" spans="1:16" ht="12.75">
      <c r="A174" s="76" t="s">
        <v>88</v>
      </c>
      <c r="B174" s="84">
        <v>41820</v>
      </c>
      <c r="C174" s="15">
        <v>34079</v>
      </c>
      <c r="D174" s="99"/>
      <c r="E174" s="49" t="s">
        <v>16</v>
      </c>
      <c r="F174" s="13">
        <v>5</v>
      </c>
      <c r="G174" s="13"/>
      <c r="H174" s="15">
        <v>34078.8</v>
      </c>
      <c r="I174" s="13"/>
      <c r="J174" s="45">
        <v>0</v>
      </c>
      <c r="K174" s="13"/>
      <c r="L174" s="15">
        <f t="shared" si="12"/>
        <v>34078.8</v>
      </c>
      <c r="N174" s="45">
        <f t="shared" si="13"/>
        <v>0.19999999999708962</v>
      </c>
      <c r="O174" s="46"/>
      <c r="P174" s="46"/>
    </row>
    <row r="175" spans="1:16" ht="12.75">
      <c r="A175" s="76" t="s">
        <v>89</v>
      </c>
      <c r="B175" s="84">
        <v>41820</v>
      </c>
      <c r="C175" s="15">
        <v>31440</v>
      </c>
      <c r="D175" s="99"/>
      <c r="E175" s="49" t="s">
        <v>16</v>
      </c>
      <c r="F175" s="13">
        <v>7</v>
      </c>
      <c r="G175" s="13"/>
      <c r="H175" s="15">
        <v>22455.428571428572</v>
      </c>
      <c r="I175" s="13"/>
      <c r="J175" s="45">
        <f t="shared" si="11"/>
        <v>4491.428571428572</v>
      </c>
      <c r="K175" s="13"/>
      <c r="L175" s="15">
        <f t="shared" si="12"/>
        <v>26946.857142857145</v>
      </c>
      <c r="N175" s="45">
        <f t="shared" si="13"/>
        <v>4493.142857142855</v>
      </c>
      <c r="O175" s="46"/>
      <c r="P175" s="46"/>
    </row>
    <row r="176" spans="1:16" ht="12.75">
      <c r="A176" s="76" t="s">
        <v>90</v>
      </c>
      <c r="B176" s="84">
        <v>41820</v>
      </c>
      <c r="C176" s="15">
        <v>14128</v>
      </c>
      <c r="D176" s="99"/>
      <c r="E176" s="49" t="s">
        <v>16</v>
      </c>
      <c r="F176" s="13">
        <v>7</v>
      </c>
      <c r="G176" s="13"/>
      <c r="H176" s="15">
        <v>10090.285714285714</v>
      </c>
      <c r="I176" s="13"/>
      <c r="J176" s="45">
        <f t="shared" si="11"/>
        <v>2018.2857142857142</v>
      </c>
      <c r="K176" s="13"/>
      <c r="L176" s="15">
        <f t="shared" si="12"/>
        <v>12108.571428571428</v>
      </c>
      <c r="N176" s="45">
        <f t="shared" si="13"/>
        <v>2019.4285714285725</v>
      </c>
      <c r="O176" s="46"/>
      <c r="P176" s="46"/>
    </row>
    <row r="177" spans="1:16" ht="12.75">
      <c r="A177" s="76" t="s">
        <v>91</v>
      </c>
      <c r="B177" s="84">
        <v>41820</v>
      </c>
      <c r="C177" s="15">
        <v>39000</v>
      </c>
      <c r="D177" s="99"/>
      <c r="E177" s="49" t="s">
        <v>16</v>
      </c>
      <c r="F177" s="13">
        <v>5</v>
      </c>
      <c r="G177" s="13"/>
      <c r="H177" s="15">
        <v>39000</v>
      </c>
      <c r="I177" s="13"/>
      <c r="J177" s="45">
        <v>0</v>
      </c>
      <c r="K177" s="13"/>
      <c r="L177" s="15">
        <f t="shared" si="12"/>
        <v>39000</v>
      </c>
      <c r="N177" s="45">
        <f t="shared" si="13"/>
        <v>0</v>
      </c>
      <c r="O177" s="46"/>
      <c r="P177" s="46"/>
    </row>
    <row r="178" spans="1:16" ht="12.75">
      <c r="A178" s="76" t="s">
        <v>97</v>
      </c>
      <c r="B178" s="84">
        <v>42185</v>
      </c>
      <c r="C178" s="15">
        <v>6500</v>
      </c>
      <c r="D178" s="99"/>
      <c r="E178" s="49" t="s">
        <v>16</v>
      </c>
      <c r="F178" s="13">
        <v>7</v>
      </c>
      <c r="G178" s="13"/>
      <c r="H178" s="15">
        <v>3715.5714285714284</v>
      </c>
      <c r="I178" s="13"/>
      <c r="J178" s="45">
        <f t="shared" si="11"/>
        <v>928.5714285714286</v>
      </c>
      <c r="K178" s="13"/>
      <c r="L178" s="15">
        <f t="shared" si="12"/>
        <v>4644.142857142857</v>
      </c>
      <c r="N178" s="45">
        <f t="shared" si="13"/>
        <v>1855.8571428571431</v>
      </c>
      <c r="O178" s="46"/>
      <c r="P178" s="46"/>
    </row>
    <row r="179" spans="1:16" ht="12.75">
      <c r="A179" s="70" t="s">
        <v>99</v>
      </c>
      <c r="B179" s="84">
        <v>42551</v>
      </c>
      <c r="C179" s="15">
        <v>19939</v>
      </c>
      <c r="D179" s="99"/>
      <c r="E179" s="49" t="s">
        <v>16</v>
      </c>
      <c r="F179" s="13">
        <v>7</v>
      </c>
      <c r="G179" s="13"/>
      <c r="H179" s="15">
        <v>5696.428571428572</v>
      </c>
      <c r="I179" s="13"/>
      <c r="J179" s="45">
        <f t="shared" si="11"/>
        <v>2848.4285714285716</v>
      </c>
      <c r="K179" s="13"/>
      <c r="L179" s="15">
        <f t="shared" si="12"/>
        <v>8544.857142857143</v>
      </c>
      <c r="N179" s="45">
        <f t="shared" si="13"/>
        <v>11394.142857142857</v>
      </c>
      <c r="O179" s="46"/>
      <c r="P179" s="46"/>
    </row>
    <row r="180" spans="1:16" ht="12.75">
      <c r="A180" s="76" t="s">
        <v>100</v>
      </c>
      <c r="B180" s="84">
        <v>42551</v>
      </c>
      <c r="C180" s="15">
        <v>8100</v>
      </c>
      <c r="D180" s="99"/>
      <c r="E180" s="49" t="s">
        <v>16</v>
      </c>
      <c r="F180" s="13">
        <v>7</v>
      </c>
      <c r="G180" s="13"/>
      <c r="H180" s="15">
        <v>2314.142857142857</v>
      </c>
      <c r="I180" s="13"/>
      <c r="J180" s="45">
        <f t="shared" si="11"/>
        <v>1157.142857142857</v>
      </c>
      <c r="K180" s="13"/>
      <c r="L180" s="15">
        <f t="shared" si="12"/>
        <v>3471.2857142857138</v>
      </c>
      <c r="N180" s="45">
        <f t="shared" si="13"/>
        <v>4628.714285714286</v>
      </c>
      <c r="O180" s="46"/>
      <c r="P180" s="46"/>
    </row>
    <row r="181" spans="1:16" ht="12.75">
      <c r="A181" s="76" t="s">
        <v>101</v>
      </c>
      <c r="B181" s="84">
        <v>42551</v>
      </c>
      <c r="C181" s="15">
        <v>6050</v>
      </c>
      <c r="D181" s="99"/>
      <c r="E181" s="49" t="s">
        <v>16</v>
      </c>
      <c r="F181" s="13">
        <v>7</v>
      </c>
      <c r="G181" s="13"/>
      <c r="H181" s="15">
        <v>1728.2857142857142</v>
      </c>
      <c r="I181" s="13"/>
      <c r="J181" s="45">
        <f t="shared" si="11"/>
        <v>864.2857142857143</v>
      </c>
      <c r="K181" s="13"/>
      <c r="L181" s="15">
        <f t="shared" si="12"/>
        <v>2592.5714285714284</v>
      </c>
      <c r="N181" s="45">
        <f t="shared" si="13"/>
        <v>3457.4285714285716</v>
      </c>
      <c r="O181" s="46"/>
      <c r="P181" s="46"/>
    </row>
    <row r="182" spans="1:16" ht="12.75">
      <c r="A182" s="76" t="s">
        <v>103</v>
      </c>
      <c r="B182" s="84">
        <v>42916</v>
      </c>
      <c r="C182" s="15">
        <v>9000</v>
      </c>
      <c r="D182" s="99"/>
      <c r="E182" s="49" t="s">
        <v>16</v>
      </c>
      <c r="F182" s="13">
        <v>7</v>
      </c>
      <c r="G182" s="13"/>
      <c r="H182" s="15">
        <v>1285.7142857142858</v>
      </c>
      <c r="I182" s="13"/>
      <c r="J182" s="45">
        <f t="shared" si="11"/>
        <v>1285.7142857142858</v>
      </c>
      <c r="K182" s="13"/>
      <c r="L182" s="15">
        <f t="shared" si="12"/>
        <v>2571.4285714285716</v>
      </c>
      <c r="N182" s="45">
        <f t="shared" si="13"/>
        <v>6428.571428571428</v>
      </c>
      <c r="O182" s="46"/>
      <c r="P182" s="46"/>
    </row>
    <row r="183" spans="1:16" ht="12.75">
      <c r="A183" s="76" t="s">
        <v>104</v>
      </c>
      <c r="B183" s="84">
        <v>42916</v>
      </c>
      <c r="C183" s="15">
        <v>8650</v>
      </c>
      <c r="D183" s="99"/>
      <c r="E183" s="49" t="s">
        <v>16</v>
      </c>
      <c r="F183" s="13">
        <v>7</v>
      </c>
      <c r="G183" s="13"/>
      <c r="H183" s="15">
        <v>1235.7142857142858</v>
      </c>
      <c r="I183" s="13"/>
      <c r="J183" s="45">
        <f t="shared" si="11"/>
        <v>1235.7142857142858</v>
      </c>
      <c r="K183" s="13"/>
      <c r="L183" s="15">
        <f t="shared" si="12"/>
        <v>2471.4285714285716</v>
      </c>
      <c r="N183" s="45">
        <f t="shared" si="13"/>
        <v>6178.571428571428</v>
      </c>
      <c r="O183" s="46"/>
      <c r="P183" s="46"/>
    </row>
    <row r="184" spans="1:16" ht="12.75">
      <c r="A184" s="76" t="s">
        <v>105</v>
      </c>
      <c r="B184" s="84">
        <v>42916</v>
      </c>
      <c r="C184" s="15">
        <v>20920</v>
      </c>
      <c r="D184" s="99"/>
      <c r="E184" s="49" t="s">
        <v>18</v>
      </c>
      <c r="F184" s="13">
        <v>5</v>
      </c>
      <c r="G184" s="13"/>
      <c r="H184" s="15">
        <v>4184</v>
      </c>
      <c r="I184" s="13"/>
      <c r="J184" s="45">
        <f t="shared" si="11"/>
        <v>4184</v>
      </c>
      <c r="K184" s="13"/>
      <c r="L184" s="15">
        <f t="shared" si="12"/>
        <v>8368</v>
      </c>
      <c r="N184" s="45">
        <f t="shared" si="13"/>
        <v>12552</v>
      </c>
      <c r="O184" s="46"/>
      <c r="P184" s="46"/>
    </row>
    <row r="185" spans="1:16" ht="12.75">
      <c r="A185" s="76" t="s">
        <v>106</v>
      </c>
      <c r="B185" s="84">
        <v>42916</v>
      </c>
      <c r="C185" s="15">
        <v>40060</v>
      </c>
      <c r="D185" s="99"/>
      <c r="E185" s="49" t="s">
        <v>16</v>
      </c>
      <c r="F185" s="13">
        <v>5</v>
      </c>
      <c r="G185" s="13"/>
      <c r="H185" s="15">
        <v>8012</v>
      </c>
      <c r="I185" s="13"/>
      <c r="J185" s="45">
        <f t="shared" si="11"/>
        <v>8012</v>
      </c>
      <c r="K185" s="13"/>
      <c r="L185" s="15">
        <f t="shared" si="12"/>
        <v>16024</v>
      </c>
      <c r="N185" s="45">
        <f t="shared" si="13"/>
        <v>24036</v>
      </c>
      <c r="O185" s="46"/>
      <c r="P185" s="46"/>
    </row>
    <row r="186" spans="1:16" ht="12.75">
      <c r="A186" s="52" t="s">
        <v>107</v>
      </c>
      <c r="B186" s="84">
        <v>42916</v>
      </c>
      <c r="C186" s="15">
        <v>9250</v>
      </c>
      <c r="D186" s="99"/>
      <c r="E186" s="49" t="s">
        <v>16</v>
      </c>
      <c r="F186" s="13">
        <v>7</v>
      </c>
      <c r="G186" s="13"/>
      <c r="H186" s="15">
        <v>1321.4285714285713</v>
      </c>
      <c r="I186" s="13"/>
      <c r="J186" s="45">
        <f t="shared" si="11"/>
        <v>1321.4285714285713</v>
      </c>
      <c r="K186" s="13"/>
      <c r="L186" s="15">
        <f t="shared" si="12"/>
        <v>2642.8571428571427</v>
      </c>
      <c r="N186" s="45">
        <f t="shared" si="13"/>
        <v>6607.142857142857</v>
      </c>
      <c r="O186" s="46"/>
      <c r="P186" s="46"/>
    </row>
    <row r="187" spans="1:16" ht="12.75">
      <c r="A187" s="76" t="s">
        <v>108</v>
      </c>
      <c r="B187" s="84">
        <v>42916</v>
      </c>
      <c r="C187" s="15">
        <v>11000</v>
      </c>
      <c r="D187" s="99"/>
      <c r="E187" s="49" t="s">
        <v>16</v>
      </c>
      <c r="F187" s="13">
        <v>7</v>
      </c>
      <c r="G187" s="13"/>
      <c r="H187" s="15">
        <v>1571.4285714285713</v>
      </c>
      <c r="I187" s="13"/>
      <c r="J187" s="45">
        <f t="shared" si="11"/>
        <v>1571.4285714285713</v>
      </c>
      <c r="K187" s="13"/>
      <c r="L187" s="15">
        <f t="shared" si="12"/>
        <v>3142.8571428571427</v>
      </c>
      <c r="N187" s="45">
        <f t="shared" si="13"/>
        <v>7857.142857142857</v>
      </c>
      <c r="O187" s="46"/>
      <c r="P187" s="46"/>
    </row>
    <row r="188" spans="1:16" ht="12.75">
      <c r="A188" s="76" t="s">
        <v>106</v>
      </c>
      <c r="B188" s="84">
        <v>42916</v>
      </c>
      <c r="C188" s="15">
        <v>34557</v>
      </c>
      <c r="D188" s="99"/>
      <c r="E188" s="49" t="s">
        <v>16</v>
      </c>
      <c r="F188" s="13">
        <v>7</v>
      </c>
      <c r="G188" s="13"/>
      <c r="H188" s="15">
        <v>4936.714285714285</v>
      </c>
      <c r="I188" s="13"/>
      <c r="J188" s="45">
        <f t="shared" si="11"/>
        <v>4936.714285714285</v>
      </c>
      <c r="K188" s="13"/>
      <c r="L188" s="15">
        <f t="shared" si="12"/>
        <v>9873.42857142857</v>
      </c>
      <c r="N188" s="45">
        <f t="shared" si="13"/>
        <v>24683.571428571428</v>
      </c>
      <c r="O188" s="46"/>
      <c r="P188" s="46"/>
    </row>
    <row r="189" spans="1:16" ht="12.75">
      <c r="A189" s="70" t="s">
        <v>112</v>
      </c>
      <c r="B189" s="84">
        <v>43281</v>
      </c>
      <c r="C189" s="15">
        <v>12294</v>
      </c>
      <c r="D189" s="99"/>
      <c r="E189" s="49" t="s">
        <v>16</v>
      </c>
      <c r="F189" s="13">
        <v>7</v>
      </c>
      <c r="G189" s="13"/>
      <c r="H189" s="15"/>
      <c r="I189" s="13"/>
      <c r="J189" s="45">
        <f t="shared" si="11"/>
        <v>1756.2857142857142</v>
      </c>
      <c r="K189" s="13"/>
      <c r="L189" s="15">
        <f t="shared" si="12"/>
        <v>1756.2857142857142</v>
      </c>
      <c r="N189" s="45">
        <f t="shared" si="13"/>
        <v>10537.714285714286</v>
      </c>
      <c r="O189" s="46"/>
      <c r="P189" s="46"/>
    </row>
    <row r="190" spans="1:16" ht="12.75">
      <c r="A190" s="70" t="s">
        <v>113</v>
      </c>
      <c r="B190" s="84">
        <v>43281</v>
      </c>
      <c r="C190" s="15">
        <v>17119</v>
      </c>
      <c r="D190" s="99"/>
      <c r="E190" s="49" t="s">
        <v>16</v>
      </c>
      <c r="F190" s="13">
        <v>7</v>
      </c>
      <c r="G190" s="13"/>
      <c r="H190" s="15"/>
      <c r="I190" s="13"/>
      <c r="J190" s="45">
        <f t="shared" si="11"/>
        <v>2445.5714285714284</v>
      </c>
      <c r="K190" s="13"/>
      <c r="L190" s="15">
        <f t="shared" si="12"/>
        <v>2445.5714285714284</v>
      </c>
      <c r="N190" s="45">
        <f t="shared" si="13"/>
        <v>14673.428571428572</v>
      </c>
      <c r="O190" s="46"/>
      <c r="P190" s="46"/>
    </row>
    <row r="191" spans="1:16" ht="12.75">
      <c r="A191" s="70" t="s">
        <v>113</v>
      </c>
      <c r="B191" s="84">
        <v>43281</v>
      </c>
      <c r="C191" s="15">
        <v>17119</v>
      </c>
      <c r="D191" s="99"/>
      <c r="E191" s="49" t="s">
        <v>16</v>
      </c>
      <c r="F191" s="13">
        <v>7</v>
      </c>
      <c r="G191" s="13"/>
      <c r="H191" s="15"/>
      <c r="I191" s="13"/>
      <c r="J191" s="45">
        <f t="shared" si="11"/>
        <v>2445.5714285714284</v>
      </c>
      <c r="K191" s="13"/>
      <c r="L191" s="15">
        <f t="shared" si="12"/>
        <v>2445.5714285714284</v>
      </c>
      <c r="N191" s="45">
        <f t="shared" si="13"/>
        <v>14673.428571428572</v>
      </c>
      <c r="O191" s="46"/>
      <c r="P191" s="46"/>
    </row>
    <row r="192" spans="1:16" ht="12.75">
      <c r="A192" s="76" t="s">
        <v>114</v>
      </c>
      <c r="B192" s="84">
        <v>43281</v>
      </c>
      <c r="C192" s="15">
        <v>152000</v>
      </c>
      <c r="D192" s="99"/>
      <c r="E192" s="49" t="s">
        <v>16</v>
      </c>
      <c r="F192" s="13">
        <v>20</v>
      </c>
      <c r="G192" s="13"/>
      <c r="H192" s="15"/>
      <c r="I192" s="13"/>
      <c r="J192" s="45">
        <f t="shared" si="11"/>
        <v>7600</v>
      </c>
      <c r="K192" s="13"/>
      <c r="L192" s="15">
        <f t="shared" si="12"/>
        <v>7600</v>
      </c>
      <c r="N192" s="45">
        <f t="shared" si="13"/>
        <v>144400</v>
      </c>
      <c r="O192" s="46"/>
      <c r="P192" s="46"/>
    </row>
    <row r="193" spans="1:16" ht="12.75">
      <c r="A193" s="70" t="s">
        <v>115</v>
      </c>
      <c r="B193" s="84">
        <v>43281</v>
      </c>
      <c r="C193" s="15">
        <v>105720</v>
      </c>
      <c r="D193" s="99"/>
      <c r="E193" s="49" t="s">
        <v>16</v>
      </c>
      <c r="F193" s="13">
        <v>7</v>
      </c>
      <c r="G193" s="13"/>
      <c r="H193" s="15"/>
      <c r="I193" s="13"/>
      <c r="J193" s="45">
        <f t="shared" si="11"/>
        <v>15102.857142857143</v>
      </c>
      <c r="K193" s="13"/>
      <c r="L193" s="15">
        <f t="shared" si="12"/>
        <v>15102.857142857143</v>
      </c>
      <c r="N193" s="45">
        <f t="shared" si="13"/>
        <v>90617.14285714286</v>
      </c>
      <c r="O193" s="46"/>
      <c r="P193" s="46"/>
    </row>
    <row r="194" spans="1:16" ht="12.75">
      <c r="A194" s="76" t="s">
        <v>116</v>
      </c>
      <c r="B194" s="84">
        <v>43281</v>
      </c>
      <c r="C194" s="15">
        <v>60531</v>
      </c>
      <c r="D194" s="99"/>
      <c r="E194" s="49" t="s">
        <v>16</v>
      </c>
      <c r="F194" s="13">
        <v>7</v>
      </c>
      <c r="G194" s="13"/>
      <c r="H194" s="15"/>
      <c r="I194" s="13"/>
      <c r="J194" s="45">
        <f t="shared" si="11"/>
        <v>8647.285714285714</v>
      </c>
      <c r="K194" s="13"/>
      <c r="L194" s="15">
        <f t="shared" si="12"/>
        <v>8647.285714285714</v>
      </c>
      <c r="N194" s="45">
        <f t="shared" si="13"/>
        <v>51883.71428571429</v>
      </c>
      <c r="O194" s="46"/>
      <c r="P194" s="46"/>
    </row>
    <row r="195" spans="1:19" ht="12.75">
      <c r="A195" s="76" t="s">
        <v>119</v>
      </c>
      <c r="B195" s="84">
        <v>43646</v>
      </c>
      <c r="C195" s="15">
        <v>51695.6</v>
      </c>
      <c r="D195" s="99"/>
      <c r="E195" s="49" t="s">
        <v>16</v>
      </c>
      <c r="F195" s="13">
        <v>7</v>
      </c>
      <c r="G195" s="13"/>
      <c r="H195" s="15"/>
      <c r="I195" s="13"/>
      <c r="J195" s="45">
        <f>(C195/F195)/2</f>
        <v>3692.542857142857</v>
      </c>
      <c r="K195" s="13"/>
      <c r="L195" s="15">
        <f t="shared" si="12"/>
        <v>3692.542857142857</v>
      </c>
      <c r="N195" s="45">
        <f>C195-L195</f>
        <v>48003.05714285714</v>
      </c>
      <c r="O195" s="46"/>
      <c r="P195" s="46" t="s">
        <v>129</v>
      </c>
      <c r="S195" s="75" t="s">
        <v>132</v>
      </c>
    </row>
    <row r="196" spans="1:16" ht="12.75">
      <c r="A196" s="76" t="s">
        <v>123</v>
      </c>
      <c r="B196" s="84">
        <v>43646</v>
      </c>
      <c r="C196" s="15">
        <v>356412.17</v>
      </c>
      <c r="D196" s="99"/>
      <c r="E196" s="49" t="s">
        <v>16</v>
      </c>
      <c r="F196" s="13">
        <v>20</v>
      </c>
      <c r="G196" s="13" t="s">
        <v>131</v>
      </c>
      <c r="H196" s="15"/>
      <c r="I196" s="13"/>
      <c r="J196" s="45">
        <f t="shared" si="11"/>
        <v>17820.6085</v>
      </c>
      <c r="K196" s="13"/>
      <c r="L196" s="15">
        <f t="shared" si="12"/>
        <v>17820.6085</v>
      </c>
      <c r="N196" s="45">
        <f>C196-L196</f>
        <v>338591.5615</v>
      </c>
      <c r="O196" s="46"/>
      <c r="P196" s="46"/>
    </row>
    <row r="197" spans="1:16" ht="12.75">
      <c r="A197" s="76" t="s">
        <v>128</v>
      </c>
      <c r="B197" s="84">
        <v>43646</v>
      </c>
      <c r="C197" s="15">
        <v>137323</v>
      </c>
      <c r="D197" s="99"/>
      <c r="E197" s="49" t="s">
        <v>16</v>
      </c>
      <c r="F197" s="13">
        <v>15</v>
      </c>
      <c r="G197" s="13" t="s">
        <v>131</v>
      </c>
      <c r="H197" s="15"/>
      <c r="I197" s="13"/>
      <c r="J197" s="45">
        <f>+C197/F197</f>
        <v>9154.866666666667</v>
      </c>
      <c r="K197" s="13"/>
      <c r="L197" s="15">
        <f t="shared" si="12"/>
        <v>9154.866666666667</v>
      </c>
      <c r="N197" s="45">
        <f>C197-L197</f>
        <v>128168.13333333333</v>
      </c>
      <c r="O197" s="46"/>
      <c r="P197" s="46"/>
    </row>
    <row r="198" spans="1:16" ht="12.75">
      <c r="A198" s="76" t="s">
        <v>125</v>
      </c>
      <c r="B198" s="84">
        <v>43646</v>
      </c>
      <c r="C198" s="15">
        <v>11039</v>
      </c>
      <c r="D198" s="99"/>
      <c r="E198" s="49" t="s">
        <v>16</v>
      </c>
      <c r="F198" s="13">
        <v>7</v>
      </c>
      <c r="G198" s="13"/>
      <c r="H198" s="15"/>
      <c r="I198" s="13"/>
      <c r="J198" s="45">
        <f>(C198/F198)/2</f>
        <v>788.5</v>
      </c>
      <c r="K198" s="13"/>
      <c r="L198" s="15">
        <f t="shared" si="12"/>
        <v>788.5</v>
      </c>
      <c r="N198" s="45">
        <f t="shared" si="13"/>
        <v>10250.5</v>
      </c>
      <c r="O198" s="46"/>
      <c r="P198" s="46" t="s">
        <v>129</v>
      </c>
    </row>
    <row r="199" spans="1:16" ht="12.75">
      <c r="A199" s="76" t="s">
        <v>121</v>
      </c>
      <c r="B199" s="84">
        <v>43646</v>
      </c>
      <c r="C199" s="15">
        <v>15440</v>
      </c>
      <c r="D199" s="99"/>
      <c r="E199" s="49" t="s">
        <v>16</v>
      </c>
      <c r="F199" s="13">
        <v>7</v>
      </c>
      <c r="G199" s="13"/>
      <c r="H199" s="15"/>
      <c r="I199" s="13"/>
      <c r="J199" s="45">
        <f t="shared" si="11"/>
        <v>2205.714285714286</v>
      </c>
      <c r="K199" s="13"/>
      <c r="L199" s="15">
        <f t="shared" si="12"/>
        <v>2205.714285714286</v>
      </c>
      <c r="N199" s="45">
        <f t="shared" si="13"/>
        <v>13234.285714285714</v>
      </c>
      <c r="O199" s="46"/>
      <c r="P199" s="46"/>
    </row>
    <row r="200" spans="1:16" ht="12.75">
      <c r="A200" s="76" t="s">
        <v>122</v>
      </c>
      <c r="B200" s="84">
        <v>43646</v>
      </c>
      <c r="C200" s="15">
        <v>5120.46</v>
      </c>
      <c r="D200" s="99"/>
      <c r="E200" s="49" t="s">
        <v>16</v>
      </c>
      <c r="F200" s="13">
        <v>7</v>
      </c>
      <c r="G200" s="13"/>
      <c r="H200" s="15"/>
      <c r="I200" s="13"/>
      <c r="J200" s="45">
        <f>+(C200/F200)/2</f>
        <v>365.7471428571429</v>
      </c>
      <c r="K200" s="13"/>
      <c r="L200" s="15">
        <f t="shared" si="12"/>
        <v>365.7471428571429</v>
      </c>
      <c r="N200" s="45">
        <f t="shared" si="13"/>
        <v>4754.7128571428575</v>
      </c>
      <c r="O200" s="46"/>
      <c r="P200" s="46" t="s">
        <v>129</v>
      </c>
    </row>
    <row r="201" spans="1:16" ht="12.75">
      <c r="A201" s="76" t="s">
        <v>124</v>
      </c>
      <c r="B201" s="84">
        <v>43646</v>
      </c>
      <c r="C201" s="15">
        <v>5286</v>
      </c>
      <c r="D201" s="99"/>
      <c r="E201" s="49" t="s">
        <v>16</v>
      </c>
      <c r="F201" s="13">
        <v>5</v>
      </c>
      <c r="G201" s="13"/>
      <c r="H201" s="15"/>
      <c r="I201" s="13"/>
      <c r="J201" s="45">
        <f>+(C201/F201)/2</f>
        <v>528.6</v>
      </c>
      <c r="K201" s="13"/>
      <c r="L201" s="15">
        <f t="shared" si="12"/>
        <v>528.6</v>
      </c>
      <c r="N201" s="45">
        <f t="shared" si="13"/>
        <v>4757.4</v>
      </c>
      <c r="O201" s="46"/>
      <c r="P201" s="46" t="s">
        <v>129</v>
      </c>
    </row>
    <row r="202" spans="1:16" ht="12.75">
      <c r="A202" s="76" t="s">
        <v>126</v>
      </c>
      <c r="B202" s="84">
        <v>43646</v>
      </c>
      <c r="C202" s="15">
        <v>149351.91</v>
      </c>
      <c r="D202" s="99"/>
      <c r="E202" s="49" t="s">
        <v>16</v>
      </c>
      <c r="F202" s="13">
        <v>20</v>
      </c>
      <c r="G202" s="13"/>
      <c r="H202" s="15"/>
      <c r="I202" s="13"/>
      <c r="J202" s="45">
        <f>+(C202/F202)/2</f>
        <v>3733.79775</v>
      </c>
      <c r="K202" s="13"/>
      <c r="L202" s="15">
        <f t="shared" si="12"/>
        <v>3733.79775</v>
      </c>
      <c r="N202" s="45">
        <f>C202-L202</f>
        <v>145618.11225</v>
      </c>
      <c r="O202" s="46"/>
      <c r="P202" s="46" t="s">
        <v>129</v>
      </c>
    </row>
    <row r="203" spans="1:16" ht="12.75">
      <c r="A203" s="76" t="s">
        <v>127</v>
      </c>
      <c r="B203" s="84">
        <v>43646</v>
      </c>
      <c r="C203" s="15">
        <v>2210</v>
      </c>
      <c r="D203" s="99"/>
      <c r="E203" s="49" t="s">
        <v>16</v>
      </c>
      <c r="F203" s="13">
        <v>5</v>
      </c>
      <c r="G203" s="13"/>
      <c r="H203" s="15"/>
      <c r="I203" s="13"/>
      <c r="J203" s="45">
        <f t="shared" si="11"/>
        <v>442</v>
      </c>
      <c r="K203" s="13"/>
      <c r="L203" s="15">
        <f t="shared" si="12"/>
        <v>442</v>
      </c>
      <c r="N203" s="45">
        <f>C203-L203</f>
        <v>1768</v>
      </c>
      <c r="O203" s="46"/>
      <c r="P203" s="46" t="s">
        <v>129</v>
      </c>
    </row>
    <row r="204" spans="1:16" ht="12.75">
      <c r="A204" s="76" t="s">
        <v>133</v>
      </c>
      <c r="B204" s="84">
        <v>43646</v>
      </c>
      <c r="C204" s="15">
        <v>5640</v>
      </c>
      <c r="D204" s="99"/>
      <c r="E204" s="49" t="s">
        <v>16</v>
      </c>
      <c r="F204" s="13">
        <v>5</v>
      </c>
      <c r="G204" s="13"/>
      <c r="H204" s="15"/>
      <c r="I204" s="13"/>
      <c r="J204" s="45">
        <f>+(C204/F204)/2</f>
        <v>564</v>
      </c>
      <c r="K204" s="13"/>
      <c r="L204" s="15">
        <f>H204+J204</f>
        <v>564</v>
      </c>
      <c r="N204" s="45">
        <f>C204-L204</f>
        <v>5076</v>
      </c>
      <c r="O204" s="46"/>
      <c r="P204" s="46" t="s">
        <v>129</v>
      </c>
    </row>
    <row r="205" spans="1:16" ht="12.75">
      <c r="A205" s="76" t="s">
        <v>133</v>
      </c>
      <c r="B205" s="84">
        <v>43646</v>
      </c>
      <c r="C205" s="15">
        <v>10440</v>
      </c>
      <c r="D205" s="99"/>
      <c r="E205" s="49" t="s">
        <v>16</v>
      </c>
      <c r="F205" s="13">
        <v>5</v>
      </c>
      <c r="G205" s="13"/>
      <c r="H205" s="15"/>
      <c r="I205" s="13"/>
      <c r="J205" s="45">
        <f>+(C205/F205)/2</f>
        <v>1044</v>
      </c>
      <c r="K205" s="13"/>
      <c r="L205" s="15">
        <f>H205+J205</f>
        <v>1044</v>
      </c>
      <c r="N205" s="45">
        <f>C205-L205</f>
        <v>9396</v>
      </c>
      <c r="O205" s="46"/>
      <c r="P205" s="46"/>
    </row>
    <row r="206" spans="1:16" ht="12.75">
      <c r="A206" s="76" t="s">
        <v>120</v>
      </c>
      <c r="B206" s="84">
        <v>43646</v>
      </c>
      <c r="C206" s="85">
        <v>62390</v>
      </c>
      <c r="D206" s="99"/>
      <c r="E206" s="49" t="s">
        <v>16</v>
      </c>
      <c r="F206" s="13">
        <v>7</v>
      </c>
      <c r="G206" s="13"/>
      <c r="H206" s="85"/>
      <c r="I206" s="13"/>
      <c r="J206" s="92">
        <f t="shared" si="11"/>
        <v>8912.857142857143</v>
      </c>
      <c r="K206" s="13"/>
      <c r="L206" s="85">
        <f t="shared" si="12"/>
        <v>8912.857142857143</v>
      </c>
      <c r="N206" s="92">
        <f>C206-L206</f>
        <v>53477.142857142855</v>
      </c>
      <c r="O206" s="46"/>
      <c r="P206" s="46"/>
    </row>
    <row r="207" spans="1:16" ht="12.75">
      <c r="A207" s="76"/>
      <c r="B207" s="84"/>
      <c r="C207" s="15"/>
      <c r="D207" s="99"/>
      <c r="E207" s="49"/>
      <c r="F207" s="13"/>
      <c r="G207" s="13"/>
      <c r="H207" s="15"/>
      <c r="I207" s="13"/>
      <c r="J207" s="45"/>
      <c r="K207" s="13"/>
      <c r="L207" s="15"/>
      <c r="N207" s="45"/>
      <c r="O207" s="46"/>
      <c r="P207" s="46"/>
    </row>
    <row r="208" spans="1:16" ht="13.5" thickBot="1">
      <c r="A208" s="80" t="s">
        <v>23</v>
      </c>
      <c r="C208" s="14">
        <f>SUM(C98:C206)</f>
        <v>4532321.14</v>
      </c>
      <c r="D208" s="75">
        <v>1494</v>
      </c>
      <c r="H208" s="14">
        <f>SUM(H98:H194)</f>
        <v>2229939.671428571</v>
      </c>
      <c r="J208" s="14">
        <f>SUM(J98:J207)</f>
        <v>243276.96291666667</v>
      </c>
      <c r="L208" s="14">
        <f>SUM(L98:L207)</f>
        <v>2473216.6343452386</v>
      </c>
      <c r="N208" s="14">
        <f>SUM(N98:N207)</f>
        <v>2059104.5056547618</v>
      </c>
      <c r="O208" s="15"/>
      <c r="P208" s="15"/>
    </row>
    <row r="209" spans="3:12" ht="13.5" thickTop="1">
      <c r="C209" s="87" t="s">
        <v>60</v>
      </c>
      <c r="L209" s="87" t="s">
        <v>54</v>
      </c>
    </row>
    <row r="211" spans="1:16" ht="12.75">
      <c r="A211" s="75">
        <v>1955</v>
      </c>
      <c r="B211" s="84">
        <v>20090</v>
      </c>
      <c r="C211" s="15">
        <v>33000</v>
      </c>
      <c r="D211" s="99"/>
      <c r="E211" s="13" t="s">
        <v>16</v>
      </c>
      <c r="F211" s="13">
        <v>20</v>
      </c>
      <c r="G211" s="13"/>
      <c r="H211" s="15">
        <v>33000</v>
      </c>
      <c r="I211" s="13"/>
      <c r="J211" s="15">
        <v>0</v>
      </c>
      <c r="K211" s="13"/>
      <c r="L211" s="15">
        <f>H211+J211</f>
        <v>33000</v>
      </c>
      <c r="N211" s="15">
        <f>C211-L211</f>
        <v>0</v>
      </c>
      <c r="O211" s="15"/>
      <c r="P211" s="15"/>
    </row>
    <row r="212" spans="1:16" ht="12.75">
      <c r="A212" s="75">
        <v>1970</v>
      </c>
      <c r="B212" s="84">
        <v>25569</v>
      </c>
      <c r="C212" s="15">
        <v>20929</v>
      </c>
      <c r="D212" s="99"/>
      <c r="E212" s="13" t="s">
        <v>16</v>
      </c>
      <c r="F212" s="13">
        <v>20</v>
      </c>
      <c r="G212" s="13"/>
      <c r="H212" s="15">
        <v>20929</v>
      </c>
      <c r="I212" s="13"/>
      <c r="J212" s="15">
        <v>0</v>
      </c>
      <c r="K212" s="13"/>
      <c r="L212" s="15">
        <f>H212+J212</f>
        <v>20929</v>
      </c>
      <c r="N212" s="15">
        <f>C212-L212</f>
        <v>0</v>
      </c>
      <c r="O212" s="15"/>
      <c r="P212" s="15"/>
    </row>
    <row r="213" spans="1:16" ht="12.75">
      <c r="A213" s="75">
        <v>1974</v>
      </c>
      <c r="B213" s="84">
        <v>27030</v>
      </c>
      <c r="C213" s="15">
        <v>17326</v>
      </c>
      <c r="D213" s="99"/>
      <c r="E213" s="13" t="s">
        <v>16</v>
      </c>
      <c r="F213" s="13">
        <v>20</v>
      </c>
      <c r="G213" s="13"/>
      <c r="H213" s="15">
        <v>17326</v>
      </c>
      <c r="I213" s="13"/>
      <c r="J213" s="15">
        <v>0</v>
      </c>
      <c r="K213" s="13"/>
      <c r="L213" s="15">
        <f>H213+J213</f>
        <v>17326</v>
      </c>
      <c r="N213" s="15">
        <f>C213-L213</f>
        <v>0</v>
      </c>
      <c r="O213" s="15"/>
      <c r="P213" s="15"/>
    </row>
    <row r="214" spans="1:16" ht="12.75">
      <c r="A214" s="75">
        <v>1975</v>
      </c>
      <c r="B214" s="84">
        <v>27395</v>
      </c>
      <c r="C214" s="85">
        <v>7385</v>
      </c>
      <c r="D214" s="99"/>
      <c r="E214" s="13" t="s">
        <v>16</v>
      </c>
      <c r="F214" s="13">
        <v>20</v>
      </c>
      <c r="G214" s="13"/>
      <c r="H214" s="85">
        <v>7385</v>
      </c>
      <c r="I214" s="13"/>
      <c r="J214" s="85">
        <v>0</v>
      </c>
      <c r="K214" s="13"/>
      <c r="L214" s="85">
        <f>H214+J214</f>
        <v>7385</v>
      </c>
      <c r="N214" s="85">
        <f>C214-L214</f>
        <v>0</v>
      </c>
      <c r="O214" s="15"/>
      <c r="P214" s="15"/>
    </row>
    <row r="215" spans="1:16" ht="12.75">
      <c r="A215" s="75"/>
      <c r="B215" s="84"/>
      <c r="C215" s="15"/>
      <c r="D215" s="99"/>
      <c r="E215" s="13"/>
      <c r="F215" s="13"/>
      <c r="G215" s="13"/>
      <c r="H215" s="15"/>
      <c r="I215" s="13"/>
      <c r="J215" s="15"/>
      <c r="K215" s="13"/>
      <c r="L215" s="15"/>
      <c r="N215" s="15"/>
      <c r="O215" s="15"/>
      <c r="P215" s="15"/>
    </row>
    <row r="216" spans="1:16" ht="13.5" thickBot="1">
      <c r="A216" s="77" t="s">
        <v>21</v>
      </c>
      <c r="B216" s="84"/>
      <c r="C216" s="14">
        <f>SUM(C211:C214)</f>
        <v>78640</v>
      </c>
      <c r="D216" s="99">
        <v>1491</v>
      </c>
      <c r="E216" s="13"/>
      <c r="F216" s="13"/>
      <c r="G216" s="13"/>
      <c r="H216" s="14">
        <f>SUM(H211:H214)</f>
        <v>78640</v>
      </c>
      <c r="I216" s="13"/>
      <c r="J216" s="14">
        <f>SUM(J211:J214)</f>
        <v>0</v>
      </c>
      <c r="K216" s="15"/>
      <c r="L216" s="14">
        <f>SUM(L211:L214)</f>
        <v>78640</v>
      </c>
      <c r="N216" s="14">
        <f>SUM(N211:N214)</f>
        <v>0</v>
      </c>
      <c r="O216" s="15"/>
      <c r="P216" s="15"/>
    </row>
    <row r="217" spans="1:16" ht="13.5" thickTop="1">
      <c r="A217" s="75"/>
      <c r="B217" s="84"/>
      <c r="C217" s="87" t="s">
        <v>59</v>
      </c>
      <c r="D217" s="99"/>
      <c r="E217" s="13"/>
      <c r="F217" s="13"/>
      <c r="G217" s="13"/>
      <c r="H217" s="15"/>
      <c r="I217" s="13"/>
      <c r="J217" s="15"/>
      <c r="K217" s="13"/>
      <c r="L217" s="87" t="s">
        <v>51</v>
      </c>
      <c r="N217" s="15"/>
      <c r="O217" s="15"/>
      <c r="P217" s="15"/>
    </row>
    <row r="218" spans="1:16" ht="12.75">
      <c r="A218" s="75"/>
      <c r="B218" s="84"/>
      <c r="C218" s="15"/>
      <c r="D218" s="99"/>
      <c r="E218" s="13"/>
      <c r="F218" s="13"/>
      <c r="G218" s="13"/>
      <c r="H218" s="15"/>
      <c r="I218" s="13"/>
      <c r="J218" s="15"/>
      <c r="K218" s="13"/>
      <c r="L218" s="15"/>
      <c r="N218" s="15"/>
      <c r="O218" s="15"/>
      <c r="P218" s="15"/>
    </row>
    <row r="219" spans="1:16" ht="12.75">
      <c r="A219" s="75">
        <v>1952</v>
      </c>
      <c r="B219" s="84">
        <v>18994</v>
      </c>
      <c r="C219" s="15">
        <v>100000</v>
      </c>
      <c r="D219" s="99"/>
      <c r="E219" s="13" t="s">
        <v>16</v>
      </c>
      <c r="F219" s="13">
        <v>40</v>
      </c>
      <c r="G219" s="13"/>
      <c r="H219" s="15">
        <v>100000</v>
      </c>
      <c r="I219" s="13"/>
      <c r="J219" s="15">
        <v>0</v>
      </c>
      <c r="K219" s="13"/>
      <c r="L219" s="15">
        <f>H219+J219</f>
        <v>100000</v>
      </c>
      <c r="N219" s="15">
        <f>C219-L219</f>
        <v>0</v>
      </c>
      <c r="O219" s="15"/>
      <c r="P219" s="15"/>
    </row>
    <row r="220" spans="1:16" ht="12.75">
      <c r="A220" s="75">
        <v>1952</v>
      </c>
      <c r="B220" s="84">
        <v>18994</v>
      </c>
      <c r="C220" s="15">
        <v>5000</v>
      </c>
      <c r="D220" s="99"/>
      <c r="E220" s="13" t="s">
        <v>16</v>
      </c>
      <c r="F220" s="13">
        <v>99</v>
      </c>
      <c r="G220" s="13"/>
      <c r="H220" s="15">
        <v>3327</v>
      </c>
      <c r="I220" s="13"/>
      <c r="J220" s="15">
        <f>C220/F220-1</f>
        <v>49.505050505050505</v>
      </c>
      <c r="K220" s="13"/>
      <c r="L220" s="15">
        <f>H220+J220</f>
        <v>3376.5050505050503</v>
      </c>
      <c r="N220" s="15">
        <f>C220-L220</f>
        <v>1623.4949494949497</v>
      </c>
      <c r="O220" s="15"/>
      <c r="P220" s="15"/>
    </row>
    <row r="221" spans="1:16" ht="12.75">
      <c r="A221" s="75">
        <v>1975</v>
      </c>
      <c r="B221" s="84">
        <v>27395</v>
      </c>
      <c r="C221" s="85">
        <v>29213</v>
      </c>
      <c r="D221" s="99"/>
      <c r="E221" s="13" t="s">
        <v>16</v>
      </c>
      <c r="F221" s="13">
        <v>99</v>
      </c>
      <c r="G221" s="13"/>
      <c r="H221" s="85">
        <v>12714</v>
      </c>
      <c r="I221" s="13"/>
      <c r="J221" s="85">
        <f>C221/F221-3</f>
        <v>292.0808080808081</v>
      </c>
      <c r="K221" s="13"/>
      <c r="L221" s="85">
        <f>H221+J221</f>
        <v>13006.080808080807</v>
      </c>
      <c r="N221" s="85">
        <f>C221-L221</f>
        <v>16206.919191919193</v>
      </c>
      <c r="O221" s="15"/>
      <c r="P221" s="15"/>
    </row>
    <row r="222" spans="1:16" ht="12.75">
      <c r="A222" s="75"/>
      <c r="B222" s="84"/>
      <c r="C222" s="15"/>
      <c r="D222" s="99"/>
      <c r="E222" s="13"/>
      <c r="F222" s="13"/>
      <c r="G222" s="13"/>
      <c r="H222" s="15"/>
      <c r="I222" s="13"/>
      <c r="J222" s="15"/>
      <c r="K222" s="13"/>
      <c r="L222" s="15"/>
      <c r="N222" s="15"/>
      <c r="O222" s="15"/>
      <c r="P222" s="15"/>
    </row>
    <row r="223" spans="1:16" ht="13.5" thickBot="1">
      <c r="A223" s="77" t="s">
        <v>21</v>
      </c>
      <c r="B223" s="84"/>
      <c r="C223" s="14">
        <f>SUM(C219:C221)</f>
        <v>134213</v>
      </c>
      <c r="D223" s="99">
        <v>1491</v>
      </c>
      <c r="E223" s="13"/>
      <c r="F223" s="13"/>
      <c r="G223" s="13"/>
      <c r="H223" s="14">
        <f>SUM(H219:H221)</f>
        <v>116041</v>
      </c>
      <c r="I223" s="13"/>
      <c r="J223" s="14">
        <f>SUM(J219:J221)</f>
        <v>341.5858585858586</v>
      </c>
      <c r="K223" s="13"/>
      <c r="L223" s="14">
        <f>SUM(L219:L221)</f>
        <v>116382.58585858585</v>
      </c>
      <c r="N223" s="14">
        <f>SUM(N219:N221)</f>
        <v>17830.41414141414</v>
      </c>
      <c r="O223" s="15"/>
      <c r="P223" s="15"/>
    </row>
    <row r="224" spans="1:16" ht="13.5" thickTop="1">
      <c r="A224" s="75"/>
      <c r="B224" s="84"/>
      <c r="C224" s="87" t="s">
        <v>59</v>
      </c>
      <c r="D224" s="99"/>
      <c r="E224" s="13"/>
      <c r="F224" s="13"/>
      <c r="G224" s="13"/>
      <c r="H224" s="15"/>
      <c r="I224" s="13"/>
      <c r="J224" s="15"/>
      <c r="K224" s="13"/>
      <c r="L224" s="87" t="s">
        <v>51</v>
      </c>
      <c r="N224" s="15"/>
      <c r="O224" s="15"/>
      <c r="P224" s="15"/>
    </row>
    <row r="225" spans="1:16" ht="12.75">
      <c r="A225" s="75"/>
      <c r="B225" s="84"/>
      <c r="C225" s="15"/>
      <c r="D225" s="99"/>
      <c r="E225" s="13"/>
      <c r="F225" s="13"/>
      <c r="G225" s="13"/>
      <c r="H225" s="15"/>
      <c r="I225" s="13"/>
      <c r="J225" s="15"/>
      <c r="K225" s="13"/>
      <c r="L225" s="15"/>
      <c r="N225" s="15"/>
      <c r="O225" s="15"/>
      <c r="P225" s="15"/>
    </row>
    <row r="226" spans="1:16" ht="12.75">
      <c r="A226" s="75">
        <v>1982</v>
      </c>
      <c r="B226" s="84">
        <v>29952</v>
      </c>
      <c r="C226" s="15">
        <v>12033961</v>
      </c>
      <c r="D226" s="99"/>
      <c r="E226" s="13" t="s">
        <v>16</v>
      </c>
      <c r="F226" s="13">
        <v>50</v>
      </c>
      <c r="G226" s="13"/>
      <c r="H226" s="15">
        <v>8606408.22</v>
      </c>
      <c r="I226" s="13"/>
      <c r="J226" s="15">
        <f>C226/F226</f>
        <v>240679.22</v>
      </c>
      <c r="K226" s="13"/>
      <c r="L226" s="15">
        <f>H226+J226</f>
        <v>8847087.440000001</v>
      </c>
      <c r="N226" s="15">
        <f>C226-L226</f>
        <v>3186873.5599999987</v>
      </c>
      <c r="O226" s="15"/>
      <c r="P226" s="15"/>
    </row>
    <row r="227" spans="1:16" ht="12.75">
      <c r="A227" s="75">
        <v>1984</v>
      </c>
      <c r="B227" s="84">
        <v>30682</v>
      </c>
      <c r="C227" s="15">
        <v>35398</v>
      </c>
      <c r="D227" s="99"/>
      <c r="E227" s="13" t="s">
        <v>16</v>
      </c>
      <c r="F227" s="13">
        <v>50</v>
      </c>
      <c r="G227" s="13"/>
      <c r="H227" s="15">
        <v>24779.96</v>
      </c>
      <c r="I227" s="13"/>
      <c r="J227" s="15">
        <f aca="true" t="shared" si="14" ref="J227:J239">C227/F227</f>
        <v>707.96</v>
      </c>
      <c r="K227" s="13"/>
      <c r="L227" s="15">
        <f aca="true" t="shared" si="15" ref="L227:L263">H227+J227</f>
        <v>25487.92</v>
      </c>
      <c r="N227" s="15">
        <f aca="true" t="shared" si="16" ref="N227:N263">C227-L227</f>
        <v>9910.080000000002</v>
      </c>
      <c r="O227" s="15"/>
      <c r="P227" s="15"/>
    </row>
    <row r="228" spans="1:16" ht="12.75">
      <c r="A228" s="75">
        <v>1985</v>
      </c>
      <c r="B228" s="84">
        <v>31048</v>
      </c>
      <c r="C228" s="15">
        <v>1751</v>
      </c>
      <c r="D228" s="99"/>
      <c r="E228" s="13" t="s">
        <v>16</v>
      </c>
      <c r="F228" s="13">
        <v>50</v>
      </c>
      <c r="G228" s="13"/>
      <c r="H228" s="15">
        <v>1173.02</v>
      </c>
      <c r="I228" s="13"/>
      <c r="J228" s="15">
        <f t="shared" si="14"/>
        <v>35.02</v>
      </c>
      <c r="K228" s="13"/>
      <c r="L228" s="15">
        <f t="shared" si="15"/>
        <v>1208.04</v>
      </c>
      <c r="N228" s="15">
        <f t="shared" si="16"/>
        <v>542.96</v>
      </c>
      <c r="O228" s="15"/>
      <c r="P228" s="15"/>
    </row>
    <row r="229" spans="1:16" ht="12.75">
      <c r="A229" s="75">
        <v>1985</v>
      </c>
      <c r="B229" s="84">
        <v>31048</v>
      </c>
      <c r="C229" s="15">
        <v>1348</v>
      </c>
      <c r="D229" s="99"/>
      <c r="E229" s="13" t="s">
        <v>16</v>
      </c>
      <c r="F229" s="13">
        <v>50</v>
      </c>
      <c r="G229" s="13"/>
      <c r="H229" s="15">
        <v>903.96</v>
      </c>
      <c r="I229" s="13"/>
      <c r="J229" s="15">
        <f t="shared" si="14"/>
        <v>26.96</v>
      </c>
      <c r="K229" s="13"/>
      <c r="L229" s="15">
        <f t="shared" si="15"/>
        <v>930.9200000000001</v>
      </c>
      <c r="N229" s="15">
        <f t="shared" si="16"/>
        <v>417.0799999999999</v>
      </c>
      <c r="O229" s="15"/>
      <c r="P229" s="15"/>
    </row>
    <row r="230" spans="1:16" ht="12.75">
      <c r="A230" s="75">
        <v>1986</v>
      </c>
      <c r="B230" s="84">
        <v>31413</v>
      </c>
      <c r="C230" s="15">
        <v>12569</v>
      </c>
      <c r="D230" s="99"/>
      <c r="E230" s="13" t="s">
        <v>16</v>
      </c>
      <c r="F230" s="13">
        <v>50</v>
      </c>
      <c r="G230" s="13"/>
      <c r="H230" s="15">
        <v>8166.38</v>
      </c>
      <c r="I230" s="13"/>
      <c r="J230" s="15">
        <f t="shared" si="14"/>
        <v>251.38</v>
      </c>
      <c r="K230" s="13"/>
      <c r="L230" s="15">
        <f t="shared" si="15"/>
        <v>8417.76</v>
      </c>
      <c r="N230" s="15">
        <f t="shared" si="16"/>
        <v>4151.24</v>
      </c>
      <c r="O230" s="15"/>
      <c r="P230" s="15"/>
    </row>
    <row r="231" spans="1:16" ht="12.75">
      <c r="A231" s="75">
        <v>1989</v>
      </c>
      <c r="B231" s="84">
        <v>32509</v>
      </c>
      <c r="C231" s="15">
        <v>5968</v>
      </c>
      <c r="D231" s="99"/>
      <c r="E231" s="13" t="s">
        <v>16</v>
      </c>
      <c r="F231" s="13">
        <v>50</v>
      </c>
      <c r="G231" s="13"/>
      <c r="H231" s="15">
        <v>3575.36</v>
      </c>
      <c r="I231" s="13"/>
      <c r="J231" s="15">
        <f t="shared" si="14"/>
        <v>119.36</v>
      </c>
      <c r="K231" s="13"/>
      <c r="L231" s="15">
        <f t="shared" si="15"/>
        <v>3694.7200000000003</v>
      </c>
      <c r="N231" s="15">
        <f t="shared" si="16"/>
        <v>2273.2799999999997</v>
      </c>
      <c r="O231" s="15"/>
      <c r="P231" s="15"/>
    </row>
    <row r="232" spans="1:16" ht="12.75">
      <c r="A232" s="75" t="s">
        <v>24</v>
      </c>
      <c r="B232" s="84">
        <v>32509</v>
      </c>
      <c r="C232" s="15">
        <v>5401871</v>
      </c>
      <c r="D232" s="99"/>
      <c r="E232" s="13" t="s">
        <v>16</v>
      </c>
      <c r="F232" s="13">
        <v>50</v>
      </c>
      <c r="G232" s="13"/>
      <c r="H232" s="15">
        <v>3240991.42</v>
      </c>
      <c r="I232" s="13"/>
      <c r="J232" s="15">
        <f t="shared" si="14"/>
        <v>108037.42</v>
      </c>
      <c r="K232" s="13"/>
      <c r="L232" s="15">
        <f t="shared" si="15"/>
        <v>3349028.84</v>
      </c>
      <c r="N232" s="15">
        <f t="shared" si="16"/>
        <v>2052842.1600000001</v>
      </c>
      <c r="O232" s="15"/>
      <c r="P232" s="15"/>
    </row>
    <row r="233" spans="1:16" ht="12.75">
      <c r="A233" s="75">
        <v>1989</v>
      </c>
      <c r="B233" s="84">
        <v>32843</v>
      </c>
      <c r="C233" s="15">
        <v>2220</v>
      </c>
      <c r="D233" s="99"/>
      <c r="E233" s="13" t="s">
        <v>16</v>
      </c>
      <c r="F233" s="13">
        <v>20</v>
      </c>
      <c r="G233" s="13"/>
      <c r="H233" s="15">
        <v>2220</v>
      </c>
      <c r="I233" s="13"/>
      <c r="J233" s="15">
        <v>0</v>
      </c>
      <c r="K233" s="13"/>
      <c r="L233" s="15">
        <f t="shared" si="15"/>
        <v>2220</v>
      </c>
      <c r="N233" s="15">
        <f t="shared" si="16"/>
        <v>0</v>
      </c>
      <c r="O233" s="15"/>
      <c r="P233" s="15"/>
    </row>
    <row r="234" spans="1:16" ht="12.75">
      <c r="A234" s="75">
        <v>1990</v>
      </c>
      <c r="B234" s="84">
        <v>32964</v>
      </c>
      <c r="C234" s="15">
        <v>2220</v>
      </c>
      <c r="D234" s="99"/>
      <c r="E234" s="13" t="s">
        <v>16</v>
      </c>
      <c r="F234" s="13">
        <v>20</v>
      </c>
      <c r="G234" s="13"/>
      <c r="H234" s="15">
        <v>2220</v>
      </c>
      <c r="I234" s="13"/>
      <c r="J234" s="15">
        <v>0</v>
      </c>
      <c r="K234" s="13"/>
      <c r="L234" s="15">
        <f t="shared" si="15"/>
        <v>2220</v>
      </c>
      <c r="N234" s="15">
        <f t="shared" si="16"/>
        <v>0</v>
      </c>
      <c r="O234" s="15"/>
      <c r="P234" s="15"/>
    </row>
    <row r="235" spans="1:16" ht="12.75">
      <c r="A235" s="75">
        <v>1989</v>
      </c>
      <c r="B235" s="84">
        <v>32721</v>
      </c>
      <c r="C235" s="15">
        <v>7500</v>
      </c>
      <c r="D235" s="99"/>
      <c r="E235" s="13" t="s">
        <v>16</v>
      </c>
      <c r="F235" s="13">
        <v>20</v>
      </c>
      <c r="G235" s="13"/>
      <c r="H235" s="15">
        <v>7500</v>
      </c>
      <c r="I235" s="13"/>
      <c r="J235" s="15">
        <v>0</v>
      </c>
      <c r="K235" s="13"/>
      <c r="L235" s="15">
        <f t="shared" si="15"/>
        <v>7500</v>
      </c>
      <c r="N235" s="15">
        <f t="shared" si="16"/>
        <v>0</v>
      </c>
      <c r="O235" s="15"/>
      <c r="P235" s="15"/>
    </row>
    <row r="236" spans="1:16" ht="12.75">
      <c r="A236" s="75">
        <v>1989</v>
      </c>
      <c r="B236" s="84">
        <v>32782</v>
      </c>
      <c r="C236" s="15">
        <v>7225</v>
      </c>
      <c r="D236" s="99"/>
      <c r="E236" s="13" t="s">
        <v>16</v>
      </c>
      <c r="F236" s="13">
        <v>20</v>
      </c>
      <c r="G236" s="13"/>
      <c r="H236" s="15">
        <v>7225</v>
      </c>
      <c r="I236" s="13"/>
      <c r="J236" s="15">
        <v>0</v>
      </c>
      <c r="K236" s="13"/>
      <c r="L236" s="15">
        <f t="shared" si="15"/>
        <v>7225</v>
      </c>
      <c r="N236" s="15">
        <f t="shared" si="16"/>
        <v>0</v>
      </c>
      <c r="O236" s="15"/>
      <c r="P236" s="15"/>
    </row>
    <row r="237" spans="1:16" ht="12.75">
      <c r="A237" s="75">
        <v>1991</v>
      </c>
      <c r="B237" s="84">
        <v>33086</v>
      </c>
      <c r="C237" s="15">
        <v>2177</v>
      </c>
      <c r="D237" s="99"/>
      <c r="E237" s="13" t="s">
        <v>16</v>
      </c>
      <c r="F237" s="13">
        <v>10</v>
      </c>
      <c r="G237" s="13"/>
      <c r="H237" s="15">
        <v>2177</v>
      </c>
      <c r="I237" s="13"/>
      <c r="J237" s="15">
        <v>0</v>
      </c>
      <c r="K237" s="13"/>
      <c r="L237" s="15">
        <f t="shared" si="15"/>
        <v>2177</v>
      </c>
      <c r="N237" s="15">
        <f t="shared" si="16"/>
        <v>0</v>
      </c>
      <c r="O237" s="15"/>
      <c r="P237" s="15"/>
    </row>
    <row r="238" spans="1:16" ht="12.75">
      <c r="A238" s="75">
        <v>1991</v>
      </c>
      <c r="B238" s="84">
        <v>33239</v>
      </c>
      <c r="C238" s="15">
        <v>31317</v>
      </c>
      <c r="D238" s="99"/>
      <c r="E238" s="13" t="s">
        <v>16</v>
      </c>
      <c r="F238" s="13">
        <v>40</v>
      </c>
      <c r="G238" s="13"/>
      <c r="H238" s="15">
        <v>21530.925</v>
      </c>
      <c r="I238" s="13"/>
      <c r="J238" s="15">
        <f t="shared" si="14"/>
        <v>782.925</v>
      </c>
      <c r="K238" s="13"/>
      <c r="L238" s="15">
        <f t="shared" si="15"/>
        <v>22313.85</v>
      </c>
      <c r="N238" s="15">
        <f t="shared" si="16"/>
        <v>9003.150000000001</v>
      </c>
      <c r="O238" s="15"/>
      <c r="P238" s="15"/>
    </row>
    <row r="239" spans="1:16" ht="12.75">
      <c r="A239" s="75">
        <v>1991</v>
      </c>
      <c r="B239" s="84">
        <v>33270</v>
      </c>
      <c r="C239" s="15">
        <v>16048</v>
      </c>
      <c r="D239" s="99"/>
      <c r="E239" s="13" t="s">
        <v>16</v>
      </c>
      <c r="F239" s="13">
        <v>40</v>
      </c>
      <c r="G239" s="13"/>
      <c r="H239" s="15">
        <v>10997.2</v>
      </c>
      <c r="I239" s="13"/>
      <c r="J239" s="15">
        <f t="shared" si="14"/>
        <v>401.2</v>
      </c>
      <c r="K239" s="13"/>
      <c r="L239" s="15">
        <f t="shared" si="15"/>
        <v>11398.400000000001</v>
      </c>
      <c r="N239" s="15">
        <f t="shared" si="16"/>
        <v>4649.5999999999985</v>
      </c>
      <c r="O239" s="15"/>
      <c r="P239" s="15"/>
    </row>
    <row r="240" spans="1:16" ht="12.75">
      <c r="A240" s="75">
        <v>1997</v>
      </c>
      <c r="B240" s="84">
        <v>35431</v>
      </c>
      <c r="C240" s="15">
        <v>195140</v>
      </c>
      <c r="D240" s="99"/>
      <c r="E240" s="13" t="s">
        <v>16</v>
      </c>
      <c r="F240" s="13">
        <v>10</v>
      </c>
      <c r="G240" s="13"/>
      <c r="H240" s="15">
        <v>195140</v>
      </c>
      <c r="I240" s="13"/>
      <c r="J240" s="15"/>
      <c r="K240" s="13"/>
      <c r="L240" s="15">
        <f t="shared" si="15"/>
        <v>195140</v>
      </c>
      <c r="N240" s="15">
        <f t="shared" si="16"/>
        <v>0</v>
      </c>
      <c r="O240" s="15"/>
      <c r="P240" s="15"/>
    </row>
    <row r="241" spans="1:16" ht="12.75">
      <c r="A241" s="75">
        <v>1998</v>
      </c>
      <c r="B241" s="84">
        <v>35796</v>
      </c>
      <c r="C241" s="15">
        <v>79753</v>
      </c>
      <c r="D241" s="99"/>
      <c r="E241" s="13" t="s">
        <v>16</v>
      </c>
      <c r="F241" s="13">
        <v>10</v>
      </c>
      <c r="G241" s="13"/>
      <c r="H241" s="15">
        <v>79753</v>
      </c>
      <c r="I241" s="13"/>
      <c r="J241" s="15"/>
      <c r="K241" s="13"/>
      <c r="L241" s="15">
        <f t="shared" si="15"/>
        <v>79753</v>
      </c>
      <c r="N241" s="15">
        <f t="shared" si="16"/>
        <v>0</v>
      </c>
      <c r="O241" s="15"/>
      <c r="P241" s="15"/>
    </row>
    <row r="242" spans="1:16" ht="12.75">
      <c r="A242" s="75">
        <v>1999</v>
      </c>
      <c r="B242" s="84">
        <v>36161</v>
      </c>
      <c r="C242" s="15">
        <v>438358</v>
      </c>
      <c r="D242" s="99"/>
      <c r="E242" s="13" t="s">
        <v>16</v>
      </c>
      <c r="F242" s="13">
        <v>20</v>
      </c>
      <c r="G242" s="13"/>
      <c r="H242" s="15">
        <v>427399.9</v>
      </c>
      <c r="I242" s="13"/>
      <c r="J242" s="15">
        <v>10958</v>
      </c>
      <c r="K242" s="13"/>
      <c r="L242" s="15">
        <f t="shared" si="15"/>
        <v>438357.9</v>
      </c>
      <c r="N242" s="15">
        <f t="shared" si="16"/>
        <v>0.09999999997671694</v>
      </c>
      <c r="O242" s="15"/>
      <c r="P242" s="15"/>
    </row>
    <row r="243" spans="1:16" ht="12.75">
      <c r="A243" s="75">
        <v>2000</v>
      </c>
      <c r="B243" s="84">
        <v>36526</v>
      </c>
      <c r="C243" s="15">
        <v>808974</v>
      </c>
      <c r="D243" s="99"/>
      <c r="E243" s="13" t="s">
        <v>16</v>
      </c>
      <c r="F243" s="13">
        <v>20</v>
      </c>
      <c r="G243" s="13"/>
      <c r="H243" s="15">
        <v>748303.7</v>
      </c>
      <c r="I243" s="13"/>
      <c r="J243" s="15">
        <f aca="true" t="shared" si="17" ref="J243:J249">C243/F243</f>
        <v>40448.7</v>
      </c>
      <c r="K243" s="13"/>
      <c r="L243" s="15">
        <f t="shared" si="15"/>
        <v>788752.3999999999</v>
      </c>
      <c r="N243" s="15">
        <f t="shared" si="16"/>
        <v>20221.600000000093</v>
      </c>
      <c r="O243" s="15"/>
      <c r="P243" s="15"/>
    </row>
    <row r="244" spans="1:16" ht="12.75">
      <c r="A244" s="75">
        <v>2001</v>
      </c>
      <c r="B244" s="84">
        <v>36892</v>
      </c>
      <c r="C244" s="15">
        <v>587994</v>
      </c>
      <c r="D244" s="99"/>
      <c r="E244" s="13" t="s">
        <v>16</v>
      </c>
      <c r="F244" s="13">
        <v>20</v>
      </c>
      <c r="G244" s="13"/>
      <c r="H244" s="15">
        <v>514496.7</v>
      </c>
      <c r="I244" s="13"/>
      <c r="J244" s="15">
        <f t="shared" si="17"/>
        <v>29399.7</v>
      </c>
      <c r="K244" s="13"/>
      <c r="L244" s="15">
        <f t="shared" si="15"/>
        <v>543896.4</v>
      </c>
      <c r="N244" s="15">
        <f t="shared" si="16"/>
        <v>44097.59999999998</v>
      </c>
      <c r="O244" s="15"/>
      <c r="P244" s="15"/>
    </row>
    <row r="245" spans="1:16" ht="12.75">
      <c r="A245" s="75">
        <v>2002</v>
      </c>
      <c r="B245" s="84">
        <v>37257</v>
      </c>
      <c r="C245" s="15">
        <v>322180</v>
      </c>
      <c r="D245" s="99"/>
      <c r="E245" s="13" t="s">
        <v>16</v>
      </c>
      <c r="F245" s="13">
        <v>20</v>
      </c>
      <c r="G245" s="13"/>
      <c r="H245" s="15">
        <v>265798</v>
      </c>
      <c r="I245" s="13"/>
      <c r="J245" s="15">
        <f t="shared" si="17"/>
        <v>16109</v>
      </c>
      <c r="K245" s="13"/>
      <c r="L245" s="15">
        <f t="shared" si="15"/>
        <v>281907</v>
      </c>
      <c r="N245" s="15">
        <f t="shared" si="16"/>
        <v>40273</v>
      </c>
      <c r="O245" s="15"/>
      <c r="P245" s="15"/>
    </row>
    <row r="246" spans="1:16" ht="12.75">
      <c r="A246" s="75">
        <v>2003</v>
      </c>
      <c r="B246" s="84">
        <v>37622</v>
      </c>
      <c r="C246" s="15">
        <v>282568</v>
      </c>
      <c r="D246" s="99"/>
      <c r="E246" s="13" t="s">
        <v>16</v>
      </c>
      <c r="F246" s="13">
        <v>20</v>
      </c>
      <c r="G246" s="13"/>
      <c r="H246" s="15">
        <v>218986.4</v>
      </c>
      <c r="I246" s="13"/>
      <c r="J246" s="15">
        <f t="shared" si="17"/>
        <v>14128.4</v>
      </c>
      <c r="K246" s="13"/>
      <c r="L246" s="15">
        <f t="shared" si="15"/>
        <v>233114.8</v>
      </c>
      <c r="N246" s="15">
        <f t="shared" si="16"/>
        <v>49453.20000000001</v>
      </c>
      <c r="O246" s="15"/>
      <c r="P246" s="15"/>
    </row>
    <row r="247" spans="1:16" ht="12.75">
      <c r="A247" s="75">
        <v>2004</v>
      </c>
      <c r="B247" s="84">
        <v>37987</v>
      </c>
      <c r="C247" s="15">
        <v>5559</v>
      </c>
      <c r="D247" s="99"/>
      <c r="E247" s="13" t="s">
        <v>16</v>
      </c>
      <c r="F247" s="13">
        <v>20</v>
      </c>
      <c r="G247" s="13"/>
      <c r="H247" s="15">
        <v>4030.95</v>
      </c>
      <c r="I247" s="13"/>
      <c r="J247" s="15">
        <f t="shared" si="17"/>
        <v>277.95</v>
      </c>
      <c r="K247" s="13"/>
      <c r="L247" s="15">
        <f t="shared" si="15"/>
        <v>4308.9</v>
      </c>
      <c r="N247" s="15">
        <f t="shared" si="16"/>
        <v>1250.1000000000004</v>
      </c>
      <c r="O247" s="15"/>
      <c r="P247" s="15"/>
    </row>
    <row r="248" spans="1:16" ht="12.75">
      <c r="A248" s="75" t="s">
        <v>25</v>
      </c>
      <c r="B248" s="84">
        <v>38353</v>
      </c>
      <c r="C248" s="15">
        <v>12400</v>
      </c>
      <c r="D248" s="99"/>
      <c r="E248" s="13" t="s">
        <v>16</v>
      </c>
      <c r="F248" s="13">
        <v>20</v>
      </c>
      <c r="G248" s="13"/>
      <c r="H248" s="15">
        <v>8370</v>
      </c>
      <c r="I248" s="13"/>
      <c r="J248" s="15">
        <f t="shared" si="17"/>
        <v>620</v>
      </c>
      <c r="K248" s="13"/>
      <c r="L248" s="15">
        <f t="shared" si="15"/>
        <v>8990</v>
      </c>
      <c r="N248" s="15">
        <f t="shared" si="16"/>
        <v>3410</v>
      </c>
      <c r="O248" s="15"/>
      <c r="P248" s="15"/>
    </row>
    <row r="249" spans="1:16" ht="12.75">
      <c r="A249" s="75" t="s">
        <v>25</v>
      </c>
      <c r="B249" s="84">
        <v>38353</v>
      </c>
      <c r="C249" s="15">
        <v>1236252</v>
      </c>
      <c r="D249" s="99"/>
      <c r="E249" s="13" t="s">
        <v>16</v>
      </c>
      <c r="F249" s="13">
        <v>20</v>
      </c>
      <c r="G249" s="13"/>
      <c r="H249" s="15">
        <v>834473.6</v>
      </c>
      <c r="I249" s="13"/>
      <c r="J249" s="15">
        <f t="shared" si="17"/>
        <v>61812.6</v>
      </c>
      <c r="K249" s="13"/>
      <c r="L249" s="15">
        <f t="shared" si="15"/>
        <v>896286.2</v>
      </c>
      <c r="N249" s="15">
        <f t="shared" si="16"/>
        <v>339965.80000000005</v>
      </c>
      <c r="O249" s="15"/>
      <c r="P249" s="15"/>
    </row>
    <row r="250" spans="1:16" ht="12.75">
      <c r="A250" s="75" t="s">
        <v>25</v>
      </c>
      <c r="B250" s="84">
        <v>38898</v>
      </c>
      <c r="C250" s="15">
        <v>22150</v>
      </c>
      <c r="E250" s="13" t="s">
        <v>16</v>
      </c>
      <c r="F250" s="13">
        <v>20</v>
      </c>
      <c r="H250" s="15">
        <v>13294.5</v>
      </c>
      <c r="J250" s="15">
        <f>C250/F250</f>
        <v>1107.5</v>
      </c>
      <c r="L250" s="15">
        <f t="shared" si="15"/>
        <v>14402</v>
      </c>
      <c r="N250" s="15">
        <f t="shared" si="16"/>
        <v>7748</v>
      </c>
      <c r="O250" s="15"/>
      <c r="P250" s="15"/>
    </row>
    <row r="251" spans="1:16" ht="12.75">
      <c r="A251" s="75">
        <v>1991</v>
      </c>
      <c r="B251" s="84">
        <v>33270</v>
      </c>
      <c r="C251" s="15">
        <v>4708</v>
      </c>
      <c r="D251" s="99"/>
      <c r="E251" s="13" t="s">
        <v>16</v>
      </c>
      <c r="F251" s="13">
        <v>10</v>
      </c>
      <c r="G251" s="13"/>
      <c r="H251" s="15">
        <v>4708</v>
      </c>
      <c r="I251" s="13"/>
      <c r="J251" s="15">
        <v>0</v>
      </c>
      <c r="K251" s="13"/>
      <c r="L251" s="15">
        <f t="shared" si="15"/>
        <v>4708</v>
      </c>
      <c r="N251" s="15">
        <f t="shared" si="16"/>
        <v>0</v>
      </c>
      <c r="O251" s="15"/>
      <c r="P251" s="15"/>
    </row>
    <row r="252" spans="1:16" ht="12.75">
      <c r="A252" s="75">
        <v>1991</v>
      </c>
      <c r="B252" s="84">
        <v>33298</v>
      </c>
      <c r="C252" s="15">
        <v>5022</v>
      </c>
      <c r="D252" s="99"/>
      <c r="E252" s="13" t="s">
        <v>16</v>
      </c>
      <c r="F252" s="13">
        <v>10</v>
      </c>
      <c r="G252" s="13"/>
      <c r="H252" s="15">
        <v>5022</v>
      </c>
      <c r="I252" s="13"/>
      <c r="J252" s="15">
        <v>0</v>
      </c>
      <c r="K252" s="13"/>
      <c r="L252" s="15">
        <f t="shared" si="15"/>
        <v>5022</v>
      </c>
      <c r="N252" s="15">
        <f t="shared" si="16"/>
        <v>0</v>
      </c>
      <c r="O252" s="15"/>
      <c r="P252" s="15"/>
    </row>
    <row r="253" spans="1:16" ht="12.75">
      <c r="A253" s="75">
        <v>1991</v>
      </c>
      <c r="B253" s="84">
        <v>33329</v>
      </c>
      <c r="C253" s="15">
        <v>1320</v>
      </c>
      <c r="D253" s="99"/>
      <c r="E253" s="13" t="s">
        <v>16</v>
      </c>
      <c r="F253" s="13">
        <v>10</v>
      </c>
      <c r="G253" s="13"/>
      <c r="H253" s="15">
        <v>1320</v>
      </c>
      <c r="I253" s="13"/>
      <c r="J253" s="15">
        <v>0</v>
      </c>
      <c r="K253" s="13"/>
      <c r="L253" s="15">
        <f t="shared" si="15"/>
        <v>1320</v>
      </c>
      <c r="N253" s="15">
        <f t="shared" si="16"/>
        <v>0</v>
      </c>
      <c r="O253" s="15"/>
      <c r="P253" s="15"/>
    </row>
    <row r="254" spans="1:16" ht="12.75">
      <c r="A254" s="75">
        <v>1991</v>
      </c>
      <c r="B254" s="84">
        <v>33329</v>
      </c>
      <c r="C254" s="15">
        <v>6215</v>
      </c>
      <c r="D254" s="99"/>
      <c r="E254" s="13" t="s">
        <v>16</v>
      </c>
      <c r="F254" s="13">
        <v>10</v>
      </c>
      <c r="G254" s="13"/>
      <c r="H254" s="15">
        <v>6215</v>
      </c>
      <c r="I254" s="13"/>
      <c r="J254" s="15">
        <v>0</v>
      </c>
      <c r="K254" s="13"/>
      <c r="L254" s="15">
        <f t="shared" si="15"/>
        <v>6215</v>
      </c>
      <c r="N254" s="15">
        <f t="shared" si="16"/>
        <v>0</v>
      </c>
      <c r="O254" s="15"/>
      <c r="P254" s="15"/>
    </row>
    <row r="255" spans="1:16" ht="12.75">
      <c r="A255" s="75">
        <v>1991</v>
      </c>
      <c r="B255" s="84">
        <v>33359</v>
      </c>
      <c r="C255" s="15">
        <v>1569</v>
      </c>
      <c r="D255" s="99"/>
      <c r="E255" s="13" t="s">
        <v>16</v>
      </c>
      <c r="F255" s="13">
        <v>10</v>
      </c>
      <c r="G255" s="13"/>
      <c r="H255" s="15">
        <v>1569</v>
      </c>
      <c r="I255" s="13"/>
      <c r="J255" s="15">
        <v>0</v>
      </c>
      <c r="K255" s="13"/>
      <c r="L255" s="15">
        <f t="shared" si="15"/>
        <v>1569</v>
      </c>
      <c r="N255" s="15">
        <f t="shared" si="16"/>
        <v>0</v>
      </c>
      <c r="O255" s="15"/>
      <c r="P255" s="15"/>
    </row>
    <row r="256" spans="1:16" ht="12.75">
      <c r="A256" s="75">
        <v>1991</v>
      </c>
      <c r="B256" s="84">
        <v>33756</v>
      </c>
      <c r="C256" s="15">
        <v>2331</v>
      </c>
      <c r="D256" s="99"/>
      <c r="E256" s="13" t="s">
        <v>16</v>
      </c>
      <c r="F256" s="13">
        <v>10</v>
      </c>
      <c r="G256" s="13"/>
      <c r="H256" s="15">
        <v>2331</v>
      </c>
      <c r="I256" s="13"/>
      <c r="J256" s="15">
        <v>0</v>
      </c>
      <c r="K256" s="13"/>
      <c r="L256" s="15">
        <f t="shared" si="15"/>
        <v>2331</v>
      </c>
      <c r="N256" s="15">
        <f t="shared" si="16"/>
        <v>0</v>
      </c>
      <c r="O256" s="15"/>
      <c r="P256" s="15"/>
    </row>
    <row r="257" spans="1:16" ht="12.75">
      <c r="A257" s="75">
        <v>1992</v>
      </c>
      <c r="B257" s="84">
        <v>33725</v>
      </c>
      <c r="C257" s="15">
        <v>35882</v>
      </c>
      <c r="D257" s="99"/>
      <c r="E257" s="13" t="s">
        <v>16</v>
      </c>
      <c r="F257" s="13">
        <v>10</v>
      </c>
      <c r="G257" s="13"/>
      <c r="H257" s="15">
        <v>35882</v>
      </c>
      <c r="I257" s="13"/>
      <c r="J257" s="15">
        <v>0</v>
      </c>
      <c r="K257" s="13"/>
      <c r="L257" s="15">
        <f t="shared" si="15"/>
        <v>35882</v>
      </c>
      <c r="N257" s="15">
        <f t="shared" si="16"/>
        <v>0</v>
      </c>
      <c r="O257" s="15"/>
      <c r="P257" s="15"/>
    </row>
    <row r="258" spans="1:16" ht="12.75">
      <c r="A258" s="75">
        <v>1993</v>
      </c>
      <c r="B258" s="84">
        <v>33953</v>
      </c>
      <c r="C258" s="15">
        <v>130348</v>
      </c>
      <c r="D258" s="99"/>
      <c r="E258" s="13" t="s">
        <v>16</v>
      </c>
      <c r="F258" s="13">
        <v>10</v>
      </c>
      <c r="G258" s="13"/>
      <c r="H258" s="15">
        <v>130348</v>
      </c>
      <c r="I258" s="13"/>
      <c r="J258" s="15">
        <v>0</v>
      </c>
      <c r="K258" s="13"/>
      <c r="L258" s="15">
        <f t="shared" si="15"/>
        <v>130348</v>
      </c>
      <c r="N258" s="15">
        <f t="shared" si="16"/>
        <v>0</v>
      </c>
      <c r="O258" s="15"/>
      <c r="P258" s="15"/>
    </row>
    <row r="259" spans="1:16" ht="12.75">
      <c r="A259" s="75">
        <v>1994</v>
      </c>
      <c r="B259" s="84">
        <v>34335</v>
      </c>
      <c r="C259" s="15">
        <v>184189</v>
      </c>
      <c r="D259" s="99"/>
      <c r="E259" s="13" t="s">
        <v>16</v>
      </c>
      <c r="F259" s="13">
        <v>10</v>
      </c>
      <c r="G259" s="13"/>
      <c r="H259" s="15">
        <v>184189</v>
      </c>
      <c r="I259" s="13"/>
      <c r="J259" s="15">
        <v>0</v>
      </c>
      <c r="K259" s="13"/>
      <c r="L259" s="15">
        <f t="shared" si="15"/>
        <v>184189</v>
      </c>
      <c r="N259" s="15">
        <f t="shared" si="16"/>
        <v>0</v>
      </c>
      <c r="O259" s="15"/>
      <c r="P259" s="15"/>
    </row>
    <row r="260" spans="1:16" ht="12.75">
      <c r="A260" s="75">
        <v>1995</v>
      </c>
      <c r="B260" s="84">
        <v>34700</v>
      </c>
      <c r="C260" s="15">
        <v>114961</v>
      </c>
      <c r="D260" s="99"/>
      <c r="E260" s="13" t="s">
        <v>16</v>
      </c>
      <c r="F260" s="13">
        <v>10</v>
      </c>
      <c r="G260" s="13"/>
      <c r="H260" s="15">
        <v>114961</v>
      </c>
      <c r="I260" s="13"/>
      <c r="J260" s="15">
        <v>0</v>
      </c>
      <c r="K260" s="13"/>
      <c r="L260" s="15">
        <f t="shared" si="15"/>
        <v>114961</v>
      </c>
      <c r="N260" s="15">
        <f t="shared" si="16"/>
        <v>0</v>
      </c>
      <c r="O260" s="15"/>
      <c r="P260" s="15"/>
    </row>
    <row r="261" spans="1:16" ht="12.75">
      <c r="A261" s="75" t="s">
        <v>26</v>
      </c>
      <c r="B261" s="84">
        <v>34700</v>
      </c>
      <c r="C261" s="15">
        <v>83740</v>
      </c>
      <c r="D261" s="99"/>
      <c r="E261" s="13" t="s">
        <v>16</v>
      </c>
      <c r="F261" s="13">
        <v>10</v>
      </c>
      <c r="G261" s="13"/>
      <c r="H261" s="15">
        <v>83740</v>
      </c>
      <c r="I261" s="13"/>
      <c r="J261" s="15">
        <v>0</v>
      </c>
      <c r="K261" s="13"/>
      <c r="L261" s="15">
        <f t="shared" si="15"/>
        <v>83740</v>
      </c>
      <c r="N261" s="15">
        <f t="shared" si="16"/>
        <v>0</v>
      </c>
      <c r="O261" s="15"/>
      <c r="P261" s="15"/>
    </row>
    <row r="262" spans="1:16" ht="12.75">
      <c r="A262" s="75" t="s">
        <v>26</v>
      </c>
      <c r="B262" s="84">
        <v>34820</v>
      </c>
      <c r="C262" s="15">
        <v>65709</v>
      </c>
      <c r="D262" s="99"/>
      <c r="E262" s="13" t="s">
        <v>16</v>
      </c>
      <c r="F262" s="13">
        <v>10</v>
      </c>
      <c r="G262" s="13"/>
      <c r="H262" s="15">
        <v>65709</v>
      </c>
      <c r="I262" s="13"/>
      <c r="J262" s="15">
        <v>0</v>
      </c>
      <c r="K262" s="13"/>
      <c r="L262" s="15">
        <f t="shared" si="15"/>
        <v>65709</v>
      </c>
      <c r="N262" s="15">
        <f t="shared" si="16"/>
        <v>0</v>
      </c>
      <c r="O262" s="15"/>
      <c r="P262" s="15"/>
    </row>
    <row r="263" spans="1:16" ht="12.75">
      <c r="A263" s="75">
        <v>1996</v>
      </c>
      <c r="B263" s="84">
        <v>35065</v>
      </c>
      <c r="C263" s="15">
        <v>63803</v>
      </c>
      <c r="D263" s="99"/>
      <c r="E263" s="13" t="s">
        <v>16</v>
      </c>
      <c r="F263" s="13">
        <v>10</v>
      </c>
      <c r="G263" s="13"/>
      <c r="H263" s="15">
        <v>63803</v>
      </c>
      <c r="I263" s="13"/>
      <c r="J263" s="15">
        <v>0</v>
      </c>
      <c r="K263" s="13"/>
      <c r="L263" s="15">
        <f t="shared" si="15"/>
        <v>63803</v>
      </c>
      <c r="N263" s="15">
        <f t="shared" si="16"/>
        <v>0</v>
      </c>
      <c r="O263" s="15"/>
      <c r="P263" s="15"/>
    </row>
    <row r="264" spans="1:16" ht="12.75">
      <c r="A264" s="75">
        <v>2007</v>
      </c>
      <c r="B264" s="84">
        <v>39263</v>
      </c>
      <c r="C264" s="15">
        <v>263835.93</v>
      </c>
      <c r="D264" s="99"/>
      <c r="E264" s="13" t="s">
        <v>16</v>
      </c>
      <c r="F264" s="13">
        <v>20</v>
      </c>
      <c r="G264" s="13"/>
      <c r="H264" s="15">
        <v>145112.7965</v>
      </c>
      <c r="I264" s="13"/>
      <c r="J264" s="15">
        <f>C264/F264</f>
        <v>13191.7965</v>
      </c>
      <c r="K264" s="13"/>
      <c r="L264" s="15">
        <f aca="true" t="shared" si="18" ref="L264:L270">H264+J264</f>
        <v>158304.593</v>
      </c>
      <c r="N264" s="15">
        <f aca="true" t="shared" si="19" ref="N264:N269">C264-L264</f>
        <v>105531.337</v>
      </c>
      <c r="O264" s="15"/>
      <c r="P264" s="15"/>
    </row>
    <row r="265" spans="1:16" ht="12.75">
      <c r="A265" s="75" t="s">
        <v>27</v>
      </c>
      <c r="B265" s="84">
        <v>35065</v>
      </c>
      <c r="C265" s="15">
        <v>117478</v>
      </c>
      <c r="D265" s="99"/>
      <c r="E265" s="13" t="s">
        <v>16</v>
      </c>
      <c r="F265" s="13">
        <v>10</v>
      </c>
      <c r="G265" s="13"/>
      <c r="H265" s="15">
        <v>117478</v>
      </c>
      <c r="I265" s="13"/>
      <c r="J265" s="15"/>
      <c r="K265" s="13"/>
      <c r="L265" s="15">
        <f t="shared" si="18"/>
        <v>117478</v>
      </c>
      <c r="N265" s="15">
        <f t="shared" si="19"/>
        <v>0</v>
      </c>
      <c r="O265" s="15"/>
      <c r="P265" s="15"/>
    </row>
    <row r="266" spans="1:16" ht="12.75">
      <c r="A266" s="75">
        <v>2013</v>
      </c>
      <c r="B266" s="84">
        <v>41455</v>
      </c>
      <c r="C266" s="15">
        <f>13023611+211750</f>
        <v>13235361</v>
      </c>
      <c r="D266" s="99"/>
      <c r="E266" s="13" t="s">
        <v>16</v>
      </c>
      <c r="F266" s="13">
        <v>40</v>
      </c>
      <c r="G266" s="13"/>
      <c r="H266" s="15">
        <v>1323536.025</v>
      </c>
      <c r="I266" s="13"/>
      <c r="J266" s="15">
        <f>C266/F266</f>
        <v>330884.025</v>
      </c>
      <c r="K266" s="13"/>
      <c r="L266" s="15">
        <f t="shared" si="18"/>
        <v>1654420.0499999998</v>
      </c>
      <c r="M266" s="52">
        <v>1</v>
      </c>
      <c r="N266" s="15">
        <f>C266-L266</f>
        <v>11580940.95</v>
      </c>
      <c r="O266" s="15"/>
      <c r="P266" s="15"/>
    </row>
    <row r="267" spans="1:16" ht="12.75">
      <c r="A267" s="75">
        <v>2014</v>
      </c>
      <c r="B267" s="84">
        <v>41820</v>
      </c>
      <c r="C267" s="15">
        <v>711397.53</v>
      </c>
      <c r="D267" s="99"/>
      <c r="E267" s="13" t="s">
        <v>18</v>
      </c>
      <c r="F267" s="13">
        <v>40</v>
      </c>
      <c r="G267" s="13"/>
      <c r="H267" s="15">
        <v>71139.93825</v>
      </c>
      <c r="I267" s="13"/>
      <c r="J267" s="15">
        <f>C267/F267</f>
        <v>17784.93825</v>
      </c>
      <c r="K267" s="13"/>
      <c r="L267" s="15">
        <f t="shared" si="18"/>
        <v>88924.87650000001</v>
      </c>
      <c r="N267" s="15">
        <f>C267-L267</f>
        <v>622472.6535</v>
      </c>
      <c r="O267" s="15"/>
      <c r="P267" s="15"/>
    </row>
    <row r="268" spans="1:34" s="78" customFormat="1" ht="12.75">
      <c r="A268" s="75">
        <v>2015</v>
      </c>
      <c r="B268" s="84">
        <v>42185</v>
      </c>
      <c r="C268" s="15">
        <v>3613613.68</v>
      </c>
      <c r="D268" s="99"/>
      <c r="E268" s="13" t="s">
        <v>16</v>
      </c>
      <c r="F268" s="13">
        <v>40</v>
      </c>
      <c r="G268" s="13"/>
      <c r="H268" s="15">
        <v>271020.342</v>
      </c>
      <c r="I268" s="13"/>
      <c r="J268" s="15">
        <f>C268/F268</f>
        <v>90340.342</v>
      </c>
      <c r="K268" s="13"/>
      <c r="L268" s="104">
        <f t="shared" si="18"/>
        <v>361360.684</v>
      </c>
      <c r="M268" s="52"/>
      <c r="N268" s="15">
        <f>C268-L268</f>
        <v>3252252.9960000003</v>
      </c>
      <c r="O268" s="15"/>
      <c r="P268" s="15"/>
      <c r="Q268" s="52"/>
      <c r="R268" s="16"/>
      <c r="T268" s="79"/>
      <c r="U268" s="52"/>
      <c r="V268" s="16"/>
      <c r="W268" s="52"/>
      <c r="X268" s="16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</row>
    <row r="269" spans="1:34" s="78" customFormat="1" ht="12.75">
      <c r="A269" s="75">
        <v>2016</v>
      </c>
      <c r="B269" s="84">
        <v>42551</v>
      </c>
      <c r="C269" s="15">
        <v>1530.75</v>
      </c>
      <c r="D269" s="99"/>
      <c r="E269" s="13" t="s">
        <v>16</v>
      </c>
      <c r="F269" s="13">
        <v>40</v>
      </c>
      <c r="G269" s="13"/>
      <c r="H269" s="15"/>
      <c r="I269" s="13"/>
      <c r="J269" s="15">
        <f>C269/F269</f>
        <v>38.26875</v>
      </c>
      <c r="K269" s="13"/>
      <c r="L269" s="104">
        <f t="shared" si="18"/>
        <v>38.26875</v>
      </c>
      <c r="M269" s="52"/>
      <c r="N269" s="15">
        <f t="shared" si="19"/>
        <v>1492.48125</v>
      </c>
      <c r="O269" s="15"/>
      <c r="P269" s="15"/>
      <c r="Q269" s="52"/>
      <c r="R269" s="16"/>
      <c r="T269" s="79"/>
      <c r="U269" s="52"/>
      <c r="V269" s="16"/>
      <c r="W269" s="52"/>
      <c r="X269" s="16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</row>
    <row r="270" spans="1:34" s="78" customFormat="1" ht="12.75">
      <c r="A270" s="75">
        <v>2019</v>
      </c>
      <c r="B270" s="84">
        <v>43646</v>
      </c>
      <c r="C270" s="85">
        <v>20864941</v>
      </c>
      <c r="D270" s="99"/>
      <c r="E270" s="13" t="s">
        <v>16</v>
      </c>
      <c r="F270" s="13">
        <v>40</v>
      </c>
      <c r="G270" s="13"/>
      <c r="H270" s="85"/>
      <c r="I270" s="13"/>
      <c r="J270" s="85">
        <f>C270/F270</f>
        <v>521623.525</v>
      </c>
      <c r="K270" s="13"/>
      <c r="L270" s="105">
        <f t="shared" si="18"/>
        <v>521623.525</v>
      </c>
      <c r="M270" s="52"/>
      <c r="N270" s="85">
        <f>C270-L270</f>
        <v>20343317.475</v>
      </c>
      <c r="O270" s="15"/>
      <c r="P270" s="15"/>
      <c r="Q270" s="52"/>
      <c r="R270" s="16"/>
      <c r="T270" s="79"/>
      <c r="U270" s="52"/>
      <c r="V270" s="16"/>
      <c r="W270" s="52"/>
      <c r="X270" s="16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</row>
    <row r="271" spans="1:34" s="78" customFormat="1" ht="12.75">
      <c r="A271" s="75"/>
      <c r="B271" s="84"/>
      <c r="C271" s="15"/>
      <c r="D271" s="99"/>
      <c r="E271" s="13"/>
      <c r="F271" s="13"/>
      <c r="G271" s="13"/>
      <c r="H271" s="15"/>
      <c r="I271" s="13"/>
      <c r="J271" s="15"/>
      <c r="K271" s="13"/>
      <c r="L271" s="15"/>
      <c r="M271" s="52"/>
      <c r="N271" s="15"/>
      <c r="O271" s="15"/>
      <c r="P271" s="15"/>
      <c r="Q271" s="52"/>
      <c r="R271" s="16"/>
      <c r="T271" s="79"/>
      <c r="U271" s="52"/>
      <c r="V271" s="16"/>
      <c r="W271" s="52"/>
      <c r="X271" s="16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</row>
    <row r="272" spans="1:34" s="78" customFormat="1" ht="13.5" thickBot="1">
      <c r="A272" s="52" t="s">
        <v>28</v>
      </c>
      <c r="B272" s="52"/>
      <c r="C272" s="14">
        <f>SUM(C226:C270)</f>
        <v>61060855.89</v>
      </c>
      <c r="D272" s="75">
        <v>1493</v>
      </c>
      <c r="E272" s="52"/>
      <c r="F272" s="52"/>
      <c r="G272" s="52"/>
      <c r="H272" s="14">
        <f>SUM(H226:H270)</f>
        <v>17877999.29675</v>
      </c>
      <c r="I272" s="52"/>
      <c r="J272" s="14">
        <f>SUM(J226:J270)</f>
        <v>1499766.1905</v>
      </c>
      <c r="K272" s="52"/>
      <c r="L272" s="14">
        <f>SUM(L226:L270)</f>
        <v>19377765.48725</v>
      </c>
      <c r="M272" s="52"/>
      <c r="N272" s="14">
        <f>SUM(N226:N270)</f>
        <v>41683090.40275</v>
      </c>
      <c r="O272" s="15"/>
      <c r="P272" s="15"/>
      <c r="Q272" s="52"/>
      <c r="R272" s="16"/>
      <c r="T272" s="79"/>
      <c r="U272" s="52"/>
      <c r="V272" s="16"/>
      <c r="W272" s="52"/>
      <c r="X272" s="16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</row>
    <row r="273" spans="1:34" s="78" customFormat="1" ht="13.5" thickTop="1">
      <c r="A273" s="52"/>
      <c r="B273" s="52"/>
      <c r="C273" s="87" t="s">
        <v>61</v>
      </c>
      <c r="D273" s="75"/>
      <c r="E273" s="52"/>
      <c r="F273" s="52"/>
      <c r="G273" s="52"/>
      <c r="H273" s="52"/>
      <c r="I273" s="52"/>
      <c r="J273" s="52"/>
      <c r="K273" s="52"/>
      <c r="L273" s="87" t="s">
        <v>53</v>
      </c>
      <c r="M273" s="52"/>
      <c r="N273" s="52"/>
      <c r="O273" s="52"/>
      <c r="P273" s="52"/>
      <c r="Q273" s="52"/>
      <c r="R273" s="16"/>
      <c r="T273" s="79"/>
      <c r="U273" s="52"/>
      <c r="V273" s="16"/>
      <c r="W273" s="52"/>
      <c r="X273" s="16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</row>
    <row r="274" spans="1:34" s="78" customFormat="1" ht="12.75">
      <c r="A274" s="52"/>
      <c r="B274" s="52"/>
      <c r="C274" s="52"/>
      <c r="D274" s="75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16"/>
      <c r="T274" s="79"/>
      <c r="U274" s="52"/>
      <c r="V274" s="16"/>
      <c r="W274" s="52"/>
      <c r="X274" s="16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</row>
    <row r="275" spans="1:34" s="78" customFormat="1" ht="12.75">
      <c r="A275" s="75">
        <v>1989</v>
      </c>
      <c r="B275" s="84">
        <v>32509</v>
      </c>
      <c r="C275" s="46">
        <v>21110</v>
      </c>
      <c r="D275" s="106"/>
      <c r="E275" s="46" t="s">
        <v>16</v>
      </c>
      <c r="F275" s="46">
        <v>20</v>
      </c>
      <c r="G275" s="46"/>
      <c r="H275" s="46">
        <v>21110</v>
      </c>
      <c r="I275" s="46"/>
      <c r="J275" s="46"/>
      <c r="K275" s="46"/>
      <c r="L275" s="46">
        <f aca="true" t="shared" si="20" ref="L275:L286">H275+J275</f>
        <v>21110</v>
      </c>
      <c r="M275" s="46"/>
      <c r="N275" s="46">
        <f aca="true" t="shared" si="21" ref="N275:N286">C275-L275</f>
        <v>0</v>
      </c>
      <c r="O275" s="46"/>
      <c r="P275" s="46"/>
      <c r="Q275" s="46"/>
      <c r="R275" s="45"/>
      <c r="T275" s="79"/>
      <c r="U275" s="52"/>
      <c r="V275" s="16"/>
      <c r="W275" s="52"/>
      <c r="X275" s="16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</row>
    <row r="276" spans="1:34" s="78" customFormat="1" ht="12.75">
      <c r="A276" s="75">
        <v>1989</v>
      </c>
      <c r="B276" s="84">
        <v>32843</v>
      </c>
      <c r="C276" s="46">
        <v>7596</v>
      </c>
      <c r="D276" s="106"/>
      <c r="E276" s="46" t="s">
        <v>16</v>
      </c>
      <c r="F276" s="46">
        <v>20</v>
      </c>
      <c r="G276" s="46"/>
      <c r="H276" s="46">
        <v>7596</v>
      </c>
      <c r="I276" s="46"/>
      <c r="J276" s="46">
        <v>0</v>
      </c>
      <c r="K276" s="46"/>
      <c r="L276" s="46">
        <f t="shared" si="20"/>
        <v>7596</v>
      </c>
      <c r="M276" s="46"/>
      <c r="N276" s="46">
        <f t="shared" si="21"/>
        <v>0</v>
      </c>
      <c r="O276" s="46"/>
      <c r="P276" s="46"/>
      <c r="Q276" s="46"/>
      <c r="R276" s="45"/>
      <c r="T276" s="79"/>
      <c r="U276" s="52"/>
      <c r="V276" s="16"/>
      <c r="W276" s="52"/>
      <c r="X276" s="16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</row>
    <row r="277" spans="1:34" s="78" customFormat="1" ht="12.75">
      <c r="A277" s="75">
        <v>1990</v>
      </c>
      <c r="B277" s="84">
        <v>32905</v>
      </c>
      <c r="C277" s="46">
        <v>5628</v>
      </c>
      <c r="D277" s="106"/>
      <c r="E277" s="46" t="s">
        <v>16</v>
      </c>
      <c r="F277" s="46">
        <v>20</v>
      </c>
      <c r="G277" s="46"/>
      <c r="H277" s="46">
        <v>5628</v>
      </c>
      <c r="I277" s="46"/>
      <c r="J277" s="46">
        <v>0</v>
      </c>
      <c r="K277" s="46"/>
      <c r="L277" s="46">
        <f t="shared" si="20"/>
        <v>5628</v>
      </c>
      <c r="M277" s="46"/>
      <c r="N277" s="46">
        <f t="shared" si="21"/>
        <v>0</v>
      </c>
      <c r="O277" s="46"/>
      <c r="P277" s="46"/>
      <c r="Q277" s="46"/>
      <c r="R277" s="45"/>
      <c r="T277" s="79"/>
      <c r="U277" s="52"/>
      <c r="V277" s="16"/>
      <c r="W277" s="52"/>
      <c r="X277" s="16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</row>
    <row r="278" spans="1:34" s="78" customFormat="1" ht="12.75">
      <c r="A278" s="75">
        <v>1990</v>
      </c>
      <c r="B278" s="84">
        <v>32964</v>
      </c>
      <c r="C278" s="46">
        <v>7245</v>
      </c>
      <c r="D278" s="103"/>
      <c r="E278" s="46" t="s">
        <v>16</v>
      </c>
      <c r="F278" s="46">
        <v>20</v>
      </c>
      <c r="G278" s="46"/>
      <c r="H278" s="45">
        <v>7245</v>
      </c>
      <c r="I278" s="46"/>
      <c r="J278" s="46">
        <v>0</v>
      </c>
      <c r="K278" s="46"/>
      <c r="L278" s="46">
        <f t="shared" si="20"/>
        <v>7245</v>
      </c>
      <c r="M278" s="46"/>
      <c r="N278" s="46">
        <f t="shared" si="21"/>
        <v>0</v>
      </c>
      <c r="O278" s="46"/>
      <c r="P278" s="46"/>
      <c r="Q278" s="46"/>
      <c r="R278" s="45"/>
      <c r="T278" s="79"/>
      <c r="U278" s="52"/>
      <c r="V278" s="16"/>
      <c r="W278" s="52"/>
      <c r="X278" s="16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</row>
    <row r="279" spans="1:34" s="78" customFormat="1" ht="12.75">
      <c r="A279" s="75">
        <v>1960</v>
      </c>
      <c r="B279" s="84">
        <v>21916</v>
      </c>
      <c r="C279" s="46">
        <v>16000</v>
      </c>
      <c r="D279" s="106"/>
      <c r="E279" s="46" t="s">
        <v>16</v>
      </c>
      <c r="F279" s="46">
        <v>20</v>
      </c>
      <c r="G279" s="46"/>
      <c r="H279" s="46">
        <v>16000</v>
      </c>
      <c r="I279" s="46"/>
      <c r="J279" s="46">
        <v>0</v>
      </c>
      <c r="K279" s="46"/>
      <c r="L279" s="46">
        <f t="shared" si="20"/>
        <v>16000</v>
      </c>
      <c r="M279" s="46"/>
      <c r="N279" s="46">
        <f t="shared" si="21"/>
        <v>0</v>
      </c>
      <c r="O279" s="46"/>
      <c r="P279" s="46"/>
      <c r="Q279" s="46"/>
      <c r="R279" s="45"/>
      <c r="T279" s="79"/>
      <c r="U279" s="52"/>
      <c r="V279" s="16"/>
      <c r="W279" s="52"/>
      <c r="X279" s="16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</row>
    <row r="280" spans="1:34" s="78" customFormat="1" ht="12.75">
      <c r="A280" s="75">
        <v>1967</v>
      </c>
      <c r="B280" s="84">
        <v>24473</v>
      </c>
      <c r="C280" s="46">
        <v>17000</v>
      </c>
      <c r="D280" s="106"/>
      <c r="E280" s="46" t="s">
        <v>16</v>
      </c>
      <c r="F280" s="46">
        <v>20</v>
      </c>
      <c r="G280" s="46"/>
      <c r="H280" s="46">
        <v>17000</v>
      </c>
      <c r="I280" s="46"/>
      <c r="J280" s="46">
        <v>0</v>
      </c>
      <c r="K280" s="46"/>
      <c r="L280" s="46">
        <f t="shared" si="20"/>
        <v>17000</v>
      </c>
      <c r="M280" s="46"/>
      <c r="N280" s="46">
        <f t="shared" si="21"/>
        <v>0</v>
      </c>
      <c r="O280" s="46"/>
      <c r="P280" s="46"/>
      <c r="Q280" s="46"/>
      <c r="R280" s="45"/>
      <c r="T280" s="79"/>
      <c r="U280" s="52"/>
      <c r="V280" s="16"/>
      <c r="W280" s="52"/>
      <c r="X280" s="16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</row>
    <row r="281" spans="1:34" s="78" customFormat="1" ht="12.75">
      <c r="A281" s="75">
        <v>1968</v>
      </c>
      <c r="B281" s="84">
        <v>24838</v>
      </c>
      <c r="C281" s="46">
        <v>30000</v>
      </c>
      <c r="D281" s="106"/>
      <c r="E281" s="46" t="s">
        <v>16</v>
      </c>
      <c r="F281" s="46">
        <v>20</v>
      </c>
      <c r="G281" s="46"/>
      <c r="H281" s="46">
        <v>30000</v>
      </c>
      <c r="I281" s="46"/>
      <c r="J281" s="46">
        <v>0</v>
      </c>
      <c r="K281" s="46"/>
      <c r="L281" s="46">
        <f t="shared" si="20"/>
        <v>30000</v>
      </c>
      <c r="M281" s="46"/>
      <c r="N281" s="46">
        <f t="shared" si="21"/>
        <v>0</v>
      </c>
      <c r="O281" s="46"/>
      <c r="P281" s="46"/>
      <c r="Q281" s="46"/>
      <c r="R281" s="45"/>
      <c r="T281" s="79"/>
      <c r="U281" s="52"/>
      <c r="V281" s="16"/>
      <c r="W281" s="52"/>
      <c r="X281" s="16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</row>
    <row r="282" spans="1:34" s="78" customFormat="1" ht="12.75">
      <c r="A282" s="75">
        <v>1970</v>
      </c>
      <c r="B282" s="84">
        <v>25569</v>
      </c>
      <c r="C282" s="46">
        <v>34875</v>
      </c>
      <c r="D282" s="106"/>
      <c r="E282" s="46" t="s">
        <v>16</v>
      </c>
      <c r="F282" s="46">
        <v>20</v>
      </c>
      <c r="G282" s="46"/>
      <c r="H282" s="46">
        <v>34875</v>
      </c>
      <c r="I282" s="46"/>
      <c r="J282" s="46">
        <v>0</v>
      </c>
      <c r="K282" s="46"/>
      <c r="L282" s="46">
        <f t="shared" si="20"/>
        <v>34875</v>
      </c>
      <c r="M282" s="46"/>
      <c r="N282" s="46">
        <f t="shared" si="21"/>
        <v>0</v>
      </c>
      <c r="O282" s="46"/>
      <c r="P282" s="46"/>
      <c r="Q282" s="46"/>
      <c r="R282" s="45"/>
      <c r="T282" s="79"/>
      <c r="U282" s="52"/>
      <c r="V282" s="16"/>
      <c r="W282" s="52"/>
      <c r="X282" s="16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</row>
    <row r="283" spans="1:34" s="78" customFormat="1" ht="12.75">
      <c r="A283" s="75">
        <v>1972</v>
      </c>
      <c r="B283" s="84">
        <v>26299</v>
      </c>
      <c r="C283" s="46">
        <v>36752</v>
      </c>
      <c r="D283" s="106"/>
      <c r="E283" s="46" t="s">
        <v>16</v>
      </c>
      <c r="F283" s="46">
        <v>20</v>
      </c>
      <c r="G283" s="46"/>
      <c r="H283" s="46">
        <v>36752</v>
      </c>
      <c r="I283" s="46"/>
      <c r="J283" s="46">
        <v>0</v>
      </c>
      <c r="K283" s="46"/>
      <c r="L283" s="46">
        <f t="shared" si="20"/>
        <v>36752</v>
      </c>
      <c r="M283" s="46"/>
      <c r="N283" s="46">
        <f t="shared" si="21"/>
        <v>0</v>
      </c>
      <c r="O283" s="46"/>
      <c r="P283" s="46"/>
      <c r="Q283" s="46"/>
      <c r="R283" s="45"/>
      <c r="T283" s="79"/>
      <c r="U283" s="52"/>
      <c r="V283" s="16"/>
      <c r="W283" s="52"/>
      <c r="X283" s="16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</row>
    <row r="284" spans="1:34" s="78" customFormat="1" ht="12.75">
      <c r="A284" s="75">
        <v>1974</v>
      </c>
      <c r="B284" s="84">
        <v>27030</v>
      </c>
      <c r="C284" s="46">
        <v>4839</v>
      </c>
      <c r="D284" s="106"/>
      <c r="E284" s="46" t="s">
        <v>16</v>
      </c>
      <c r="F284" s="46">
        <v>20</v>
      </c>
      <c r="G284" s="46"/>
      <c r="H284" s="46">
        <v>4839</v>
      </c>
      <c r="I284" s="46"/>
      <c r="J284" s="46">
        <v>0</v>
      </c>
      <c r="K284" s="46"/>
      <c r="L284" s="46">
        <f t="shared" si="20"/>
        <v>4839</v>
      </c>
      <c r="M284" s="46"/>
      <c r="N284" s="46">
        <f t="shared" si="21"/>
        <v>0</v>
      </c>
      <c r="O284" s="46"/>
      <c r="P284" s="46"/>
      <c r="Q284" s="46"/>
      <c r="R284" s="45"/>
      <c r="T284" s="79"/>
      <c r="U284" s="52"/>
      <c r="V284" s="16"/>
      <c r="W284" s="52"/>
      <c r="X284" s="16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</row>
    <row r="285" spans="1:34" s="78" customFormat="1" ht="12.75">
      <c r="A285" s="75">
        <v>2004</v>
      </c>
      <c r="B285" s="84">
        <v>37987</v>
      </c>
      <c r="C285" s="45">
        <v>5250</v>
      </c>
      <c r="D285" s="103"/>
      <c r="E285" s="46" t="s">
        <v>16</v>
      </c>
      <c r="F285" s="13">
        <v>20</v>
      </c>
      <c r="G285" s="46"/>
      <c r="H285" s="45">
        <v>3810</v>
      </c>
      <c r="I285" s="46"/>
      <c r="J285" s="46">
        <f>C285/F285</f>
        <v>262.5</v>
      </c>
      <c r="K285" s="46"/>
      <c r="L285" s="46">
        <f>H285+J285</f>
        <v>4072.5</v>
      </c>
      <c r="M285" s="46"/>
      <c r="N285" s="46">
        <f>C285-L285</f>
        <v>1177.5</v>
      </c>
      <c r="O285" s="46"/>
      <c r="P285" s="46"/>
      <c r="Q285" s="46"/>
      <c r="R285" s="45"/>
      <c r="T285" s="79"/>
      <c r="U285" s="52"/>
      <c r="V285" s="16"/>
      <c r="W285" s="52"/>
      <c r="X285" s="16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</row>
    <row r="286" spans="1:34" s="78" customFormat="1" ht="12.75">
      <c r="A286" s="75">
        <v>1984</v>
      </c>
      <c r="B286" s="84">
        <v>30682</v>
      </c>
      <c r="C286" s="92">
        <v>6442</v>
      </c>
      <c r="D286" s="106"/>
      <c r="E286" s="46" t="s">
        <v>16</v>
      </c>
      <c r="F286" s="46">
        <v>20</v>
      </c>
      <c r="G286" s="46"/>
      <c r="H286" s="92">
        <v>6442</v>
      </c>
      <c r="I286" s="46"/>
      <c r="J286" s="92">
        <v>0</v>
      </c>
      <c r="K286" s="46"/>
      <c r="L286" s="92">
        <f t="shared" si="20"/>
        <v>6442</v>
      </c>
      <c r="M286" s="46"/>
      <c r="N286" s="92">
        <f t="shared" si="21"/>
        <v>0</v>
      </c>
      <c r="O286" s="45"/>
      <c r="P286" s="45"/>
      <c r="Q286" s="46"/>
      <c r="R286" s="45"/>
      <c r="T286" s="79"/>
      <c r="U286" s="52"/>
      <c r="V286" s="16"/>
      <c r="W286" s="52"/>
      <c r="X286" s="16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</row>
    <row r="287" spans="1:34" s="78" customFormat="1" ht="12.75">
      <c r="A287" s="52"/>
      <c r="B287" s="52"/>
      <c r="C287" s="52"/>
      <c r="D287" s="75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46"/>
      <c r="R287" s="45"/>
      <c r="T287" s="79"/>
      <c r="U287" s="52"/>
      <c r="V287" s="16"/>
      <c r="W287" s="52"/>
      <c r="X287" s="16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</row>
    <row r="288" spans="1:34" s="78" customFormat="1" ht="13.5" thickBot="1">
      <c r="A288" s="52" t="s">
        <v>19</v>
      </c>
      <c r="B288" s="52"/>
      <c r="C288" s="107">
        <f>SUM(C275:C286)-1</f>
        <v>192736</v>
      </c>
      <c r="D288" s="75">
        <v>1492</v>
      </c>
      <c r="E288" s="52"/>
      <c r="F288" s="52"/>
      <c r="G288" s="52"/>
      <c r="H288" s="107">
        <f>SUM(H275:H286)-1</f>
        <v>191296</v>
      </c>
      <c r="I288" s="52"/>
      <c r="J288" s="107">
        <f>SUM(J275:J286)-1</f>
        <v>261.5</v>
      </c>
      <c r="K288" s="52"/>
      <c r="L288" s="107">
        <f>SUM(L275:L286)-1</f>
        <v>191558.5</v>
      </c>
      <c r="M288" s="52"/>
      <c r="N288" s="107">
        <f>SUM(N275:N286)-1</f>
        <v>1176.5</v>
      </c>
      <c r="O288" s="108"/>
      <c r="P288" s="108"/>
      <c r="Q288" s="46"/>
      <c r="R288" s="45"/>
      <c r="T288" s="79"/>
      <c r="U288" s="52"/>
      <c r="V288" s="16"/>
      <c r="W288" s="52"/>
      <c r="X288" s="16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</row>
    <row r="289" spans="1:34" s="78" customFormat="1" ht="13.5" thickTop="1">
      <c r="A289" s="52"/>
      <c r="B289" s="52"/>
      <c r="C289" s="87" t="s">
        <v>58</v>
      </c>
      <c r="D289" s="75"/>
      <c r="E289" s="52"/>
      <c r="F289" s="52"/>
      <c r="G289" s="52"/>
      <c r="H289" s="52"/>
      <c r="I289" s="52"/>
      <c r="J289" s="52"/>
      <c r="K289" s="52"/>
      <c r="L289" s="87" t="s">
        <v>52</v>
      </c>
      <c r="M289" s="52"/>
      <c r="N289" s="52"/>
      <c r="O289" s="52"/>
      <c r="P289" s="52"/>
      <c r="Q289" s="46"/>
      <c r="R289" s="45"/>
      <c r="T289" s="79"/>
      <c r="U289" s="52"/>
      <c r="V289" s="16"/>
      <c r="W289" s="52"/>
      <c r="X289" s="16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</row>
    <row r="290" spans="1:34" s="78" customFormat="1" ht="12.75">
      <c r="A290" s="52"/>
      <c r="B290" s="52"/>
      <c r="C290" s="52"/>
      <c r="D290" s="75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46"/>
      <c r="R290" s="45"/>
      <c r="T290" s="79"/>
      <c r="U290" s="52"/>
      <c r="V290" s="16"/>
      <c r="W290" s="52"/>
      <c r="X290" s="16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</row>
    <row r="291" spans="1:34" s="78" customFormat="1" ht="12.75">
      <c r="A291" s="75">
        <v>1952</v>
      </c>
      <c r="B291" s="84">
        <v>18994</v>
      </c>
      <c r="C291" s="46">
        <v>171000</v>
      </c>
      <c r="D291" s="106"/>
      <c r="E291" s="46" t="s">
        <v>16</v>
      </c>
      <c r="F291" s="46">
        <v>40</v>
      </c>
      <c r="G291" s="46"/>
      <c r="H291" s="46">
        <v>171000</v>
      </c>
      <c r="I291" s="46"/>
      <c r="J291" s="46">
        <v>0</v>
      </c>
      <c r="K291" s="46"/>
      <c r="L291" s="46">
        <f>H291+J291</f>
        <v>171000</v>
      </c>
      <c r="M291" s="46"/>
      <c r="N291" s="46">
        <f>C291-L291</f>
        <v>0</v>
      </c>
      <c r="O291" s="46"/>
      <c r="P291" s="46"/>
      <c r="Q291" s="46"/>
      <c r="R291" s="45"/>
      <c r="T291" s="79"/>
      <c r="U291" s="52"/>
      <c r="V291" s="16"/>
      <c r="W291" s="52"/>
      <c r="X291" s="16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</row>
    <row r="292" spans="1:34" s="78" customFormat="1" ht="12.75">
      <c r="A292" s="75">
        <v>1964</v>
      </c>
      <c r="B292" s="84">
        <v>23377</v>
      </c>
      <c r="C292" s="46">
        <v>182000</v>
      </c>
      <c r="D292" s="106"/>
      <c r="E292" s="46" t="s">
        <v>16</v>
      </c>
      <c r="F292" s="46">
        <v>40</v>
      </c>
      <c r="G292" s="46"/>
      <c r="H292" s="46">
        <v>182000</v>
      </c>
      <c r="I292" s="46"/>
      <c r="J292" s="46">
        <v>0</v>
      </c>
      <c r="K292" s="46"/>
      <c r="L292" s="46">
        <f>H292+J292</f>
        <v>182000</v>
      </c>
      <c r="M292" s="46"/>
      <c r="N292" s="46">
        <f>C292-L292</f>
        <v>0</v>
      </c>
      <c r="O292" s="46"/>
      <c r="P292" s="46"/>
      <c r="Q292" s="46"/>
      <c r="R292" s="45"/>
      <c r="T292" s="79"/>
      <c r="U292" s="52"/>
      <c r="V292" s="16"/>
      <c r="W292" s="52"/>
      <c r="X292" s="16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</row>
    <row r="293" spans="1:34" s="78" customFormat="1" ht="12.75">
      <c r="A293" s="75">
        <v>1970</v>
      </c>
      <c r="B293" s="84">
        <v>25569</v>
      </c>
      <c r="C293" s="46">
        <v>104290</v>
      </c>
      <c r="D293" s="46"/>
      <c r="E293" s="46" t="s">
        <v>16</v>
      </c>
      <c r="F293" s="46">
        <v>40</v>
      </c>
      <c r="G293" s="46"/>
      <c r="H293" s="46">
        <v>104290</v>
      </c>
      <c r="I293" s="46"/>
      <c r="J293" s="46">
        <v>0</v>
      </c>
      <c r="K293" s="46"/>
      <c r="L293" s="46">
        <f aca="true" t="shared" si="22" ref="L293:L322">H293+J293</f>
        <v>104290</v>
      </c>
      <c r="M293" s="46"/>
      <c r="N293" s="46">
        <f aca="true" t="shared" si="23" ref="N293:N322">C293-L293</f>
        <v>0</v>
      </c>
      <c r="O293" s="46"/>
      <c r="P293" s="46"/>
      <c r="Q293" s="46"/>
      <c r="R293" s="45"/>
      <c r="T293" s="79"/>
      <c r="U293" s="52"/>
      <c r="V293" s="16"/>
      <c r="W293" s="52"/>
      <c r="X293" s="16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</row>
    <row r="294" spans="1:34" s="78" customFormat="1" ht="12.75">
      <c r="A294" s="75">
        <v>1971</v>
      </c>
      <c r="B294" s="84">
        <v>25934</v>
      </c>
      <c r="C294" s="45">
        <v>27672</v>
      </c>
      <c r="D294" s="103"/>
      <c r="E294" s="46" t="s">
        <v>16</v>
      </c>
      <c r="F294" s="46">
        <v>40</v>
      </c>
      <c r="G294" s="46"/>
      <c r="H294" s="45">
        <v>27672</v>
      </c>
      <c r="I294" s="46"/>
      <c r="J294" s="46">
        <v>0</v>
      </c>
      <c r="K294" s="46"/>
      <c r="L294" s="46">
        <f t="shared" si="22"/>
        <v>27672</v>
      </c>
      <c r="M294" s="46"/>
      <c r="N294" s="46">
        <f t="shared" si="23"/>
        <v>0</v>
      </c>
      <c r="O294" s="46"/>
      <c r="P294" s="46"/>
      <c r="Q294" s="46"/>
      <c r="R294" s="45"/>
      <c r="T294" s="79"/>
      <c r="U294" s="52"/>
      <c r="V294" s="16"/>
      <c r="W294" s="52"/>
      <c r="X294" s="16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</row>
    <row r="295" spans="1:34" s="78" customFormat="1" ht="12.75">
      <c r="A295" s="75">
        <v>1975</v>
      </c>
      <c r="B295" s="84">
        <v>27395</v>
      </c>
      <c r="C295" s="45">
        <v>21256</v>
      </c>
      <c r="D295" s="103"/>
      <c r="E295" s="46" t="s">
        <v>16</v>
      </c>
      <c r="F295" s="46">
        <v>40</v>
      </c>
      <c r="G295" s="46"/>
      <c r="H295" s="45">
        <v>21256</v>
      </c>
      <c r="I295" s="46"/>
      <c r="J295" s="46">
        <v>0</v>
      </c>
      <c r="K295" s="46"/>
      <c r="L295" s="46">
        <f t="shared" si="22"/>
        <v>21256</v>
      </c>
      <c r="M295" s="46"/>
      <c r="N295" s="46">
        <f t="shared" si="23"/>
        <v>0</v>
      </c>
      <c r="O295" s="46"/>
      <c r="P295" s="46"/>
      <c r="Q295" s="46"/>
      <c r="R295" s="45"/>
      <c r="T295" s="79"/>
      <c r="U295" s="52"/>
      <c r="V295" s="16"/>
      <c r="W295" s="52"/>
      <c r="X295" s="16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</row>
    <row r="296" spans="1:34" s="78" customFormat="1" ht="12.75">
      <c r="A296" s="75">
        <v>1976</v>
      </c>
      <c r="B296" s="84">
        <v>27760</v>
      </c>
      <c r="C296" s="45">
        <v>6850</v>
      </c>
      <c r="D296" s="103"/>
      <c r="E296" s="46" t="s">
        <v>16</v>
      </c>
      <c r="F296" s="46">
        <v>40</v>
      </c>
      <c r="G296" s="46"/>
      <c r="H296" s="45">
        <v>6850</v>
      </c>
      <c r="I296" s="46"/>
      <c r="J296" s="46"/>
      <c r="K296" s="46"/>
      <c r="L296" s="46">
        <f t="shared" si="22"/>
        <v>6850</v>
      </c>
      <c r="M296" s="46"/>
      <c r="N296" s="46">
        <f t="shared" si="23"/>
        <v>0</v>
      </c>
      <c r="O296" s="46"/>
      <c r="P296" s="46"/>
      <c r="Q296" s="46"/>
      <c r="R296" s="45"/>
      <c r="T296" s="79"/>
      <c r="U296" s="52"/>
      <c r="V296" s="16"/>
      <c r="W296" s="52"/>
      <c r="X296" s="16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</row>
    <row r="297" spans="1:34" s="78" customFormat="1" ht="12.75">
      <c r="A297" s="75">
        <v>1977</v>
      </c>
      <c r="B297" s="84">
        <v>28126</v>
      </c>
      <c r="C297" s="45">
        <v>19334</v>
      </c>
      <c r="D297" s="103"/>
      <c r="E297" s="46" t="s">
        <v>16</v>
      </c>
      <c r="F297" s="46">
        <v>40</v>
      </c>
      <c r="G297" s="46"/>
      <c r="H297" s="45">
        <v>19334</v>
      </c>
      <c r="I297" s="46"/>
      <c r="J297" s="46"/>
      <c r="K297" s="46"/>
      <c r="L297" s="46">
        <f t="shared" si="22"/>
        <v>19334</v>
      </c>
      <c r="M297" s="46"/>
      <c r="N297" s="46">
        <f t="shared" si="23"/>
        <v>0</v>
      </c>
      <c r="O297" s="46"/>
      <c r="P297" s="46"/>
      <c r="Q297" s="46"/>
      <c r="R297" s="45"/>
      <c r="T297" s="79"/>
      <c r="U297" s="52"/>
      <c r="V297" s="16"/>
      <c r="W297" s="52"/>
      <c r="X297" s="16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</row>
    <row r="298" spans="1:34" s="78" customFormat="1" ht="12.75">
      <c r="A298" s="75">
        <v>1977</v>
      </c>
      <c r="B298" s="84">
        <v>28126</v>
      </c>
      <c r="C298" s="45">
        <v>5441</v>
      </c>
      <c r="D298" s="103"/>
      <c r="E298" s="46" t="s">
        <v>16</v>
      </c>
      <c r="F298" s="46">
        <v>40</v>
      </c>
      <c r="G298" s="46"/>
      <c r="H298" s="45">
        <v>5441</v>
      </c>
      <c r="I298" s="46"/>
      <c r="J298" s="46"/>
      <c r="K298" s="46"/>
      <c r="L298" s="46">
        <f t="shared" si="22"/>
        <v>5441</v>
      </c>
      <c r="M298" s="46"/>
      <c r="N298" s="46">
        <f t="shared" si="23"/>
        <v>0</v>
      </c>
      <c r="O298" s="46"/>
      <c r="P298" s="46"/>
      <c r="Q298" s="46"/>
      <c r="R298" s="45"/>
      <c r="T298" s="79"/>
      <c r="U298" s="52"/>
      <c r="V298" s="16"/>
      <c r="W298" s="52"/>
      <c r="X298" s="16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</row>
    <row r="299" spans="1:34" s="78" customFormat="1" ht="12.75">
      <c r="A299" s="75">
        <v>1981</v>
      </c>
      <c r="B299" s="84">
        <v>29587</v>
      </c>
      <c r="C299" s="45">
        <v>1862576</v>
      </c>
      <c r="D299" s="103"/>
      <c r="E299" s="46" t="s">
        <v>16</v>
      </c>
      <c r="F299" s="46">
        <v>40</v>
      </c>
      <c r="G299" s="46"/>
      <c r="H299" s="45">
        <v>1746161.4</v>
      </c>
      <c r="I299" s="46"/>
      <c r="J299" s="46">
        <f>C299/F299</f>
        <v>46564.4</v>
      </c>
      <c r="K299" s="46"/>
      <c r="L299" s="46">
        <f t="shared" si="22"/>
        <v>1792725.7999999998</v>
      </c>
      <c r="M299" s="46"/>
      <c r="N299" s="46">
        <f t="shared" si="23"/>
        <v>69850.20000000019</v>
      </c>
      <c r="O299" s="46"/>
      <c r="P299" s="46"/>
      <c r="Q299" s="46"/>
      <c r="R299" s="45"/>
      <c r="T299" s="79"/>
      <c r="U299" s="52"/>
      <c r="V299" s="16"/>
      <c r="W299" s="52"/>
      <c r="X299" s="16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</row>
    <row r="300" spans="1:34" s="78" customFormat="1" ht="12.75">
      <c r="A300" s="75">
        <v>1977</v>
      </c>
      <c r="B300" s="84">
        <v>28126</v>
      </c>
      <c r="C300" s="45">
        <v>80652</v>
      </c>
      <c r="D300" s="103"/>
      <c r="E300" s="46" t="s">
        <v>16</v>
      </c>
      <c r="F300" s="46">
        <v>40</v>
      </c>
      <c r="G300" s="46"/>
      <c r="H300" s="45">
        <v>80652</v>
      </c>
      <c r="I300" s="46"/>
      <c r="J300" s="46"/>
      <c r="K300" s="46"/>
      <c r="L300" s="46">
        <f t="shared" si="22"/>
        <v>80652</v>
      </c>
      <c r="M300" s="46"/>
      <c r="N300" s="46">
        <f t="shared" si="23"/>
        <v>0</v>
      </c>
      <c r="O300" s="46"/>
      <c r="P300" s="46"/>
      <c r="Q300" s="46"/>
      <c r="R300" s="45"/>
      <c r="T300" s="79"/>
      <c r="U300" s="52"/>
      <c r="V300" s="16"/>
      <c r="W300" s="52"/>
      <c r="X300" s="16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</row>
    <row r="301" spans="1:34" s="78" customFormat="1" ht="12.75">
      <c r="A301" s="75">
        <v>1978</v>
      </c>
      <c r="B301" s="84">
        <v>28491</v>
      </c>
      <c r="C301" s="45">
        <v>3860</v>
      </c>
      <c r="D301" s="103"/>
      <c r="E301" s="46" t="s">
        <v>16</v>
      </c>
      <c r="F301" s="46">
        <v>40</v>
      </c>
      <c r="G301" s="46"/>
      <c r="H301" s="45">
        <v>3860</v>
      </c>
      <c r="I301" s="46"/>
      <c r="J301" s="46">
        <v>0</v>
      </c>
      <c r="K301" s="46"/>
      <c r="L301" s="46">
        <f t="shared" si="22"/>
        <v>3860</v>
      </c>
      <c r="M301" s="46"/>
      <c r="N301" s="46">
        <f t="shared" si="23"/>
        <v>0</v>
      </c>
      <c r="O301" s="46"/>
      <c r="P301" s="46"/>
      <c r="Q301" s="46"/>
      <c r="R301" s="45"/>
      <c r="T301" s="79"/>
      <c r="U301" s="52"/>
      <c r="V301" s="16"/>
      <c r="W301" s="52"/>
      <c r="X301" s="16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</row>
    <row r="302" spans="1:34" s="78" customFormat="1" ht="12.75">
      <c r="A302" s="75">
        <v>1979</v>
      </c>
      <c r="B302" s="84">
        <v>28856</v>
      </c>
      <c r="C302" s="45">
        <v>2920</v>
      </c>
      <c r="D302" s="103"/>
      <c r="E302" s="46" t="s">
        <v>16</v>
      </c>
      <c r="F302" s="46">
        <v>40</v>
      </c>
      <c r="G302" s="46"/>
      <c r="H302" s="45">
        <v>2920</v>
      </c>
      <c r="I302" s="46"/>
      <c r="J302" s="46">
        <v>0</v>
      </c>
      <c r="K302" s="46"/>
      <c r="L302" s="46">
        <f t="shared" si="22"/>
        <v>2920</v>
      </c>
      <c r="M302" s="46"/>
      <c r="N302" s="46">
        <f t="shared" si="23"/>
        <v>0</v>
      </c>
      <c r="O302" s="46"/>
      <c r="P302" s="46"/>
      <c r="Q302" s="46"/>
      <c r="R302" s="45"/>
      <c r="T302" s="79"/>
      <c r="U302" s="52"/>
      <c r="V302" s="16"/>
      <c r="W302" s="52"/>
      <c r="X302" s="16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</row>
    <row r="303" spans="1:34" s="78" customFormat="1" ht="12.75">
      <c r="A303" s="75">
        <v>1998</v>
      </c>
      <c r="B303" s="84">
        <v>35796</v>
      </c>
      <c r="C303" s="45">
        <v>39884</v>
      </c>
      <c r="D303" s="103"/>
      <c r="E303" s="46" t="s">
        <v>16</v>
      </c>
      <c r="F303" s="46">
        <v>10</v>
      </c>
      <c r="G303" s="46"/>
      <c r="H303" s="45">
        <v>39884</v>
      </c>
      <c r="I303" s="46"/>
      <c r="J303" s="46"/>
      <c r="K303" s="46"/>
      <c r="L303" s="46">
        <f t="shared" si="22"/>
        <v>39884</v>
      </c>
      <c r="M303" s="46"/>
      <c r="N303" s="46">
        <f t="shared" si="23"/>
        <v>0</v>
      </c>
      <c r="O303" s="46"/>
      <c r="P303" s="46"/>
      <c r="Q303" s="46"/>
      <c r="R303" s="45"/>
      <c r="T303" s="79"/>
      <c r="U303" s="52"/>
      <c r="V303" s="16"/>
      <c r="W303" s="52"/>
      <c r="X303" s="16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</row>
    <row r="304" spans="1:34" s="78" customFormat="1" ht="12.75">
      <c r="A304" s="75">
        <v>1999</v>
      </c>
      <c r="B304" s="84">
        <v>36161</v>
      </c>
      <c r="C304" s="45">
        <v>61367</v>
      </c>
      <c r="D304" s="103"/>
      <c r="E304" s="46" t="s">
        <v>16</v>
      </c>
      <c r="F304" s="46">
        <v>20</v>
      </c>
      <c r="G304" s="46"/>
      <c r="H304" s="45">
        <v>59830.35</v>
      </c>
      <c r="I304" s="46"/>
      <c r="J304" s="46">
        <v>1537</v>
      </c>
      <c r="K304" s="46"/>
      <c r="L304" s="46">
        <f t="shared" si="22"/>
        <v>61367.35</v>
      </c>
      <c r="M304" s="46"/>
      <c r="N304" s="46">
        <f t="shared" si="23"/>
        <v>-0.3499999999985448</v>
      </c>
      <c r="O304" s="46"/>
      <c r="P304" s="46"/>
      <c r="Q304" s="46"/>
      <c r="R304" s="45"/>
      <c r="T304" s="79"/>
      <c r="U304" s="52"/>
      <c r="V304" s="16"/>
      <c r="W304" s="52"/>
      <c r="X304" s="16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</row>
    <row r="305" spans="1:34" s="78" customFormat="1" ht="12.75">
      <c r="A305" s="75">
        <v>2000</v>
      </c>
      <c r="B305" s="84">
        <v>36526</v>
      </c>
      <c r="C305" s="45">
        <v>21289</v>
      </c>
      <c r="D305" s="103"/>
      <c r="E305" s="46" t="s">
        <v>16</v>
      </c>
      <c r="F305" s="46">
        <v>20</v>
      </c>
      <c r="G305" s="46"/>
      <c r="H305" s="45">
        <v>19688.45</v>
      </c>
      <c r="I305" s="46"/>
      <c r="J305" s="46">
        <f aca="true" t="shared" si="24" ref="J305:J311">C305/F305</f>
        <v>1064.45</v>
      </c>
      <c r="K305" s="46"/>
      <c r="L305" s="46">
        <f t="shared" si="22"/>
        <v>20752.9</v>
      </c>
      <c r="M305" s="46"/>
      <c r="N305" s="46">
        <f t="shared" si="23"/>
        <v>536.0999999999985</v>
      </c>
      <c r="O305" s="46"/>
      <c r="P305" s="46"/>
      <c r="Q305" s="46"/>
      <c r="R305" s="45"/>
      <c r="T305" s="79"/>
      <c r="U305" s="52"/>
      <c r="V305" s="16"/>
      <c r="W305" s="52"/>
      <c r="X305" s="16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</row>
    <row r="306" spans="1:34" s="78" customFormat="1" ht="12.75">
      <c r="A306" s="75">
        <v>2001</v>
      </c>
      <c r="B306" s="84">
        <v>36892</v>
      </c>
      <c r="C306" s="15">
        <v>27744</v>
      </c>
      <c r="D306" s="99"/>
      <c r="E306" s="46" t="s">
        <v>16</v>
      </c>
      <c r="F306" s="13">
        <v>20</v>
      </c>
      <c r="G306" s="13"/>
      <c r="H306" s="15">
        <v>24274.2</v>
      </c>
      <c r="I306" s="13"/>
      <c r="J306" s="46">
        <f t="shared" si="24"/>
        <v>1387.2</v>
      </c>
      <c r="K306" s="13"/>
      <c r="L306" s="46">
        <f t="shared" si="22"/>
        <v>25661.4</v>
      </c>
      <c r="M306" s="52"/>
      <c r="N306" s="46">
        <f t="shared" si="23"/>
        <v>2082.5999999999985</v>
      </c>
      <c r="O306" s="46"/>
      <c r="P306" s="46"/>
      <c r="Q306" s="46"/>
      <c r="R306" s="45"/>
      <c r="T306" s="79"/>
      <c r="U306" s="52"/>
      <c r="V306" s="16"/>
      <c r="W306" s="52"/>
      <c r="X306" s="16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</row>
    <row r="307" spans="1:34" s="78" customFormat="1" ht="12.75">
      <c r="A307" s="75">
        <v>2003</v>
      </c>
      <c r="B307" s="84">
        <v>37622</v>
      </c>
      <c r="C307" s="45">
        <v>3299569</v>
      </c>
      <c r="D307" s="103"/>
      <c r="E307" s="46" t="s">
        <v>16</v>
      </c>
      <c r="F307" s="13">
        <v>20</v>
      </c>
      <c r="G307" s="46"/>
      <c r="H307" s="45">
        <v>2557162.45</v>
      </c>
      <c r="I307" s="46"/>
      <c r="J307" s="46">
        <f t="shared" si="24"/>
        <v>164978.45</v>
      </c>
      <c r="K307" s="46"/>
      <c r="L307" s="46">
        <f t="shared" si="22"/>
        <v>2722140.9000000004</v>
      </c>
      <c r="M307" s="46"/>
      <c r="N307" s="46">
        <f>C307-L307</f>
        <v>577428.0999999996</v>
      </c>
      <c r="O307" s="46"/>
      <c r="P307" s="46"/>
      <c r="Q307" s="46"/>
      <c r="R307" s="45"/>
      <c r="T307" s="79"/>
      <c r="U307" s="52"/>
      <c r="V307" s="16"/>
      <c r="W307" s="52"/>
      <c r="X307" s="16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</row>
    <row r="308" spans="1:34" s="78" customFormat="1" ht="12.75">
      <c r="A308" s="75">
        <v>2004</v>
      </c>
      <c r="B308" s="84">
        <v>37987</v>
      </c>
      <c r="C308" s="45">
        <v>891306</v>
      </c>
      <c r="D308" s="103"/>
      <c r="E308" s="46" t="s">
        <v>16</v>
      </c>
      <c r="F308" s="13">
        <v>20</v>
      </c>
      <c r="G308" s="46"/>
      <c r="H308" s="45">
        <v>646194.3</v>
      </c>
      <c r="I308" s="46"/>
      <c r="J308" s="46">
        <f t="shared" si="24"/>
        <v>44565.3</v>
      </c>
      <c r="K308" s="46"/>
      <c r="L308" s="46">
        <f t="shared" si="22"/>
        <v>690759.6000000001</v>
      </c>
      <c r="M308" s="46"/>
      <c r="N308" s="46">
        <f t="shared" si="23"/>
        <v>200546.3999999999</v>
      </c>
      <c r="O308" s="46"/>
      <c r="P308" s="46"/>
      <c r="Q308" s="46"/>
      <c r="R308" s="45"/>
      <c r="T308" s="79"/>
      <c r="U308" s="52"/>
      <c r="V308" s="16"/>
      <c r="W308" s="52"/>
      <c r="X308" s="16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</row>
    <row r="309" spans="1:34" s="78" customFormat="1" ht="12.75">
      <c r="A309" s="75" t="s">
        <v>29</v>
      </c>
      <c r="B309" s="84">
        <v>38353</v>
      </c>
      <c r="C309" s="45">
        <v>824209</v>
      </c>
      <c r="D309" s="103"/>
      <c r="E309" s="46" t="s">
        <v>16</v>
      </c>
      <c r="F309" s="13">
        <v>20</v>
      </c>
      <c r="G309" s="46"/>
      <c r="H309" s="45">
        <v>556337.45</v>
      </c>
      <c r="I309" s="46"/>
      <c r="J309" s="46">
        <f t="shared" si="24"/>
        <v>41210.45</v>
      </c>
      <c r="K309" s="46"/>
      <c r="L309" s="46">
        <f t="shared" si="22"/>
        <v>597547.8999999999</v>
      </c>
      <c r="M309" s="46"/>
      <c r="N309" s="46">
        <f t="shared" si="23"/>
        <v>226661.1000000001</v>
      </c>
      <c r="O309" s="46"/>
      <c r="P309" s="46"/>
      <c r="Q309" s="46"/>
      <c r="R309" s="45"/>
      <c r="T309" s="79"/>
      <c r="U309" s="52"/>
      <c r="V309" s="16"/>
      <c r="W309" s="52"/>
      <c r="X309" s="16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</row>
    <row r="310" spans="1:34" s="78" customFormat="1" ht="12.75">
      <c r="A310" s="75" t="s">
        <v>29</v>
      </c>
      <c r="B310" s="84">
        <v>38533</v>
      </c>
      <c r="C310" s="45">
        <v>110095</v>
      </c>
      <c r="D310" s="103"/>
      <c r="E310" s="46" t="s">
        <v>16</v>
      </c>
      <c r="F310" s="13">
        <v>20</v>
      </c>
      <c r="G310" s="46"/>
      <c r="H310" s="45">
        <v>71584.75</v>
      </c>
      <c r="I310" s="46"/>
      <c r="J310" s="46">
        <f t="shared" si="24"/>
        <v>5504.75</v>
      </c>
      <c r="K310" s="46"/>
      <c r="L310" s="46">
        <f t="shared" si="22"/>
        <v>77089.5</v>
      </c>
      <c r="M310" s="46"/>
      <c r="N310" s="46">
        <f t="shared" si="23"/>
        <v>33005.5</v>
      </c>
      <c r="O310" s="46"/>
      <c r="P310" s="46"/>
      <c r="Q310" s="46"/>
      <c r="R310" s="45"/>
      <c r="T310" s="79"/>
      <c r="U310" s="52"/>
      <c r="V310" s="16"/>
      <c r="W310" s="52"/>
      <c r="X310" s="16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</row>
    <row r="311" spans="1:34" s="78" customFormat="1" ht="12.75">
      <c r="A311" s="75" t="s">
        <v>29</v>
      </c>
      <c r="B311" s="84">
        <v>38898</v>
      </c>
      <c r="C311" s="45">
        <v>152407</v>
      </c>
      <c r="D311" s="103"/>
      <c r="E311" s="46" t="s">
        <v>16</v>
      </c>
      <c r="F311" s="13">
        <v>20</v>
      </c>
      <c r="G311" s="46"/>
      <c r="H311" s="45">
        <v>91445.35</v>
      </c>
      <c r="I311" s="46"/>
      <c r="J311" s="46">
        <f t="shared" si="24"/>
        <v>7620.35</v>
      </c>
      <c r="K311" s="46"/>
      <c r="L311" s="46">
        <f>H311+J311</f>
        <v>99065.70000000001</v>
      </c>
      <c r="M311" s="46"/>
      <c r="N311" s="46">
        <f t="shared" si="23"/>
        <v>53341.29999999999</v>
      </c>
      <c r="O311" s="46"/>
      <c r="P311" s="46"/>
      <c r="Q311" s="46"/>
      <c r="R311" s="45"/>
      <c r="T311" s="79"/>
      <c r="U311" s="52"/>
      <c r="V311" s="16"/>
      <c r="W311" s="52"/>
      <c r="X311" s="16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</row>
    <row r="312" spans="1:34" s="78" customFormat="1" ht="12.75">
      <c r="A312" s="75">
        <v>1991</v>
      </c>
      <c r="B312" s="84">
        <v>33208</v>
      </c>
      <c r="C312" s="45">
        <v>7320</v>
      </c>
      <c r="D312" s="103"/>
      <c r="E312" s="46" t="s">
        <v>16</v>
      </c>
      <c r="F312" s="46">
        <v>10</v>
      </c>
      <c r="G312" s="46"/>
      <c r="H312" s="45">
        <v>7320</v>
      </c>
      <c r="I312" s="46"/>
      <c r="J312" s="46">
        <v>0</v>
      </c>
      <c r="K312" s="46"/>
      <c r="L312" s="46">
        <f t="shared" si="22"/>
        <v>7320</v>
      </c>
      <c r="M312" s="46"/>
      <c r="N312" s="46">
        <f t="shared" si="23"/>
        <v>0</v>
      </c>
      <c r="O312" s="46"/>
      <c r="P312" s="46"/>
      <c r="Q312" s="46"/>
      <c r="R312" s="45"/>
      <c r="T312" s="79"/>
      <c r="U312" s="52"/>
      <c r="V312" s="16"/>
      <c r="W312" s="52"/>
      <c r="X312" s="16"/>
      <c r="Y312" s="52"/>
      <c r="Z312" s="52"/>
      <c r="AA312" s="52"/>
      <c r="AB312" s="52"/>
      <c r="AC312" s="52"/>
      <c r="AD312" s="52"/>
      <c r="AE312" s="52"/>
      <c r="AF312" s="52"/>
      <c r="AG312" s="52"/>
      <c r="AH312" s="52"/>
    </row>
    <row r="313" spans="1:34" s="78" customFormat="1" ht="12.75">
      <c r="A313" s="75">
        <v>1991</v>
      </c>
      <c r="B313" s="84">
        <v>33239</v>
      </c>
      <c r="C313" s="45">
        <v>2980</v>
      </c>
      <c r="D313" s="103"/>
      <c r="E313" s="46" t="s">
        <v>16</v>
      </c>
      <c r="F313" s="46">
        <v>10</v>
      </c>
      <c r="G313" s="46"/>
      <c r="H313" s="45">
        <v>2980</v>
      </c>
      <c r="I313" s="46"/>
      <c r="J313" s="46">
        <v>0</v>
      </c>
      <c r="K313" s="46"/>
      <c r="L313" s="46">
        <f t="shared" si="22"/>
        <v>2980</v>
      </c>
      <c r="M313" s="46"/>
      <c r="N313" s="46">
        <f t="shared" si="23"/>
        <v>0</v>
      </c>
      <c r="O313" s="46"/>
      <c r="P313" s="46"/>
      <c r="Q313" s="46"/>
      <c r="R313" s="45"/>
      <c r="T313" s="79"/>
      <c r="U313" s="52"/>
      <c r="V313" s="16"/>
      <c r="W313" s="52"/>
      <c r="X313" s="16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</row>
    <row r="314" spans="1:34" s="78" customFormat="1" ht="12.75">
      <c r="A314" s="75">
        <v>1991</v>
      </c>
      <c r="B314" s="84">
        <v>33239</v>
      </c>
      <c r="C314" s="45">
        <v>1680</v>
      </c>
      <c r="D314" s="103"/>
      <c r="E314" s="46" t="s">
        <v>16</v>
      </c>
      <c r="F314" s="46">
        <v>10</v>
      </c>
      <c r="G314" s="46"/>
      <c r="H314" s="45">
        <v>1680</v>
      </c>
      <c r="I314" s="46"/>
      <c r="J314" s="46">
        <v>0</v>
      </c>
      <c r="K314" s="46"/>
      <c r="L314" s="46">
        <f t="shared" si="22"/>
        <v>1680</v>
      </c>
      <c r="M314" s="46"/>
      <c r="N314" s="46">
        <f t="shared" si="23"/>
        <v>0</v>
      </c>
      <c r="O314" s="46"/>
      <c r="P314" s="46"/>
      <c r="Q314" s="46"/>
      <c r="R314" s="45"/>
      <c r="T314" s="79"/>
      <c r="U314" s="52"/>
      <c r="V314" s="16"/>
      <c r="W314" s="52"/>
      <c r="X314" s="16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</row>
    <row r="315" spans="1:34" s="78" customFormat="1" ht="12.75">
      <c r="A315" s="75">
        <v>1991</v>
      </c>
      <c r="B315" s="84">
        <v>33359</v>
      </c>
      <c r="C315" s="45">
        <v>2980</v>
      </c>
      <c r="D315" s="103"/>
      <c r="E315" s="46" t="s">
        <v>16</v>
      </c>
      <c r="F315" s="46">
        <v>10</v>
      </c>
      <c r="G315" s="46"/>
      <c r="H315" s="45">
        <v>2980</v>
      </c>
      <c r="I315" s="46"/>
      <c r="J315" s="46">
        <v>0</v>
      </c>
      <c r="K315" s="46"/>
      <c r="L315" s="46">
        <f t="shared" si="22"/>
        <v>2980</v>
      </c>
      <c r="M315" s="46"/>
      <c r="N315" s="46">
        <f t="shared" si="23"/>
        <v>0</v>
      </c>
      <c r="O315" s="46"/>
      <c r="P315" s="46"/>
      <c r="Q315" s="46"/>
      <c r="R315" s="45"/>
      <c r="T315" s="79"/>
      <c r="U315" s="52"/>
      <c r="V315" s="16"/>
      <c r="W315" s="52"/>
      <c r="X315" s="16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</row>
    <row r="316" spans="1:34" s="78" customFormat="1" ht="12.75">
      <c r="A316" s="75">
        <v>1992</v>
      </c>
      <c r="B316" s="84">
        <v>33695</v>
      </c>
      <c r="C316" s="45">
        <v>16023</v>
      </c>
      <c r="D316" s="103"/>
      <c r="E316" s="46" t="s">
        <v>16</v>
      </c>
      <c r="F316" s="46">
        <v>10</v>
      </c>
      <c r="G316" s="46"/>
      <c r="H316" s="45">
        <v>16023</v>
      </c>
      <c r="I316" s="46"/>
      <c r="J316" s="46">
        <v>0</v>
      </c>
      <c r="K316" s="46"/>
      <c r="L316" s="46">
        <f t="shared" si="22"/>
        <v>16023</v>
      </c>
      <c r="M316" s="46"/>
      <c r="N316" s="46">
        <f t="shared" si="23"/>
        <v>0</v>
      </c>
      <c r="O316" s="46"/>
      <c r="P316" s="46"/>
      <c r="Q316" s="46"/>
      <c r="R316" s="45"/>
      <c r="T316" s="79"/>
      <c r="U316" s="52"/>
      <c r="V316" s="16"/>
      <c r="W316" s="52"/>
      <c r="X316" s="16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</row>
    <row r="317" spans="1:34" s="78" customFormat="1" ht="12.75">
      <c r="A317" s="75">
        <v>1993</v>
      </c>
      <c r="B317" s="84">
        <v>34015</v>
      </c>
      <c r="C317" s="45">
        <v>60558</v>
      </c>
      <c r="D317" s="103"/>
      <c r="E317" s="46" t="s">
        <v>16</v>
      </c>
      <c r="F317" s="46">
        <v>10</v>
      </c>
      <c r="G317" s="46"/>
      <c r="H317" s="45">
        <v>60558</v>
      </c>
      <c r="I317" s="46"/>
      <c r="J317" s="46">
        <v>0</v>
      </c>
      <c r="K317" s="46"/>
      <c r="L317" s="46">
        <f t="shared" si="22"/>
        <v>60558</v>
      </c>
      <c r="M317" s="46"/>
      <c r="N317" s="46">
        <f t="shared" si="23"/>
        <v>0</v>
      </c>
      <c r="O317" s="46"/>
      <c r="P317" s="46"/>
      <c r="Q317" s="46"/>
      <c r="R317" s="45"/>
      <c r="T317" s="79"/>
      <c r="U317" s="52"/>
      <c r="V317" s="16"/>
      <c r="W317" s="52"/>
      <c r="X317" s="16"/>
      <c r="Y317" s="52"/>
      <c r="Z317" s="52"/>
      <c r="AA317" s="52"/>
      <c r="AB317" s="52"/>
      <c r="AC317" s="52"/>
      <c r="AD317" s="52"/>
      <c r="AE317" s="52"/>
      <c r="AF317" s="52"/>
      <c r="AG317" s="52"/>
      <c r="AH317" s="52"/>
    </row>
    <row r="318" spans="1:34" s="78" customFormat="1" ht="12.75">
      <c r="A318" s="75">
        <v>1994</v>
      </c>
      <c r="B318" s="84">
        <v>34335</v>
      </c>
      <c r="C318" s="45">
        <v>146528</v>
      </c>
      <c r="D318" s="103"/>
      <c r="E318" s="46" t="s">
        <v>16</v>
      </c>
      <c r="F318" s="46">
        <v>10</v>
      </c>
      <c r="G318" s="46"/>
      <c r="H318" s="45">
        <v>146528</v>
      </c>
      <c r="I318" s="46"/>
      <c r="J318" s="46">
        <v>0</v>
      </c>
      <c r="K318" s="46"/>
      <c r="L318" s="46">
        <f t="shared" si="22"/>
        <v>146528</v>
      </c>
      <c r="M318" s="46"/>
      <c r="N318" s="46">
        <f t="shared" si="23"/>
        <v>0</v>
      </c>
      <c r="O318" s="46"/>
      <c r="P318" s="46"/>
      <c r="Q318" s="46"/>
      <c r="R318" s="45"/>
      <c r="T318" s="79"/>
      <c r="U318" s="52"/>
      <c r="V318" s="16"/>
      <c r="W318" s="52"/>
      <c r="X318" s="16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</row>
    <row r="319" spans="1:34" s="78" customFormat="1" ht="12.75">
      <c r="A319" s="75">
        <v>1995</v>
      </c>
      <c r="B319" s="84">
        <v>34700</v>
      </c>
      <c r="C319" s="45">
        <v>97934</v>
      </c>
      <c r="D319" s="103"/>
      <c r="E319" s="46" t="s">
        <v>16</v>
      </c>
      <c r="F319" s="46">
        <v>10</v>
      </c>
      <c r="G319" s="46"/>
      <c r="H319" s="45">
        <v>97934</v>
      </c>
      <c r="I319" s="46"/>
      <c r="J319" s="46">
        <v>0</v>
      </c>
      <c r="K319" s="46"/>
      <c r="L319" s="46">
        <f t="shared" si="22"/>
        <v>97934</v>
      </c>
      <c r="M319" s="46"/>
      <c r="N319" s="46">
        <f t="shared" si="23"/>
        <v>0</v>
      </c>
      <c r="O319" s="46"/>
      <c r="P319" s="46"/>
      <c r="Q319" s="46"/>
      <c r="R319" s="45"/>
      <c r="T319" s="79"/>
      <c r="U319" s="52"/>
      <c r="V319" s="16"/>
      <c r="W319" s="52"/>
      <c r="X319" s="16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</row>
    <row r="320" spans="1:34" s="78" customFormat="1" ht="12.75">
      <c r="A320" s="75">
        <v>1996</v>
      </c>
      <c r="B320" s="84">
        <v>35065</v>
      </c>
      <c r="C320" s="45">
        <v>59162</v>
      </c>
      <c r="D320" s="103"/>
      <c r="E320" s="46" t="s">
        <v>16</v>
      </c>
      <c r="F320" s="46">
        <v>10</v>
      </c>
      <c r="G320" s="46"/>
      <c r="H320" s="45">
        <v>59162</v>
      </c>
      <c r="I320" s="46"/>
      <c r="J320" s="46">
        <v>0</v>
      </c>
      <c r="K320" s="46"/>
      <c r="L320" s="46">
        <f t="shared" si="22"/>
        <v>59162</v>
      </c>
      <c r="M320" s="46"/>
      <c r="N320" s="46">
        <f>C320-L320</f>
        <v>0</v>
      </c>
      <c r="O320" s="46"/>
      <c r="P320" s="46"/>
      <c r="Q320" s="46"/>
      <c r="R320" s="45"/>
      <c r="T320" s="79"/>
      <c r="U320" s="52"/>
      <c r="V320" s="16"/>
      <c r="W320" s="52"/>
      <c r="X320" s="16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</row>
    <row r="321" spans="1:34" s="78" customFormat="1" ht="12.75">
      <c r="A321" s="75" t="s">
        <v>37</v>
      </c>
      <c r="B321" s="84">
        <v>40359</v>
      </c>
      <c r="C321" s="45">
        <v>146734</v>
      </c>
      <c r="D321" s="103"/>
      <c r="E321" s="46" t="s">
        <v>16</v>
      </c>
      <c r="F321" s="46">
        <v>20</v>
      </c>
      <c r="G321" s="46"/>
      <c r="H321" s="45">
        <v>58692.7</v>
      </c>
      <c r="I321" s="46"/>
      <c r="J321" s="46">
        <f>C321/F321</f>
        <v>7336.7</v>
      </c>
      <c r="K321" s="46"/>
      <c r="L321" s="46">
        <f>H321+J321</f>
        <v>66029.4</v>
      </c>
      <c r="M321" s="46"/>
      <c r="N321" s="46">
        <f>C321-L321</f>
        <v>80704.6</v>
      </c>
      <c r="O321" s="46"/>
      <c r="P321" s="46"/>
      <c r="Q321" s="46"/>
      <c r="R321" s="45"/>
      <c r="T321" s="79"/>
      <c r="U321" s="52"/>
      <c r="V321" s="16"/>
      <c r="W321" s="52"/>
      <c r="X321" s="16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</row>
    <row r="322" spans="1:34" s="78" customFormat="1" ht="12.75">
      <c r="A322" s="75">
        <v>1997</v>
      </c>
      <c r="B322" s="84">
        <v>35431</v>
      </c>
      <c r="C322" s="92">
        <v>18149</v>
      </c>
      <c r="D322" s="103"/>
      <c r="E322" s="46" t="s">
        <v>16</v>
      </c>
      <c r="F322" s="46">
        <v>10</v>
      </c>
      <c r="G322" s="46"/>
      <c r="H322" s="92">
        <v>18149</v>
      </c>
      <c r="I322" s="46"/>
      <c r="J322" s="92"/>
      <c r="K322" s="46"/>
      <c r="L322" s="92">
        <f t="shared" si="22"/>
        <v>18149</v>
      </c>
      <c r="M322" s="46"/>
      <c r="N322" s="92">
        <f t="shared" si="23"/>
        <v>0</v>
      </c>
      <c r="O322" s="45"/>
      <c r="P322" s="45"/>
      <c r="Q322" s="46"/>
      <c r="R322" s="45"/>
      <c r="T322" s="79"/>
      <c r="U322" s="52"/>
      <c r="V322" s="16"/>
      <c r="W322" s="52"/>
      <c r="X322" s="16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</row>
    <row r="323" spans="1:34" s="78" customFormat="1" ht="12.75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46"/>
      <c r="R323" s="45"/>
      <c r="T323" s="79"/>
      <c r="U323" s="52"/>
      <c r="V323" s="16"/>
      <c r="W323" s="52"/>
      <c r="X323" s="16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</row>
    <row r="324" spans="1:34" s="78" customFormat="1" ht="13.5" thickBot="1">
      <c r="A324" s="52" t="s">
        <v>19</v>
      </c>
      <c r="B324" s="52"/>
      <c r="C324" s="107">
        <f>SUM(C291:C322)-1</f>
        <v>8475768</v>
      </c>
      <c r="D324" s="75">
        <v>1492</v>
      </c>
      <c r="E324" s="52"/>
      <c r="F324" s="52"/>
      <c r="G324" s="52"/>
      <c r="H324" s="107">
        <f>SUM(H291:H322)-1</f>
        <v>6909843.4</v>
      </c>
      <c r="I324" s="52"/>
      <c r="J324" s="107">
        <f>SUM(J291:J322)-1</f>
        <v>321768.05</v>
      </c>
      <c r="K324" s="52"/>
      <c r="L324" s="107">
        <f>SUM(L291:L322)-1</f>
        <v>7231612.45</v>
      </c>
      <c r="M324" s="52"/>
      <c r="N324" s="107">
        <f>SUM(N291:N322)-1</f>
        <v>1244154.55</v>
      </c>
      <c r="O324" s="108"/>
      <c r="P324" s="108"/>
      <c r="Q324" s="46"/>
      <c r="R324" s="45"/>
      <c r="T324" s="79"/>
      <c r="U324" s="52"/>
      <c r="V324" s="16"/>
      <c r="W324" s="52"/>
      <c r="X324" s="16"/>
      <c r="Y324" s="52"/>
      <c r="Z324" s="52"/>
      <c r="AA324" s="52"/>
      <c r="AB324" s="52"/>
      <c r="AC324" s="52"/>
      <c r="AD324" s="52"/>
      <c r="AE324" s="52"/>
      <c r="AF324" s="52"/>
      <c r="AG324" s="52"/>
      <c r="AH324" s="52"/>
    </row>
    <row r="325" spans="1:34" s="78" customFormat="1" ht="13.5" thickTop="1">
      <c r="A325" s="52"/>
      <c r="B325" s="52"/>
      <c r="C325" s="87" t="s">
        <v>58</v>
      </c>
      <c r="D325" s="52"/>
      <c r="E325" s="52"/>
      <c r="F325" s="52"/>
      <c r="G325" s="52"/>
      <c r="H325" s="52"/>
      <c r="I325" s="52"/>
      <c r="J325" s="52"/>
      <c r="K325" s="52"/>
      <c r="L325" s="87" t="s">
        <v>52</v>
      </c>
      <c r="M325" s="52"/>
      <c r="N325" s="52"/>
      <c r="O325" s="52"/>
      <c r="P325" s="52"/>
      <c r="Q325" s="46"/>
      <c r="R325" s="45"/>
      <c r="T325" s="79"/>
      <c r="U325" s="52"/>
      <c r="V325" s="16"/>
      <c r="W325" s="52"/>
      <c r="X325" s="16"/>
      <c r="Y325" s="52"/>
      <c r="Z325" s="52"/>
      <c r="AA325" s="52"/>
      <c r="AB325" s="52"/>
      <c r="AC325" s="52"/>
      <c r="AD325" s="52"/>
      <c r="AE325" s="52"/>
      <c r="AF325" s="52"/>
      <c r="AG325" s="52"/>
      <c r="AH325" s="52"/>
    </row>
    <row r="326" spans="1:34" s="78" customFormat="1" ht="12.75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46"/>
      <c r="R326" s="45"/>
      <c r="T326" s="79"/>
      <c r="U326" s="52"/>
      <c r="V326" s="16"/>
      <c r="W326" s="52"/>
      <c r="X326" s="16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</row>
    <row r="327" spans="1:34" s="78" customFormat="1" ht="12.75">
      <c r="A327" s="75" t="s">
        <v>30</v>
      </c>
      <c r="B327" s="84">
        <v>36161</v>
      </c>
      <c r="C327" s="85">
        <v>1039780</v>
      </c>
      <c r="D327" s="99"/>
      <c r="E327" s="13" t="s">
        <v>16</v>
      </c>
      <c r="F327" s="13">
        <v>20</v>
      </c>
      <c r="G327" s="13"/>
      <c r="H327" s="85">
        <v>1013786</v>
      </c>
      <c r="I327" s="13"/>
      <c r="J327" s="85">
        <v>25994</v>
      </c>
      <c r="K327" s="13"/>
      <c r="L327" s="85">
        <f>H327+J327</f>
        <v>1039780</v>
      </c>
      <c r="M327" s="52"/>
      <c r="N327" s="85">
        <f>C327-L327</f>
        <v>0</v>
      </c>
      <c r="O327" s="15"/>
      <c r="P327" s="15"/>
      <c r="Q327" s="52"/>
      <c r="R327" s="16"/>
      <c r="T327" s="79"/>
      <c r="U327" s="52"/>
      <c r="V327" s="16"/>
      <c r="W327" s="52"/>
      <c r="X327" s="16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</row>
    <row r="328" spans="1:34" s="78" customFormat="1" ht="12.75">
      <c r="A328" s="75"/>
      <c r="B328" s="84"/>
      <c r="C328" s="15"/>
      <c r="D328" s="99"/>
      <c r="E328" s="13"/>
      <c r="F328" s="13"/>
      <c r="G328" s="13"/>
      <c r="H328" s="15"/>
      <c r="I328" s="13"/>
      <c r="J328" s="15"/>
      <c r="K328" s="13"/>
      <c r="L328" s="15"/>
      <c r="M328" s="52"/>
      <c r="N328" s="15"/>
      <c r="O328" s="15"/>
      <c r="P328" s="15"/>
      <c r="Q328" s="52"/>
      <c r="R328" s="16"/>
      <c r="T328" s="79"/>
      <c r="U328" s="52"/>
      <c r="V328" s="16"/>
      <c r="W328" s="52"/>
      <c r="X328" s="16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</row>
    <row r="329" spans="1:34" s="78" customFormat="1" ht="13.5" thickBot="1">
      <c r="A329" s="75" t="s">
        <v>21</v>
      </c>
      <c r="B329" s="84"/>
      <c r="C329" s="14">
        <f>SUM(C327:C327)</f>
        <v>1039780</v>
      </c>
      <c r="D329" s="99">
        <v>1491</v>
      </c>
      <c r="E329" s="13"/>
      <c r="F329" s="13"/>
      <c r="G329" s="13"/>
      <c r="H329" s="14">
        <f>SUM(H327:H327)</f>
        <v>1013786</v>
      </c>
      <c r="I329" s="13"/>
      <c r="J329" s="14">
        <f>SUM(J327:J327)</f>
        <v>25994</v>
      </c>
      <c r="K329" s="13"/>
      <c r="L329" s="14">
        <f>SUM(L327:L327)</f>
        <v>1039780</v>
      </c>
      <c r="M329" s="52"/>
      <c r="N329" s="14">
        <f>SUM(N327:N327)</f>
        <v>0</v>
      </c>
      <c r="O329" s="15"/>
      <c r="P329" s="15"/>
      <c r="Q329" s="52"/>
      <c r="R329" s="16"/>
      <c r="T329" s="79"/>
      <c r="U329" s="52"/>
      <c r="V329" s="16"/>
      <c r="W329" s="52"/>
      <c r="X329" s="16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</row>
    <row r="330" spans="1:34" s="78" customFormat="1" ht="13.5" thickTop="1">
      <c r="A330" s="75"/>
      <c r="B330" s="84"/>
      <c r="C330" s="87" t="s">
        <v>59</v>
      </c>
      <c r="D330" s="99"/>
      <c r="E330" s="13"/>
      <c r="F330" s="13"/>
      <c r="G330" s="13"/>
      <c r="H330" s="15"/>
      <c r="I330" s="13"/>
      <c r="J330" s="15"/>
      <c r="K330" s="13"/>
      <c r="L330" s="87" t="s">
        <v>51</v>
      </c>
      <c r="M330" s="52"/>
      <c r="N330" s="15"/>
      <c r="O330" s="15"/>
      <c r="P330" s="15"/>
      <c r="Q330" s="52"/>
      <c r="R330" s="16"/>
      <c r="T330" s="79"/>
      <c r="U330" s="52"/>
      <c r="V330" s="16"/>
      <c r="W330" s="52"/>
      <c r="X330" s="16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</row>
    <row r="331" spans="1:34" s="78" customFormat="1" ht="12.75">
      <c r="A331" s="75"/>
      <c r="B331" s="84"/>
      <c r="C331" s="15"/>
      <c r="D331" s="99"/>
      <c r="E331" s="13"/>
      <c r="F331" s="13"/>
      <c r="G331" s="13"/>
      <c r="H331" s="15"/>
      <c r="I331" s="13"/>
      <c r="J331" s="15"/>
      <c r="K331" s="13"/>
      <c r="L331" s="15"/>
      <c r="M331" s="52"/>
      <c r="N331" s="15"/>
      <c r="O331" s="15"/>
      <c r="P331" s="15"/>
      <c r="Q331" s="52"/>
      <c r="R331" s="16"/>
      <c r="T331" s="79"/>
      <c r="U331" s="52"/>
      <c r="V331" s="16"/>
      <c r="W331" s="52"/>
      <c r="X331" s="16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</row>
    <row r="332" spans="1:34" s="78" customFormat="1" ht="12.75">
      <c r="A332" s="75">
        <v>1956</v>
      </c>
      <c r="B332" s="84">
        <v>20455</v>
      </c>
      <c r="C332" s="15">
        <v>371000</v>
      </c>
      <c r="D332" s="99"/>
      <c r="E332" s="13" t="s">
        <v>16</v>
      </c>
      <c r="F332" s="13">
        <v>40</v>
      </c>
      <c r="G332" s="13"/>
      <c r="H332" s="15">
        <v>371000</v>
      </c>
      <c r="I332" s="13"/>
      <c r="J332" s="15">
        <v>0</v>
      </c>
      <c r="K332" s="13"/>
      <c r="L332" s="15">
        <f>H332+J332</f>
        <v>371000</v>
      </c>
      <c r="M332" s="52"/>
      <c r="N332" s="15">
        <f>C332-L332</f>
        <v>0</v>
      </c>
      <c r="O332" s="15"/>
      <c r="P332" s="15"/>
      <c r="Q332" s="52"/>
      <c r="R332" s="16"/>
      <c r="T332" s="79"/>
      <c r="U332" s="52"/>
      <c r="V332" s="16"/>
      <c r="W332" s="52"/>
      <c r="X332" s="16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</row>
    <row r="333" spans="1:16" ht="12.75">
      <c r="A333" s="75">
        <v>1961</v>
      </c>
      <c r="B333" s="84">
        <v>22282</v>
      </c>
      <c r="C333" s="85">
        <v>15000</v>
      </c>
      <c r="D333" s="99"/>
      <c r="E333" s="13" t="s">
        <v>16</v>
      </c>
      <c r="F333" s="13">
        <v>35</v>
      </c>
      <c r="G333" s="13"/>
      <c r="H333" s="85">
        <v>15000</v>
      </c>
      <c r="I333" s="13"/>
      <c r="J333" s="85">
        <v>0</v>
      </c>
      <c r="K333" s="13"/>
      <c r="L333" s="85">
        <f>H333+J333</f>
        <v>15000</v>
      </c>
      <c r="N333" s="85">
        <f>C333-L333</f>
        <v>0</v>
      </c>
      <c r="O333" s="15"/>
      <c r="P333" s="15"/>
    </row>
    <row r="334" spans="1:16" ht="12.75">
      <c r="A334" s="75"/>
      <c r="B334" s="84"/>
      <c r="C334" s="15"/>
      <c r="D334" s="99"/>
      <c r="E334" s="13"/>
      <c r="F334" s="13"/>
      <c r="G334" s="13"/>
      <c r="H334" s="15"/>
      <c r="I334" s="13"/>
      <c r="J334" s="15"/>
      <c r="K334" s="13"/>
      <c r="L334" s="15"/>
      <c r="N334" s="15"/>
      <c r="O334" s="15"/>
      <c r="P334" s="15"/>
    </row>
    <row r="335" spans="1:16" ht="13.5" thickBot="1">
      <c r="A335" s="75" t="s">
        <v>21</v>
      </c>
      <c r="B335" s="84"/>
      <c r="C335" s="14">
        <f>SUM(C332:C333)</f>
        <v>386000</v>
      </c>
      <c r="D335" s="99">
        <v>1491</v>
      </c>
      <c r="E335" s="13"/>
      <c r="F335" s="13"/>
      <c r="G335" s="13"/>
      <c r="H335" s="14">
        <f>SUM(H332:H333)</f>
        <v>386000</v>
      </c>
      <c r="I335" s="13"/>
      <c r="J335" s="14">
        <f>SUM(J332:J333)</f>
        <v>0</v>
      </c>
      <c r="K335" s="13"/>
      <c r="L335" s="14">
        <f>SUM(L332:L333)</f>
        <v>386000</v>
      </c>
      <c r="N335" s="14">
        <f>SUM(N332:N333)</f>
        <v>0</v>
      </c>
      <c r="O335" s="15"/>
      <c r="P335" s="15"/>
    </row>
    <row r="336" spans="1:16" ht="13.5" thickTop="1">
      <c r="A336" s="75"/>
      <c r="B336" s="84"/>
      <c r="C336" s="87" t="s">
        <v>59</v>
      </c>
      <c r="D336" s="99"/>
      <c r="E336" s="13"/>
      <c r="F336" s="13"/>
      <c r="G336" s="13"/>
      <c r="H336" s="15"/>
      <c r="I336" s="13"/>
      <c r="J336" s="15"/>
      <c r="K336" s="13"/>
      <c r="L336" s="87" t="s">
        <v>51</v>
      </c>
      <c r="N336" s="15"/>
      <c r="O336" s="15"/>
      <c r="P336" s="15"/>
    </row>
    <row r="337" spans="1:16" ht="12.75">
      <c r="A337" s="75"/>
      <c r="B337" s="84"/>
      <c r="C337" s="15"/>
      <c r="D337" s="99"/>
      <c r="E337" s="13"/>
      <c r="F337" s="13"/>
      <c r="G337" s="13"/>
      <c r="H337" s="15"/>
      <c r="I337" s="13"/>
      <c r="J337" s="15"/>
      <c r="K337" s="13"/>
      <c r="L337" s="15"/>
      <c r="N337" s="15"/>
      <c r="O337" s="15"/>
      <c r="P337" s="15"/>
    </row>
    <row r="338" spans="1:16" ht="13.5" thickBot="1">
      <c r="A338" s="75">
        <v>1955</v>
      </c>
      <c r="B338" s="84">
        <v>20090</v>
      </c>
      <c r="C338" s="14">
        <v>180000</v>
      </c>
      <c r="D338" s="99">
        <v>1491</v>
      </c>
      <c r="E338" s="13" t="s">
        <v>16</v>
      </c>
      <c r="F338" s="13">
        <v>20</v>
      </c>
      <c r="G338" s="13"/>
      <c r="H338" s="85">
        <v>180000</v>
      </c>
      <c r="I338" s="13"/>
      <c r="J338" s="15">
        <v>0</v>
      </c>
      <c r="K338" s="13"/>
      <c r="L338" s="85">
        <f>H338+J338</f>
        <v>180000</v>
      </c>
      <c r="N338" s="15">
        <f>C338-L338</f>
        <v>0</v>
      </c>
      <c r="O338" s="15"/>
      <c r="P338" s="15"/>
    </row>
    <row r="339" spans="1:16" ht="13.5" thickTop="1">
      <c r="A339" s="75" t="s">
        <v>21</v>
      </c>
      <c r="B339" s="84"/>
      <c r="C339" s="87" t="s">
        <v>59</v>
      </c>
      <c r="D339" s="99"/>
      <c r="E339" s="13"/>
      <c r="F339" s="13"/>
      <c r="G339" s="13"/>
      <c r="H339" s="15"/>
      <c r="I339" s="13"/>
      <c r="J339" s="15"/>
      <c r="K339" s="13"/>
      <c r="L339" s="87" t="s">
        <v>51</v>
      </c>
      <c r="N339" s="15"/>
      <c r="O339" s="15"/>
      <c r="P339" s="15"/>
    </row>
    <row r="340" spans="1:16" ht="12.75">
      <c r="A340" s="75"/>
      <c r="B340" s="84"/>
      <c r="C340" s="87"/>
      <c r="D340" s="99"/>
      <c r="E340" s="13"/>
      <c r="F340" s="13"/>
      <c r="G340" s="13"/>
      <c r="H340" s="15"/>
      <c r="I340" s="13"/>
      <c r="J340" s="15"/>
      <c r="K340" s="13"/>
      <c r="L340" s="87"/>
      <c r="N340" s="15"/>
      <c r="O340" s="15"/>
      <c r="P340" s="15"/>
    </row>
    <row r="341" spans="1:16" ht="12.75">
      <c r="A341" s="75"/>
      <c r="B341" s="84"/>
      <c r="C341" s="87"/>
      <c r="D341" s="99"/>
      <c r="E341" s="13"/>
      <c r="F341" s="13"/>
      <c r="G341" s="13"/>
      <c r="H341" s="15"/>
      <c r="I341" s="13"/>
      <c r="J341" s="15"/>
      <c r="K341" s="13"/>
      <c r="L341" s="87"/>
      <c r="N341" s="15"/>
      <c r="O341" s="15"/>
      <c r="P341" s="15"/>
    </row>
    <row r="342" spans="1:16" ht="13.5" thickBot="1">
      <c r="A342" s="75" t="s">
        <v>95</v>
      </c>
      <c r="B342" s="84">
        <v>42185</v>
      </c>
      <c r="C342" s="14">
        <v>500787</v>
      </c>
      <c r="D342" s="99">
        <v>1491</v>
      </c>
      <c r="E342" s="13" t="s">
        <v>16</v>
      </c>
      <c r="F342" s="13">
        <v>20</v>
      </c>
      <c r="G342" s="13"/>
      <c r="H342" s="85">
        <v>75117</v>
      </c>
      <c r="I342" s="13"/>
      <c r="J342" s="109">
        <f>+C342/F342</f>
        <v>25039.35</v>
      </c>
      <c r="K342" s="13"/>
      <c r="L342" s="85">
        <f>H342+J342</f>
        <v>100156.35</v>
      </c>
      <c r="N342" s="85">
        <f>C342-L342</f>
        <v>400630.65</v>
      </c>
      <c r="O342" s="15"/>
      <c r="P342" s="15"/>
    </row>
    <row r="343" spans="1:16" ht="13.5" thickTop="1">
      <c r="A343" s="75" t="s">
        <v>21</v>
      </c>
      <c r="B343" s="84"/>
      <c r="C343" s="87" t="s">
        <v>59</v>
      </c>
      <c r="D343" s="99"/>
      <c r="E343" s="13"/>
      <c r="F343" s="13"/>
      <c r="G343" s="13"/>
      <c r="H343" s="15"/>
      <c r="I343" s="13"/>
      <c r="J343" s="110"/>
      <c r="K343" s="13"/>
      <c r="L343" s="87" t="s">
        <v>51</v>
      </c>
      <c r="N343" s="15"/>
      <c r="O343" s="15"/>
      <c r="P343" s="15"/>
    </row>
    <row r="344" spans="1:16" ht="12.75">
      <c r="A344" s="75"/>
      <c r="B344" s="84"/>
      <c r="C344" s="87"/>
      <c r="D344" s="99"/>
      <c r="E344" s="13"/>
      <c r="F344" s="13"/>
      <c r="G344" s="13"/>
      <c r="H344" s="15"/>
      <c r="I344" s="13"/>
      <c r="J344" s="110"/>
      <c r="K344" s="13"/>
      <c r="L344" s="87"/>
      <c r="N344" s="15"/>
      <c r="O344" s="15"/>
      <c r="P344" s="15"/>
    </row>
    <row r="345" spans="1:16" ht="12.75">
      <c r="A345" s="75"/>
      <c r="B345" s="84"/>
      <c r="C345" s="87"/>
      <c r="D345" s="99"/>
      <c r="E345" s="13"/>
      <c r="F345" s="13"/>
      <c r="G345" s="13"/>
      <c r="H345" s="15"/>
      <c r="I345" s="13"/>
      <c r="J345" s="110"/>
      <c r="K345" s="13"/>
      <c r="L345" s="87"/>
      <c r="N345" s="15"/>
      <c r="O345" s="15"/>
      <c r="P345" s="15"/>
    </row>
    <row r="346" spans="1:16" ht="12.75">
      <c r="A346" s="75" t="s">
        <v>96</v>
      </c>
      <c r="B346" s="84">
        <v>42185</v>
      </c>
      <c r="C346" s="15">
        <v>2674435</v>
      </c>
      <c r="D346" s="99">
        <v>1491</v>
      </c>
      <c r="E346" s="13" t="s">
        <v>16</v>
      </c>
      <c r="F346" s="13">
        <v>20</v>
      </c>
      <c r="G346" s="13"/>
      <c r="H346" s="15">
        <v>401166</v>
      </c>
      <c r="I346" s="13"/>
      <c r="J346" s="110">
        <f>+C346/F346</f>
        <v>133721.75</v>
      </c>
      <c r="K346" s="13"/>
      <c r="L346" s="15">
        <f>H346+J346</f>
        <v>534887.75</v>
      </c>
      <c r="N346" s="15">
        <f>C346-L346</f>
        <v>2139547.25</v>
      </c>
      <c r="O346" s="15"/>
      <c r="P346" s="15"/>
    </row>
    <row r="347" spans="1:16" ht="12.75">
      <c r="A347" s="75" t="s">
        <v>96</v>
      </c>
      <c r="B347" s="84">
        <v>42551</v>
      </c>
      <c r="C347" s="15">
        <v>30154</v>
      </c>
      <c r="D347" s="99">
        <v>1491</v>
      </c>
      <c r="E347" s="13" t="s">
        <v>18</v>
      </c>
      <c r="F347" s="13">
        <v>20</v>
      </c>
      <c r="G347" s="13"/>
      <c r="H347" s="15">
        <v>3016</v>
      </c>
      <c r="I347" s="13"/>
      <c r="J347" s="110">
        <f>+C347/F347</f>
        <v>1507.7</v>
      </c>
      <c r="K347" s="13"/>
      <c r="L347" s="15">
        <f>H347+J347</f>
        <v>4523.7</v>
      </c>
      <c r="N347" s="15">
        <f>C347-L347</f>
        <v>25630.3</v>
      </c>
      <c r="O347" s="15"/>
      <c r="P347" s="15"/>
    </row>
    <row r="348" spans="1:16" ht="12.75">
      <c r="A348" s="75" t="s">
        <v>109</v>
      </c>
      <c r="B348" s="84">
        <v>42916</v>
      </c>
      <c r="C348" s="15">
        <v>615128</v>
      </c>
      <c r="D348" s="99">
        <v>1491</v>
      </c>
      <c r="E348" s="13" t="s">
        <v>18</v>
      </c>
      <c r="F348" s="13">
        <v>20</v>
      </c>
      <c r="G348" s="13"/>
      <c r="H348" s="15">
        <v>30756</v>
      </c>
      <c r="I348" s="13"/>
      <c r="J348" s="110">
        <f>+C348/F348</f>
        <v>30756.4</v>
      </c>
      <c r="K348" s="13"/>
      <c r="L348" s="15">
        <f>H348+J348</f>
        <v>61512.4</v>
      </c>
      <c r="N348" s="15">
        <f>C348-L348</f>
        <v>553615.6</v>
      </c>
      <c r="O348" s="15"/>
      <c r="P348" s="15"/>
    </row>
    <row r="349" spans="1:16" ht="12.75">
      <c r="A349" s="75" t="s">
        <v>109</v>
      </c>
      <c r="B349" s="84">
        <v>43281</v>
      </c>
      <c r="C349" s="15">
        <v>2521</v>
      </c>
      <c r="D349" s="99">
        <v>1491</v>
      </c>
      <c r="E349" s="13" t="s">
        <v>18</v>
      </c>
      <c r="F349" s="13">
        <v>20</v>
      </c>
      <c r="G349" s="13"/>
      <c r="H349" s="15"/>
      <c r="I349" s="13"/>
      <c r="J349" s="110">
        <f>+C349/F349</f>
        <v>126.05</v>
      </c>
      <c r="K349" s="13"/>
      <c r="L349" s="15">
        <f>H349+J349</f>
        <v>126.05</v>
      </c>
      <c r="N349" s="15">
        <f>C349-L349</f>
        <v>2394.95</v>
      </c>
      <c r="O349" s="15"/>
      <c r="P349" s="15"/>
    </row>
    <row r="350" spans="1:16" ht="12.75">
      <c r="A350" s="76" t="s">
        <v>118</v>
      </c>
      <c r="B350" s="111">
        <v>43646</v>
      </c>
      <c r="C350" s="85">
        <v>2085552</v>
      </c>
      <c r="D350" s="99">
        <v>1491</v>
      </c>
      <c r="E350" s="112" t="s">
        <v>18</v>
      </c>
      <c r="F350" s="13">
        <v>20</v>
      </c>
      <c r="G350" s="13"/>
      <c r="H350" s="85"/>
      <c r="I350" s="13"/>
      <c r="J350" s="109">
        <f>+C350/F350</f>
        <v>104277.6</v>
      </c>
      <c r="K350" s="13"/>
      <c r="L350" s="85">
        <f>H350+J350</f>
        <v>104277.6</v>
      </c>
      <c r="N350" s="85">
        <f>C350-L350</f>
        <v>1981274.4</v>
      </c>
      <c r="O350" s="15"/>
      <c r="P350" s="15"/>
    </row>
    <row r="351" spans="2:16" ht="12.75">
      <c r="B351" s="84"/>
      <c r="C351" s="113"/>
      <c r="D351" s="99"/>
      <c r="E351" s="13"/>
      <c r="F351" s="13"/>
      <c r="G351" s="13"/>
      <c r="H351" s="15"/>
      <c r="I351" s="13"/>
      <c r="J351" s="110"/>
      <c r="K351" s="13"/>
      <c r="L351" s="87"/>
      <c r="N351" s="15"/>
      <c r="O351" s="15"/>
      <c r="P351" s="15"/>
    </row>
    <row r="352" spans="1:16" ht="13.5" thickBot="1">
      <c r="A352" s="75" t="s">
        <v>21</v>
      </c>
      <c r="B352" s="84"/>
      <c r="C352" s="114">
        <f>SUM(C346:C351)</f>
        <v>5407790</v>
      </c>
      <c r="D352" s="99"/>
      <c r="E352" s="13"/>
      <c r="F352" s="13"/>
      <c r="G352" s="13"/>
      <c r="H352" s="114">
        <f>SUM(H346:H351)</f>
        <v>434938</v>
      </c>
      <c r="I352" s="13"/>
      <c r="J352" s="114">
        <f>SUM(J346:J351)</f>
        <v>270389.5</v>
      </c>
      <c r="K352" s="13"/>
      <c r="L352" s="114">
        <f>SUM(L346:L351)</f>
        <v>705327.5</v>
      </c>
      <c r="N352" s="114">
        <f>SUM(N346:N351)</f>
        <v>4702462.5</v>
      </c>
      <c r="O352" s="15"/>
      <c r="P352" s="15"/>
    </row>
    <row r="353" spans="1:16" ht="13.5" thickTop="1">
      <c r="A353" s="75"/>
      <c r="B353" s="84"/>
      <c r="C353" s="87" t="s">
        <v>59</v>
      </c>
      <c r="D353" s="99"/>
      <c r="E353" s="13"/>
      <c r="F353" s="13"/>
      <c r="G353" s="13"/>
      <c r="H353" s="15"/>
      <c r="I353" s="13"/>
      <c r="J353" s="15"/>
      <c r="K353" s="13"/>
      <c r="L353" s="87" t="s">
        <v>51</v>
      </c>
      <c r="N353" s="15"/>
      <c r="O353" s="15"/>
      <c r="P353" s="15"/>
    </row>
    <row r="354" spans="1:16" ht="12.75">
      <c r="A354" s="75"/>
      <c r="B354" s="84"/>
      <c r="C354" s="87"/>
      <c r="D354" s="99"/>
      <c r="E354" s="13"/>
      <c r="F354" s="13"/>
      <c r="G354" s="13"/>
      <c r="H354" s="15"/>
      <c r="I354" s="13"/>
      <c r="J354" s="15"/>
      <c r="K354" s="13"/>
      <c r="L354" s="87"/>
      <c r="N354" s="15"/>
      <c r="O354" s="15"/>
      <c r="P354" s="15"/>
    </row>
    <row r="355" spans="1:16" ht="12.75">
      <c r="A355" s="75"/>
      <c r="B355" s="84"/>
      <c r="C355" s="15"/>
      <c r="D355" s="99"/>
      <c r="E355" s="13"/>
      <c r="F355" s="13"/>
      <c r="G355" s="13"/>
      <c r="H355" s="15"/>
      <c r="I355" s="13"/>
      <c r="J355" s="15"/>
      <c r="K355" s="13"/>
      <c r="L355" s="15"/>
      <c r="N355" s="15"/>
      <c r="O355" s="15"/>
      <c r="P355" s="15"/>
    </row>
    <row r="356" spans="1:16" ht="12.75">
      <c r="A356" s="115" t="s">
        <v>47</v>
      </c>
      <c r="B356" s="84"/>
      <c r="C356" s="15"/>
      <c r="D356" s="99"/>
      <c r="E356" s="13"/>
      <c r="F356" s="13"/>
      <c r="G356" s="13"/>
      <c r="H356" s="15"/>
      <c r="I356" s="13"/>
      <c r="J356" s="15"/>
      <c r="K356" s="13"/>
      <c r="L356" s="15"/>
      <c r="N356" s="15"/>
      <c r="O356" s="15"/>
      <c r="P356" s="15"/>
    </row>
    <row r="357" spans="1:16" ht="12.75">
      <c r="A357" s="75"/>
      <c r="B357" s="84"/>
      <c r="C357" s="15"/>
      <c r="D357" s="99"/>
      <c r="E357" s="13"/>
      <c r="F357" s="13"/>
      <c r="G357" s="13"/>
      <c r="H357" s="15"/>
      <c r="I357" s="13"/>
      <c r="J357" s="15"/>
      <c r="K357" s="13"/>
      <c r="L357" s="15"/>
      <c r="N357" s="15">
        <f>C357-L357</f>
        <v>0</v>
      </c>
      <c r="O357" s="15"/>
      <c r="P357" s="15"/>
    </row>
    <row r="358" spans="1:16" ht="12.75">
      <c r="A358" s="75"/>
      <c r="B358" s="84"/>
      <c r="C358" s="15"/>
      <c r="D358" s="99"/>
      <c r="E358" s="13"/>
      <c r="F358" s="13"/>
      <c r="G358" s="13"/>
      <c r="H358" s="15"/>
      <c r="I358" s="13"/>
      <c r="J358" s="15"/>
      <c r="K358" s="13"/>
      <c r="L358" s="15"/>
      <c r="N358" s="15"/>
      <c r="O358" s="15"/>
      <c r="P358" s="15"/>
    </row>
    <row r="359" spans="1:16" ht="12.75">
      <c r="A359" s="75"/>
      <c r="B359" s="84"/>
      <c r="C359" s="15"/>
      <c r="D359" s="99"/>
      <c r="E359" s="13"/>
      <c r="F359" s="13"/>
      <c r="G359" s="13"/>
      <c r="H359" s="15"/>
      <c r="I359" s="13"/>
      <c r="J359" s="15"/>
      <c r="K359" s="13"/>
      <c r="L359" s="15"/>
      <c r="N359" s="15"/>
      <c r="O359" s="15"/>
      <c r="P359" s="15"/>
    </row>
    <row r="360" spans="1:16" ht="12.75">
      <c r="A360" s="75"/>
      <c r="B360" s="84"/>
      <c r="C360" s="15"/>
      <c r="D360" s="99"/>
      <c r="E360" s="13"/>
      <c r="F360" s="13"/>
      <c r="G360" s="13"/>
      <c r="H360" s="15"/>
      <c r="I360" s="13"/>
      <c r="J360" s="15"/>
      <c r="K360" s="13"/>
      <c r="L360" s="15"/>
      <c r="N360" s="15"/>
      <c r="O360" s="15"/>
      <c r="P360" s="15"/>
    </row>
    <row r="361" spans="1:16" ht="12.75">
      <c r="A361" s="75"/>
      <c r="B361" s="84"/>
      <c r="C361" s="85"/>
      <c r="D361" s="99"/>
      <c r="E361" s="13"/>
      <c r="F361" s="13"/>
      <c r="G361" s="13"/>
      <c r="H361" s="85"/>
      <c r="I361" s="13"/>
      <c r="J361" s="85"/>
      <c r="K361" s="13"/>
      <c r="L361" s="85"/>
      <c r="N361" s="85">
        <f>C361-L361</f>
        <v>0</v>
      </c>
      <c r="O361" s="15"/>
      <c r="P361" s="15"/>
    </row>
    <row r="362" spans="1:16" ht="12.75">
      <c r="A362" s="75" t="s">
        <v>46</v>
      </c>
      <c r="B362" s="84"/>
      <c r="C362" s="15"/>
      <c r="D362" s="99"/>
      <c r="E362" s="13"/>
      <c r="F362" s="13"/>
      <c r="G362" s="13"/>
      <c r="H362" s="15"/>
      <c r="I362" s="13"/>
      <c r="J362" s="15"/>
      <c r="K362" s="13"/>
      <c r="L362" s="15"/>
      <c r="N362" s="15"/>
      <c r="O362" s="15"/>
      <c r="P362" s="15"/>
    </row>
    <row r="363" spans="1:16" ht="13.5" thickBot="1">
      <c r="A363" s="75"/>
      <c r="B363" s="84"/>
      <c r="C363" s="14">
        <f>SUM(C357:C361)</f>
        <v>0</v>
      </c>
      <c r="D363" s="99"/>
      <c r="E363" s="13"/>
      <c r="F363" s="13"/>
      <c r="G363" s="13"/>
      <c r="H363" s="14">
        <f>SUM(H357:H361)</f>
        <v>0</v>
      </c>
      <c r="I363" s="13"/>
      <c r="J363" s="14">
        <f>SUM(J357:J361)</f>
        <v>0</v>
      </c>
      <c r="K363" s="13"/>
      <c r="L363" s="14">
        <f>SUM(L357:L361)</f>
        <v>0</v>
      </c>
      <c r="N363" s="14">
        <f>SUM(N357:N361)</f>
        <v>0</v>
      </c>
      <c r="O363" s="15"/>
      <c r="P363" s="15"/>
    </row>
    <row r="364" spans="1:16" ht="13.5" thickTop="1">
      <c r="A364" s="75"/>
      <c r="B364" s="84"/>
      <c r="C364" s="87" t="s">
        <v>62</v>
      </c>
      <c r="D364" s="99"/>
      <c r="E364" s="13"/>
      <c r="F364" s="13"/>
      <c r="G364" s="13"/>
      <c r="H364" s="15"/>
      <c r="I364" s="13"/>
      <c r="J364" s="15"/>
      <c r="K364" s="13"/>
      <c r="L364" s="15"/>
      <c r="N364" s="15"/>
      <c r="O364" s="15"/>
      <c r="P364" s="15"/>
    </row>
    <row r="365" spans="1:16" ht="13.5" thickBot="1">
      <c r="A365" s="52" t="s">
        <v>4</v>
      </c>
      <c r="B365" s="84"/>
      <c r="C365" s="116">
        <f>SUM(C20,C41,C95,C208,C216,C223,C272,C288,C324,C329,C335,C338,+C363+C342+C352)</f>
        <v>93438583.17</v>
      </c>
      <c r="D365" s="117"/>
      <c r="E365" s="118"/>
      <c r="F365" s="118"/>
      <c r="G365" s="118"/>
      <c r="H365" s="116">
        <f>SUM(H20,H41,H95,H208,H216,H223,H272,H288,H324,H329,H335,H338,+H363+H352+H342)</f>
        <v>34865003.92267958</v>
      </c>
      <c r="I365" s="118"/>
      <c r="J365" s="116">
        <f>SUM(J20,J41,J95,J208,J216,J223,J272,J288,J324,J329,J335,J338,+J363+J342+J352)</f>
        <v>2724170.6317782584</v>
      </c>
      <c r="K365" s="118"/>
      <c r="L365" s="116">
        <f>SUM(L20,L41,L95,L208,L216,L223,L272,L288,L324,L329,L335,L338,+L363+L342+L352)</f>
        <v>37589176.55445784</v>
      </c>
      <c r="M365" s="16"/>
      <c r="N365" s="116">
        <f>SUM(N20,N41,N95,N208,N216,N223,N272,N288,N324,N329,N335,N338,+N363+N342+N352)</f>
        <v>55849404.61554216</v>
      </c>
      <c r="O365" s="118"/>
      <c r="P365" s="118"/>
    </row>
    <row r="366" spans="1:16" ht="13.5" thickTop="1">
      <c r="A366" s="52" t="s">
        <v>31</v>
      </c>
      <c r="B366" s="84"/>
      <c r="D366" s="83"/>
      <c r="L366" s="82" t="s">
        <v>130</v>
      </c>
      <c r="M366" s="118"/>
      <c r="N366" s="118"/>
      <c r="O366" s="118"/>
      <c r="P366" s="118"/>
    </row>
    <row r="367" spans="2:16" ht="12.75">
      <c r="B367" s="84"/>
      <c r="C367" s="13"/>
      <c r="D367" s="83"/>
      <c r="E367" s="13"/>
      <c r="F367" s="13"/>
      <c r="G367" s="13"/>
      <c r="H367" s="13"/>
      <c r="I367" s="13"/>
      <c r="J367" s="15"/>
      <c r="K367" s="13"/>
      <c r="L367" s="15"/>
      <c r="M367" s="16"/>
      <c r="N367" s="15"/>
      <c r="O367" s="15"/>
      <c r="P367" s="15"/>
    </row>
    <row r="368" spans="1:16" ht="12.75">
      <c r="A368" s="80"/>
      <c r="B368" s="84"/>
      <c r="C368" s="13"/>
      <c r="D368" s="83"/>
      <c r="E368" s="13"/>
      <c r="F368" s="13"/>
      <c r="G368" s="13"/>
      <c r="H368" s="13"/>
      <c r="I368" s="13"/>
      <c r="J368" s="15"/>
      <c r="K368" s="13"/>
      <c r="L368" s="15"/>
      <c r="N368" s="15"/>
      <c r="O368" s="15"/>
      <c r="P368" s="15"/>
    </row>
    <row r="369" spans="1:16" ht="12.75">
      <c r="A369" s="80"/>
      <c r="B369" s="84"/>
      <c r="C369" s="13"/>
      <c r="D369" s="83"/>
      <c r="E369" s="13"/>
      <c r="F369" s="13"/>
      <c r="G369" s="13"/>
      <c r="H369" s="13"/>
      <c r="I369" s="13"/>
      <c r="J369" s="15"/>
      <c r="K369" s="13"/>
      <c r="L369" s="15"/>
      <c r="N369" s="15"/>
      <c r="O369" s="15"/>
      <c r="P369" s="15"/>
    </row>
    <row r="370" spans="2:16" ht="12.75">
      <c r="B370" s="84"/>
      <c r="C370" s="13"/>
      <c r="D370" s="83"/>
      <c r="E370" s="13"/>
      <c r="F370" s="13"/>
      <c r="G370" s="13"/>
      <c r="H370" s="13"/>
      <c r="I370" s="13"/>
      <c r="J370" s="15"/>
      <c r="K370" s="13"/>
      <c r="L370" s="15"/>
      <c r="N370" s="15"/>
      <c r="O370" s="15"/>
      <c r="P370" s="15"/>
    </row>
    <row r="371" spans="1:16" ht="12.75">
      <c r="A371" s="16"/>
      <c r="B371" s="119"/>
      <c r="C371" s="15"/>
      <c r="D371" s="99"/>
      <c r="E371" s="15"/>
      <c r="F371" s="15"/>
      <c r="G371" s="15"/>
      <c r="H371" s="15"/>
      <c r="I371" s="15"/>
      <c r="J371" s="15"/>
      <c r="K371" s="15"/>
      <c r="L371" s="15"/>
      <c r="M371" s="16"/>
      <c r="N371" s="13"/>
      <c r="O371" s="13"/>
      <c r="P371" s="13"/>
    </row>
    <row r="372" spans="1:16" ht="12.75">
      <c r="A372" s="16"/>
      <c r="B372" s="119"/>
      <c r="C372" s="15"/>
      <c r="D372" s="99"/>
      <c r="E372" s="15"/>
      <c r="F372" s="15"/>
      <c r="G372" s="15"/>
      <c r="H372" s="15"/>
      <c r="I372" s="15"/>
      <c r="J372" s="15"/>
      <c r="K372" s="15"/>
      <c r="L372" s="15"/>
      <c r="M372" s="16"/>
      <c r="N372" s="13"/>
      <c r="O372" s="13"/>
      <c r="P372" s="13"/>
    </row>
    <row r="373" spans="1:16" ht="12.75">
      <c r="A373" s="16"/>
      <c r="B373" s="119"/>
      <c r="C373" s="15"/>
      <c r="D373" s="99"/>
      <c r="E373" s="15"/>
      <c r="F373" s="15"/>
      <c r="G373" s="15"/>
      <c r="H373" s="15"/>
      <c r="I373" s="15"/>
      <c r="J373" s="15"/>
      <c r="K373" s="15"/>
      <c r="L373" s="15"/>
      <c r="M373" s="16"/>
      <c r="N373" s="13"/>
      <c r="O373" s="13"/>
      <c r="P373" s="13"/>
    </row>
    <row r="374" spans="1:16" ht="12.75">
      <c r="A374" s="16"/>
      <c r="B374" s="16"/>
      <c r="C374" s="15"/>
      <c r="D374" s="99"/>
      <c r="E374" s="15"/>
      <c r="F374" s="15"/>
      <c r="G374" s="15"/>
      <c r="H374" s="15"/>
      <c r="I374" s="15"/>
      <c r="J374" s="15"/>
      <c r="K374" s="15"/>
      <c r="L374" s="15"/>
      <c r="M374" s="16"/>
      <c r="N374" s="15"/>
      <c r="O374" s="15"/>
      <c r="P374" s="15"/>
    </row>
    <row r="375" spans="1:13" ht="12.75">
      <c r="A375" s="16"/>
      <c r="B375" s="119"/>
      <c r="C375" s="15"/>
      <c r="D375" s="99"/>
      <c r="E375" s="15"/>
      <c r="F375" s="15"/>
      <c r="G375" s="15"/>
      <c r="H375" s="15"/>
      <c r="I375" s="15"/>
      <c r="J375" s="15"/>
      <c r="K375" s="15"/>
      <c r="L375" s="15"/>
      <c r="M375" s="16"/>
    </row>
    <row r="376" spans="3:16" ht="12.75">
      <c r="C376" s="13"/>
      <c r="D376" s="83"/>
      <c r="E376" s="13"/>
      <c r="F376" s="13"/>
      <c r="G376" s="13"/>
      <c r="H376" s="13"/>
      <c r="I376" s="13"/>
      <c r="J376" s="13"/>
      <c r="K376" s="13"/>
      <c r="L376" s="13"/>
      <c r="N376" s="13"/>
      <c r="O376" s="13"/>
      <c r="P376" s="13"/>
    </row>
    <row r="377" spans="3:12" ht="12.75">
      <c r="C377" s="13"/>
      <c r="D377" s="83"/>
      <c r="E377" s="13"/>
      <c r="F377" s="13"/>
      <c r="G377" s="13"/>
      <c r="H377" s="13"/>
      <c r="I377" s="13"/>
      <c r="J377" s="13"/>
      <c r="K377" s="13"/>
      <c r="L377" s="13"/>
    </row>
    <row r="378" spans="3:16" ht="12.75">
      <c r="C378" s="13"/>
      <c r="D378" s="83"/>
      <c r="E378" s="13"/>
      <c r="F378" s="13"/>
      <c r="G378" s="13"/>
      <c r="H378" s="13"/>
      <c r="I378" s="13"/>
      <c r="J378" s="13"/>
      <c r="K378" s="13"/>
      <c r="L378" s="13"/>
      <c r="N378" s="13"/>
      <c r="O378" s="13"/>
      <c r="P378" s="13"/>
    </row>
    <row r="379" spans="3:16" ht="12.75">
      <c r="C379" s="13"/>
      <c r="D379" s="83"/>
      <c r="E379" s="13"/>
      <c r="F379" s="13"/>
      <c r="G379" s="13"/>
      <c r="H379" s="13"/>
      <c r="I379" s="13"/>
      <c r="J379" s="15"/>
      <c r="K379" s="13"/>
      <c r="L379" s="13"/>
      <c r="N379" s="13"/>
      <c r="O379" s="13"/>
      <c r="P379" s="13"/>
    </row>
    <row r="380" spans="3:16" ht="12.75">
      <c r="C380" s="13"/>
      <c r="D380" s="83"/>
      <c r="E380" s="13"/>
      <c r="F380" s="13"/>
      <c r="G380" s="13"/>
      <c r="H380" s="13"/>
      <c r="I380" s="13"/>
      <c r="J380" s="15"/>
      <c r="K380" s="13"/>
      <c r="L380" s="13"/>
      <c r="N380" s="13"/>
      <c r="O380" s="13"/>
      <c r="P380" s="13"/>
    </row>
    <row r="381" spans="3:16" ht="12.75">
      <c r="C381" s="13"/>
      <c r="D381" s="83"/>
      <c r="E381" s="13"/>
      <c r="F381" s="13"/>
      <c r="H381" s="13"/>
      <c r="J381" s="15"/>
      <c r="L381" s="13"/>
      <c r="N381" s="13"/>
      <c r="O381" s="13"/>
      <c r="P381" s="13"/>
    </row>
    <row r="382" spans="3:16" ht="12.75">
      <c r="C382" s="13"/>
      <c r="D382" s="83"/>
      <c r="E382" s="13"/>
      <c r="F382" s="13"/>
      <c r="H382" s="13"/>
      <c r="J382" s="15"/>
      <c r="L382" s="13"/>
      <c r="N382" s="13"/>
      <c r="O382" s="13"/>
      <c r="P382" s="13"/>
    </row>
    <row r="383" spans="3:16" ht="12.75">
      <c r="C383" s="13"/>
      <c r="D383" s="83"/>
      <c r="E383" s="13"/>
      <c r="F383" s="13"/>
      <c r="G383" s="13"/>
      <c r="H383" s="13"/>
      <c r="I383" s="13"/>
      <c r="J383" s="15"/>
      <c r="K383" s="13"/>
      <c r="L383" s="13"/>
      <c r="N383" s="13"/>
      <c r="O383" s="13"/>
      <c r="P383" s="13"/>
    </row>
    <row r="384" spans="3:16" ht="12.75">
      <c r="C384" s="13"/>
      <c r="D384" s="83"/>
      <c r="E384" s="13"/>
      <c r="F384" s="13"/>
      <c r="G384" s="13"/>
      <c r="H384" s="13"/>
      <c r="I384" s="13"/>
      <c r="J384" s="13"/>
      <c r="K384" s="13"/>
      <c r="L384" s="15"/>
      <c r="N384" s="13"/>
      <c r="O384" s="13"/>
      <c r="P384" s="13"/>
    </row>
    <row r="385" spans="3:16" ht="12.75">
      <c r="C385" s="15"/>
      <c r="D385" s="99"/>
      <c r="E385" s="15"/>
      <c r="F385" s="15"/>
      <c r="G385" s="15"/>
      <c r="H385" s="15"/>
      <c r="I385" s="15"/>
      <c r="J385" s="15"/>
      <c r="K385" s="15"/>
      <c r="L385" s="15"/>
      <c r="M385" s="16"/>
      <c r="N385" s="15"/>
      <c r="O385" s="15"/>
      <c r="P385" s="15"/>
    </row>
    <row r="386" spans="3:12" ht="12.75">
      <c r="C386" s="13"/>
      <c r="D386" s="83"/>
      <c r="E386" s="13"/>
      <c r="F386" s="13"/>
      <c r="G386" s="13"/>
      <c r="H386" s="13"/>
      <c r="I386" s="13"/>
      <c r="J386" s="13"/>
      <c r="K386" s="13"/>
      <c r="L386" s="13"/>
    </row>
    <row r="387" spans="3:16" ht="12.75">
      <c r="C387" s="13"/>
      <c r="D387" s="83"/>
      <c r="E387" s="13"/>
      <c r="F387" s="13"/>
      <c r="G387" s="13"/>
      <c r="H387" s="13"/>
      <c r="I387" s="13"/>
      <c r="J387" s="13"/>
      <c r="K387" s="13"/>
      <c r="L387" s="13"/>
      <c r="N387" s="13"/>
      <c r="O387" s="13"/>
      <c r="P387" s="13"/>
    </row>
    <row r="388" spans="3:12" ht="12.75">
      <c r="C388" s="13"/>
      <c r="D388" s="83"/>
      <c r="E388" s="13"/>
      <c r="F388" s="13"/>
      <c r="G388" s="13"/>
      <c r="H388" s="13"/>
      <c r="I388" s="13"/>
      <c r="J388" s="13"/>
      <c r="K388" s="13"/>
      <c r="L388" s="13"/>
    </row>
    <row r="389" spans="3:12" ht="12.75">
      <c r="C389" s="13"/>
      <c r="D389" s="83"/>
      <c r="E389" s="13"/>
      <c r="F389" s="13"/>
      <c r="G389" s="13"/>
      <c r="H389" s="13"/>
      <c r="I389" s="13"/>
      <c r="J389" s="13"/>
      <c r="K389" s="13"/>
      <c r="L389" s="13"/>
    </row>
    <row r="390" spans="3:16" ht="12.75">
      <c r="C390" s="13"/>
      <c r="D390" s="83"/>
      <c r="E390" s="13"/>
      <c r="F390" s="13"/>
      <c r="G390" s="13"/>
      <c r="H390" s="13"/>
      <c r="I390" s="13"/>
      <c r="J390" s="13"/>
      <c r="K390" s="13"/>
      <c r="L390" s="13"/>
      <c r="N390" s="13"/>
      <c r="O390" s="13"/>
      <c r="P390" s="13"/>
    </row>
    <row r="391" spans="3:16" ht="12.75">
      <c r="C391" s="13"/>
      <c r="D391" s="83"/>
      <c r="E391" s="13"/>
      <c r="F391" s="13"/>
      <c r="G391" s="13"/>
      <c r="H391" s="13"/>
      <c r="I391" s="13"/>
      <c r="J391" s="13"/>
      <c r="K391" s="13"/>
      <c r="L391" s="13"/>
      <c r="N391" s="13"/>
      <c r="O391" s="13"/>
      <c r="P391" s="13"/>
    </row>
    <row r="392" spans="3:16" ht="12.75">
      <c r="C392" s="13"/>
      <c r="D392" s="83"/>
      <c r="E392" s="13"/>
      <c r="F392" s="13"/>
      <c r="G392" s="13"/>
      <c r="H392" s="13"/>
      <c r="I392" s="13"/>
      <c r="J392" s="13"/>
      <c r="K392" s="13"/>
      <c r="L392" s="13"/>
      <c r="N392" s="13"/>
      <c r="O392" s="13"/>
      <c r="P392" s="13"/>
    </row>
    <row r="393" spans="3:16" ht="12.75">
      <c r="C393" s="15"/>
      <c r="D393" s="99"/>
      <c r="E393" s="15"/>
      <c r="F393" s="15"/>
      <c r="G393" s="16"/>
      <c r="H393" s="15"/>
      <c r="I393" s="16"/>
      <c r="J393" s="15"/>
      <c r="K393" s="16"/>
      <c r="L393" s="15"/>
      <c r="M393" s="16"/>
      <c r="N393" s="15"/>
      <c r="O393" s="15"/>
      <c r="P393" s="15"/>
    </row>
    <row r="394" spans="3:16" ht="12.75">
      <c r="C394" s="15"/>
      <c r="D394" s="99"/>
      <c r="E394" s="15"/>
      <c r="F394" s="15"/>
      <c r="G394" s="16"/>
      <c r="H394" s="15"/>
      <c r="I394" s="16"/>
      <c r="J394" s="15"/>
      <c r="K394" s="16"/>
      <c r="L394" s="15"/>
      <c r="M394" s="16"/>
      <c r="N394" s="15"/>
      <c r="O394" s="15"/>
      <c r="P394" s="15"/>
    </row>
    <row r="395" spans="3:16" ht="12.75">
      <c r="C395" s="16"/>
      <c r="D395" s="99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</row>
    <row r="396" spans="3:16" ht="12.75">
      <c r="C396" s="13"/>
      <c r="D396" s="83"/>
      <c r="H396" s="13"/>
      <c r="J396" s="13"/>
      <c r="L396" s="13"/>
      <c r="N396" s="13"/>
      <c r="O396" s="13"/>
      <c r="P396" s="13"/>
    </row>
    <row r="397" ht="12.75">
      <c r="D397" s="83"/>
    </row>
    <row r="398" ht="12.75">
      <c r="D398" s="83"/>
    </row>
    <row r="399" spans="3:16" ht="12.75">
      <c r="C399" s="13"/>
      <c r="D399" s="83"/>
      <c r="H399" s="13"/>
      <c r="J399" s="13"/>
      <c r="L399" s="13"/>
      <c r="N399" s="13"/>
      <c r="O399" s="13"/>
      <c r="P399" s="13"/>
    </row>
    <row r="400" ht="12.75">
      <c r="D400" s="83"/>
    </row>
    <row r="401" ht="12.75">
      <c r="D401" s="83"/>
    </row>
    <row r="402" ht="12.75">
      <c r="D402" s="83"/>
    </row>
    <row r="403" ht="12.75">
      <c r="D403" s="83"/>
    </row>
    <row r="404" ht="12.75">
      <c r="D404" s="83"/>
    </row>
    <row r="405" ht="12.75">
      <c r="D405" s="83"/>
    </row>
    <row r="406" ht="12.75">
      <c r="D406" s="83"/>
    </row>
    <row r="407" ht="12.75">
      <c r="D407" s="83"/>
    </row>
    <row r="408" ht="12.75">
      <c r="D408" s="83"/>
    </row>
    <row r="409" ht="12.75">
      <c r="D409" s="83"/>
    </row>
    <row r="410" ht="12.75">
      <c r="D410" s="83"/>
    </row>
    <row r="411" ht="12.75">
      <c r="D411" s="83"/>
    </row>
    <row r="412" ht="12.75">
      <c r="D412" s="83"/>
    </row>
    <row r="413" ht="12.75">
      <c r="D413" s="83"/>
    </row>
    <row r="414" ht="12.75">
      <c r="D414" s="83"/>
    </row>
    <row r="415" ht="12.75">
      <c r="D415" s="83"/>
    </row>
    <row r="416" ht="12.75">
      <c r="D416" s="83"/>
    </row>
    <row r="417" ht="12.75">
      <c r="D417" s="83"/>
    </row>
    <row r="418" ht="12.75">
      <c r="D418" s="83"/>
    </row>
    <row r="419" ht="12.75">
      <c r="D419" s="83"/>
    </row>
    <row r="420" ht="12.75">
      <c r="D420" s="83"/>
    </row>
    <row r="421" ht="12.75">
      <c r="D421" s="83"/>
    </row>
    <row r="422" ht="12.75">
      <c r="D422" s="83"/>
    </row>
    <row r="423" ht="12.75">
      <c r="D423" s="83"/>
    </row>
    <row r="424" ht="12.75">
      <c r="D424" s="83"/>
    </row>
    <row r="425" ht="12.75">
      <c r="D425" s="83"/>
    </row>
    <row r="426" ht="12.75">
      <c r="D426" s="83"/>
    </row>
    <row r="427" ht="12.75">
      <c r="D427" s="83"/>
    </row>
    <row r="428" ht="12.75">
      <c r="D428" s="83"/>
    </row>
    <row r="429" ht="12.75">
      <c r="D429" s="83"/>
    </row>
    <row r="430" ht="12.75">
      <c r="D430" s="83"/>
    </row>
    <row r="431" ht="12.75">
      <c r="D431" s="83"/>
    </row>
    <row r="432" ht="12.75">
      <c r="D432" s="83"/>
    </row>
    <row r="433" ht="12.75">
      <c r="D433" s="83"/>
    </row>
    <row r="434" ht="12.75">
      <c r="D434" s="83"/>
    </row>
    <row r="435" ht="12.75">
      <c r="D435" s="83"/>
    </row>
    <row r="436" ht="12.75">
      <c r="D436" s="83"/>
    </row>
    <row r="437" ht="12.75">
      <c r="D437" s="83"/>
    </row>
    <row r="438" ht="12.75">
      <c r="D438" s="83"/>
    </row>
    <row r="439" ht="12.75">
      <c r="D439" s="83"/>
    </row>
    <row r="440" ht="12.75">
      <c r="D440" s="83"/>
    </row>
    <row r="441" ht="12.75">
      <c r="D441" s="83"/>
    </row>
    <row r="442" ht="12.75">
      <c r="D442" s="83"/>
    </row>
    <row r="443" ht="12.75">
      <c r="D443" s="83"/>
    </row>
    <row r="444" ht="12.75">
      <c r="D444" s="83"/>
    </row>
    <row r="445" ht="12.75">
      <c r="D445" s="83"/>
    </row>
    <row r="446" ht="12.75">
      <c r="D446" s="83"/>
    </row>
    <row r="447" ht="12.75">
      <c r="D447" s="83"/>
    </row>
    <row r="448" ht="12.75">
      <c r="D448" s="83"/>
    </row>
    <row r="449" ht="12.75">
      <c r="D449" s="83"/>
    </row>
    <row r="450" ht="12.75">
      <c r="D450" s="83"/>
    </row>
    <row r="451" ht="12.75">
      <c r="D451" s="83"/>
    </row>
    <row r="452" ht="12.75">
      <c r="D452" s="83"/>
    </row>
    <row r="453" ht="12.75">
      <c r="D453" s="83"/>
    </row>
    <row r="454" ht="12.75">
      <c r="D454" s="83"/>
    </row>
    <row r="455" ht="12.75">
      <c r="D455" s="83"/>
    </row>
    <row r="456" ht="12.75">
      <c r="D456" s="83"/>
    </row>
    <row r="457" ht="12.75">
      <c r="D457" s="83"/>
    </row>
    <row r="458" ht="12.75">
      <c r="D458" s="83"/>
    </row>
    <row r="459" ht="12.75">
      <c r="D459" s="83"/>
    </row>
    <row r="460" ht="12.75">
      <c r="D460" s="83"/>
    </row>
    <row r="461" ht="12.75">
      <c r="D461" s="83"/>
    </row>
    <row r="462" ht="12.75">
      <c r="D462" s="83"/>
    </row>
    <row r="463" ht="12.75">
      <c r="D463" s="83"/>
    </row>
    <row r="464" ht="12.75">
      <c r="D464" s="83"/>
    </row>
    <row r="465" ht="12.75">
      <c r="D465" s="83"/>
    </row>
    <row r="466" ht="12.75">
      <c r="D466" s="83"/>
    </row>
    <row r="467" ht="12.75">
      <c r="D467" s="83"/>
    </row>
    <row r="468" ht="12.75">
      <c r="D468" s="83"/>
    </row>
    <row r="469" ht="12.75">
      <c r="D469" s="83"/>
    </row>
    <row r="470" ht="12.75">
      <c r="D470" s="83"/>
    </row>
    <row r="471" ht="12.75">
      <c r="D471" s="83"/>
    </row>
    <row r="472" ht="12.75">
      <c r="D472" s="83"/>
    </row>
    <row r="473" ht="12.75">
      <c r="D473" s="83"/>
    </row>
    <row r="474" ht="12.75">
      <c r="D474" s="83"/>
    </row>
    <row r="475" ht="12.75">
      <c r="D475" s="83"/>
    </row>
    <row r="476" ht="12.75">
      <c r="D476" s="83"/>
    </row>
    <row r="477" ht="12.75">
      <c r="D477" s="83"/>
    </row>
    <row r="478" ht="12.75">
      <c r="D478" s="83"/>
    </row>
    <row r="479" ht="12.75">
      <c r="D479" s="83"/>
    </row>
    <row r="480" ht="12.75">
      <c r="D480" s="83"/>
    </row>
    <row r="481" ht="12.75">
      <c r="D481" s="83"/>
    </row>
    <row r="482" ht="12.75">
      <c r="D482" s="83"/>
    </row>
    <row r="483" ht="12.75">
      <c r="D483" s="83"/>
    </row>
    <row r="484" ht="12.75">
      <c r="D484" s="83"/>
    </row>
    <row r="485" ht="12.75">
      <c r="D485" s="83"/>
    </row>
    <row r="486" ht="12.75">
      <c r="D486" s="83"/>
    </row>
    <row r="487" ht="12.75">
      <c r="D487" s="83"/>
    </row>
    <row r="488" ht="12.75">
      <c r="D488" s="83"/>
    </row>
    <row r="489" ht="12.75">
      <c r="D489" s="83"/>
    </row>
    <row r="490" ht="12.75">
      <c r="D490" s="83"/>
    </row>
    <row r="491" ht="12.75">
      <c r="D491" s="83"/>
    </row>
    <row r="492" ht="12.75">
      <c r="D492" s="83"/>
    </row>
    <row r="493" ht="12.75">
      <c r="D493" s="83"/>
    </row>
    <row r="494" ht="12.75">
      <c r="D494" s="83"/>
    </row>
    <row r="495" ht="12.75">
      <c r="D495" s="83"/>
    </row>
    <row r="496" ht="12.75">
      <c r="D496" s="83"/>
    </row>
    <row r="497" ht="12.75">
      <c r="D497" s="83"/>
    </row>
    <row r="498" ht="12.75">
      <c r="D498" s="83"/>
    </row>
    <row r="499" ht="12.75">
      <c r="D499" s="83"/>
    </row>
    <row r="500" ht="12.75">
      <c r="D500" s="83"/>
    </row>
    <row r="501" ht="12.75">
      <c r="D501" s="83"/>
    </row>
    <row r="502" ht="12.75">
      <c r="D502" s="83"/>
    </row>
    <row r="503" ht="12.75">
      <c r="D503" s="83"/>
    </row>
    <row r="504" ht="12.75">
      <c r="D504" s="83"/>
    </row>
    <row r="505" ht="12.75">
      <c r="D505" s="83"/>
    </row>
    <row r="506" ht="12.75">
      <c r="D506" s="83"/>
    </row>
    <row r="507" ht="12.75">
      <c r="D507" s="83"/>
    </row>
    <row r="508" ht="12.75">
      <c r="D508" s="83"/>
    </row>
    <row r="509" ht="12.75">
      <c r="D509" s="83"/>
    </row>
    <row r="510" ht="12.75">
      <c r="D510" s="83"/>
    </row>
    <row r="511" ht="12.75">
      <c r="D511" s="83"/>
    </row>
    <row r="512" ht="12.75">
      <c r="D512" s="83"/>
    </row>
    <row r="513" ht="12.75">
      <c r="D513" s="83"/>
    </row>
    <row r="514" ht="12.75">
      <c r="D514" s="83"/>
    </row>
    <row r="515" ht="12.75">
      <c r="D515" s="83"/>
    </row>
    <row r="516" ht="12.75">
      <c r="D516" s="83"/>
    </row>
    <row r="517" ht="12.75">
      <c r="D517" s="83"/>
    </row>
    <row r="518" ht="12.75">
      <c r="D518" s="83"/>
    </row>
    <row r="519" ht="12.75">
      <c r="D519" s="83"/>
    </row>
    <row r="520" ht="12.75">
      <c r="D520" s="83"/>
    </row>
    <row r="521" ht="12.75">
      <c r="D521" s="83"/>
    </row>
    <row r="522" ht="12.75">
      <c r="D522" s="83"/>
    </row>
    <row r="523" ht="12.75">
      <c r="D523" s="83"/>
    </row>
    <row r="524" ht="12.75">
      <c r="D524" s="83"/>
    </row>
    <row r="525" ht="12.75">
      <c r="D525" s="83"/>
    </row>
    <row r="526" ht="12.75">
      <c r="D526" s="83"/>
    </row>
    <row r="527" ht="12.75">
      <c r="D527" s="83"/>
    </row>
    <row r="528" ht="12.75">
      <c r="D528" s="83"/>
    </row>
    <row r="529" ht="12.75">
      <c r="D529" s="83"/>
    </row>
    <row r="530" ht="12.75">
      <c r="D530" s="83"/>
    </row>
    <row r="531" ht="12.75">
      <c r="D531" s="83"/>
    </row>
    <row r="532" ht="12.75">
      <c r="D532" s="83"/>
    </row>
    <row r="533" ht="12.75">
      <c r="D533" s="83"/>
    </row>
    <row r="534" ht="12.75">
      <c r="D534" s="83"/>
    </row>
    <row r="535" ht="12.75">
      <c r="D535" s="83"/>
    </row>
    <row r="536" ht="12.75">
      <c r="D536" s="83"/>
    </row>
    <row r="537" ht="12.75">
      <c r="D537" s="83"/>
    </row>
    <row r="538" ht="12.75">
      <c r="D538" s="83"/>
    </row>
    <row r="539" ht="12.75">
      <c r="D539" s="83"/>
    </row>
    <row r="540" ht="12.75">
      <c r="D540" s="83"/>
    </row>
    <row r="541" ht="12.75">
      <c r="D541" s="83"/>
    </row>
    <row r="542" ht="12.75">
      <c r="D542" s="83"/>
    </row>
    <row r="543" ht="12.75">
      <c r="D543" s="83"/>
    </row>
    <row r="544" ht="12.75">
      <c r="D544" s="83"/>
    </row>
    <row r="545" ht="12.75">
      <c r="D545" s="83"/>
    </row>
    <row r="546" ht="12.75">
      <c r="D546" s="83"/>
    </row>
    <row r="547" ht="12.75">
      <c r="D547" s="83"/>
    </row>
    <row r="548" ht="12.75">
      <c r="D548" s="83"/>
    </row>
    <row r="549" ht="12.75">
      <c r="D549" s="83"/>
    </row>
    <row r="550" ht="12.75">
      <c r="D550" s="83"/>
    </row>
    <row r="551" ht="12.75">
      <c r="D551" s="83"/>
    </row>
    <row r="552" ht="12.75">
      <c r="D552" s="83"/>
    </row>
    <row r="553" ht="12.75">
      <c r="D553" s="83"/>
    </row>
    <row r="554" ht="12.75">
      <c r="D554" s="83"/>
    </row>
    <row r="555" ht="12.75">
      <c r="D555" s="83"/>
    </row>
    <row r="556" ht="12.75">
      <c r="D556" s="83"/>
    </row>
    <row r="557" ht="12.75">
      <c r="D557" s="83"/>
    </row>
    <row r="558" ht="12.75">
      <c r="D558" s="83"/>
    </row>
    <row r="559" ht="12.75">
      <c r="D559" s="83"/>
    </row>
    <row r="560" ht="12.75">
      <c r="D560" s="83"/>
    </row>
    <row r="561" ht="12.75">
      <c r="D561" s="83"/>
    </row>
    <row r="562" ht="12.75">
      <c r="D562" s="83"/>
    </row>
    <row r="563" ht="12.75">
      <c r="D563" s="83"/>
    </row>
    <row r="564" ht="12.75">
      <c r="D564" s="83"/>
    </row>
    <row r="565" ht="12.75">
      <c r="D565" s="83"/>
    </row>
    <row r="566" ht="12.75">
      <c r="D566" s="83"/>
    </row>
    <row r="567" ht="12.75">
      <c r="D567" s="83"/>
    </row>
    <row r="568" ht="12.75">
      <c r="D568" s="83"/>
    </row>
    <row r="569" ht="12.75">
      <c r="D569" s="83"/>
    </row>
    <row r="570" ht="12.75">
      <c r="D570" s="83"/>
    </row>
    <row r="571" ht="12.75">
      <c r="D571" s="83"/>
    </row>
    <row r="572" ht="12.75">
      <c r="D572" s="83"/>
    </row>
    <row r="573" ht="12.75">
      <c r="D573" s="83"/>
    </row>
    <row r="574" ht="12.75">
      <c r="D574" s="83"/>
    </row>
    <row r="575" ht="12.75">
      <c r="D575" s="83"/>
    </row>
    <row r="576" ht="12.75">
      <c r="D576" s="83"/>
    </row>
    <row r="577" ht="12.75">
      <c r="D577" s="83"/>
    </row>
    <row r="578" ht="12.75">
      <c r="D578" s="83"/>
    </row>
    <row r="579" ht="12.75">
      <c r="D579" s="83"/>
    </row>
    <row r="580" ht="12.75">
      <c r="D580" s="83"/>
    </row>
    <row r="581" ht="12.75">
      <c r="D581" s="83"/>
    </row>
    <row r="582" ht="12.75">
      <c r="D582" s="83"/>
    </row>
    <row r="583" ht="12.75">
      <c r="D583" s="83"/>
    </row>
    <row r="584" ht="12.75">
      <c r="D584" s="83"/>
    </row>
    <row r="585" ht="12.75">
      <c r="D585" s="83"/>
    </row>
    <row r="586" ht="12.75">
      <c r="D586" s="83"/>
    </row>
    <row r="587" ht="12.75">
      <c r="D587" s="83"/>
    </row>
    <row r="588" ht="12.75">
      <c r="D588" s="83"/>
    </row>
    <row r="589" ht="12.75">
      <c r="D589" s="83"/>
    </row>
    <row r="590" ht="12.75">
      <c r="D590" s="83"/>
    </row>
    <row r="591" ht="12.75">
      <c r="D591" s="83"/>
    </row>
    <row r="592" ht="12.75">
      <c r="D592" s="83"/>
    </row>
    <row r="593" ht="12.75">
      <c r="D593" s="83"/>
    </row>
    <row r="594" ht="12.75">
      <c r="D594" s="83"/>
    </row>
    <row r="595" ht="12.75">
      <c r="D595" s="83"/>
    </row>
    <row r="596" ht="12.75">
      <c r="D596" s="83"/>
    </row>
    <row r="597" ht="12.75">
      <c r="D597" s="83"/>
    </row>
    <row r="598" ht="12.75">
      <c r="D598" s="83"/>
    </row>
    <row r="599" ht="12.75">
      <c r="D599" s="83"/>
    </row>
    <row r="600" ht="12.75">
      <c r="D600" s="83"/>
    </row>
    <row r="601" ht="12.75">
      <c r="D601" s="83"/>
    </row>
    <row r="602" ht="12.75">
      <c r="D602" s="83"/>
    </row>
    <row r="603" ht="12.75">
      <c r="D603" s="83"/>
    </row>
    <row r="604" ht="12.75">
      <c r="D604" s="83"/>
    </row>
    <row r="605" ht="12.75">
      <c r="D605" s="83"/>
    </row>
    <row r="606" ht="12.75">
      <c r="D606" s="83"/>
    </row>
    <row r="607" ht="12.75">
      <c r="D607" s="83"/>
    </row>
    <row r="608" ht="12.75">
      <c r="D608" s="83"/>
    </row>
    <row r="609" ht="12.75">
      <c r="D609" s="83"/>
    </row>
    <row r="610" ht="12.75">
      <c r="D610" s="83"/>
    </row>
    <row r="611" ht="12.75">
      <c r="D611" s="83"/>
    </row>
    <row r="612" ht="12.75">
      <c r="D612" s="83"/>
    </row>
    <row r="613" ht="12.75">
      <c r="D613" s="83"/>
    </row>
    <row r="614" ht="12.75">
      <c r="D614" s="83"/>
    </row>
    <row r="615" ht="12.75">
      <c r="D615" s="83"/>
    </row>
    <row r="616" ht="12.75">
      <c r="D616" s="83"/>
    </row>
    <row r="617" ht="12.75">
      <c r="D617" s="83"/>
    </row>
    <row r="618" ht="12.75">
      <c r="D618" s="83"/>
    </row>
    <row r="619" ht="12.75">
      <c r="D619" s="83"/>
    </row>
    <row r="620" ht="12.75">
      <c r="D620" s="83"/>
    </row>
    <row r="621" ht="12.75">
      <c r="D621" s="83"/>
    </row>
    <row r="622" ht="12.75">
      <c r="D622" s="83"/>
    </row>
    <row r="623" ht="12.75">
      <c r="D623" s="83"/>
    </row>
    <row r="624" ht="12.75">
      <c r="D624" s="83"/>
    </row>
    <row r="625" ht="12.75">
      <c r="D625" s="83"/>
    </row>
    <row r="626" ht="12.75">
      <c r="D626" s="83"/>
    </row>
    <row r="627" ht="12.75">
      <c r="D627" s="83"/>
    </row>
    <row r="628" ht="12.75">
      <c r="D628" s="83"/>
    </row>
    <row r="629" ht="12.75">
      <c r="D629" s="83"/>
    </row>
    <row r="630" ht="12.75">
      <c r="D630" s="83"/>
    </row>
    <row r="631" ht="12.75">
      <c r="D631" s="83"/>
    </row>
    <row r="632" ht="12.75">
      <c r="D632" s="83"/>
    </row>
    <row r="633" ht="12.75">
      <c r="D633" s="83"/>
    </row>
    <row r="634" ht="12.75">
      <c r="D634" s="83"/>
    </row>
    <row r="635" ht="12.75">
      <c r="D635" s="83"/>
    </row>
    <row r="636" ht="12.75">
      <c r="D636" s="83"/>
    </row>
    <row r="637" ht="12.75">
      <c r="D637" s="83"/>
    </row>
    <row r="638" ht="12.75">
      <c r="D638" s="83"/>
    </row>
    <row r="639" ht="12.75">
      <c r="D639" s="83"/>
    </row>
    <row r="640" ht="12.75">
      <c r="D640" s="83"/>
    </row>
    <row r="641" ht="12.75">
      <c r="D641" s="83"/>
    </row>
    <row r="642" ht="12.75">
      <c r="D642" s="83"/>
    </row>
    <row r="643" ht="12.75">
      <c r="D643" s="83"/>
    </row>
    <row r="644" ht="12.75">
      <c r="D644" s="83"/>
    </row>
    <row r="645" ht="12.75">
      <c r="D645" s="83"/>
    </row>
    <row r="646" ht="12.75">
      <c r="D646" s="83"/>
    </row>
    <row r="647" ht="12.75">
      <c r="D647" s="83"/>
    </row>
    <row r="648" ht="12.75">
      <c r="D648" s="83"/>
    </row>
    <row r="649" ht="12.75">
      <c r="D649" s="83"/>
    </row>
    <row r="650" ht="12.75">
      <c r="D650" s="83"/>
    </row>
    <row r="651" ht="12.75">
      <c r="D651" s="83"/>
    </row>
    <row r="652" ht="12.75">
      <c r="D652" s="83"/>
    </row>
    <row r="653" ht="12.75">
      <c r="D653" s="83"/>
    </row>
    <row r="654" ht="12.75">
      <c r="D654" s="83"/>
    </row>
    <row r="655" ht="12.75">
      <c r="D655" s="83"/>
    </row>
    <row r="656" ht="12.75">
      <c r="D656" s="83"/>
    </row>
    <row r="657" ht="12.75">
      <c r="D657" s="83"/>
    </row>
    <row r="658" ht="12.75">
      <c r="D658" s="83"/>
    </row>
    <row r="659" ht="12.75">
      <c r="D659" s="83"/>
    </row>
    <row r="660" ht="12.75">
      <c r="D660" s="83"/>
    </row>
    <row r="661" ht="12.75">
      <c r="D661" s="83"/>
    </row>
    <row r="662" ht="12.75">
      <c r="D662" s="83"/>
    </row>
    <row r="663" ht="12.75">
      <c r="D663" s="83"/>
    </row>
    <row r="664" ht="12.75">
      <c r="D664" s="83"/>
    </row>
    <row r="665" ht="12.75">
      <c r="D665" s="83"/>
    </row>
    <row r="666" ht="12.75">
      <c r="D666" s="83"/>
    </row>
    <row r="667" ht="12.75">
      <c r="D667" s="83"/>
    </row>
    <row r="668" ht="12.75">
      <c r="D668" s="83"/>
    </row>
    <row r="669" ht="12.75">
      <c r="D669" s="83"/>
    </row>
    <row r="670" ht="12.75">
      <c r="D670" s="83"/>
    </row>
    <row r="671" ht="12.75">
      <c r="D671" s="83"/>
    </row>
    <row r="672" ht="12.75">
      <c r="D672" s="83"/>
    </row>
    <row r="673" ht="12.75">
      <c r="D673" s="83"/>
    </row>
    <row r="674" ht="12.75">
      <c r="D674" s="83"/>
    </row>
    <row r="675" ht="12.75">
      <c r="D675" s="83"/>
    </row>
    <row r="676" ht="12.75">
      <c r="D676" s="83"/>
    </row>
    <row r="677" ht="12.75">
      <c r="D677" s="83"/>
    </row>
    <row r="678" ht="12.75">
      <c r="D678" s="83"/>
    </row>
    <row r="679" ht="12.75">
      <c r="D679" s="83"/>
    </row>
    <row r="680" ht="12.75">
      <c r="D680" s="83"/>
    </row>
    <row r="681" ht="12.75">
      <c r="D681" s="83"/>
    </row>
    <row r="682" ht="12.75">
      <c r="D682" s="83"/>
    </row>
    <row r="683" ht="12.75">
      <c r="D683" s="83"/>
    </row>
    <row r="684" ht="12.75">
      <c r="D684" s="83"/>
    </row>
    <row r="685" ht="12.75">
      <c r="D685" s="83"/>
    </row>
    <row r="686" ht="12.75">
      <c r="D686" s="83"/>
    </row>
    <row r="687" ht="12.75">
      <c r="D687" s="83"/>
    </row>
    <row r="688" ht="12.75">
      <c r="D688" s="83"/>
    </row>
    <row r="689" ht="12.75">
      <c r="D689" s="83"/>
    </row>
    <row r="690" ht="12.75">
      <c r="D690" s="83"/>
    </row>
    <row r="691" ht="12.75">
      <c r="D691" s="83"/>
    </row>
    <row r="692" ht="12.75">
      <c r="D692" s="83"/>
    </row>
    <row r="693" ht="12.75">
      <c r="D693" s="83"/>
    </row>
    <row r="694" ht="12.75">
      <c r="D694" s="83"/>
    </row>
    <row r="695" ht="12.75">
      <c r="D695" s="83"/>
    </row>
    <row r="696" ht="12.75">
      <c r="D696" s="83"/>
    </row>
    <row r="697" ht="12.75">
      <c r="D697" s="83"/>
    </row>
    <row r="698" ht="12.75">
      <c r="D698" s="83"/>
    </row>
    <row r="699" ht="12.75">
      <c r="D699" s="83"/>
    </row>
    <row r="700" ht="12.75">
      <c r="D700" s="83"/>
    </row>
    <row r="701" ht="12.75">
      <c r="D701" s="83"/>
    </row>
    <row r="702" ht="12.75">
      <c r="D702" s="83"/>
    </row>
    <row r="703" ht="12.75">
      <c r="D703" s="83"/>
    </row>
    <row r="704" ht="12.75">
      <c r="D704" s="83"/>
    </row>
    <row r="705" ht="12.75">
      <c r="D705" s="83"/>
    </row>
    <row r="706" ht="12.75">
      <c r="D706" s="83"/>
    </row>
    <row r="707" ht="12.75">
      <c r="D707" s="83"/>
    </row>
    <row r="708" ht="12.75">
      <c r="D708" s="83"/>
    </row>
    <row r="709" ht="12.75">
      <c r="D709" s="83"/>
    </row>
    <row r="710" ht="12.75">
      <c r="D710" s="83"/>
    </row>
    <row r="711" ht="12.75">
      <c r="D711" s="83"/>
    </row>
    <row r="712" ht="12.75">
      <c r="D712" s="83"/>
    </row>
    <row r="713" ht="12.75">
      <c r="D713" s="83"/>
    </row>
    <row r="714" ht="12.75">
      <c r="D714" s="83"/>
    </row>
    <row r="715" ht="12.75">
      <c r="D715" s="83"/>
    </row>
    <row r="716" ht="12.75">
      <c r="D716" s="83"/>
    </row>
    <row r="717" ht="12.75">
      <c r="D717" s="83"/>
    </row>
    <row r="718" ht="12.75">
      <c r="D718" s="83"/>
    </row>
    <row r="719" ht="12.75">
      <c r="D719" s="83"/>
    </row>
    <row r="720" ht="12.75">
      <c r="D720" s="83"/>
    </row>
    <row r="721" ht="12.75">
      <c r="D721" s="83"/>
    </row>
    <row r="722" ht="12.75">
      <c r="D722" s="83"/>
    </row>
    <row r="723" ht="12.75">
      <c r="D723" s="83"/>
    </row>
    <row r="724" ht="12.75">
      <c r="D724" s="83"/>
    </row>
    <row r="725" ht="12.75">
      <c r="D725" s="83"/>
    </row>
    <row r="726" ht="12.75">
      <c r="D726" s="83"/>
    </row>
    <row r="727" ht="12.75">
      <c r="D727" s="83"/>
    </row>
    <row r="728" ht="12.75">
      <c r="D728" s="83"/>
    </row>
    <row r="729" ht="12.75">
      <c r="D729" s="83"/>
    </row>
    <row r="730" ht="12.75">
      <c r="D730" s="83"/>
    </row>
    <row r="731" ht="12.75">
      <c r="D731" s="83"/>
    </row>
    <row r="732" ht="12.75">
      <c r="D732" s="83"/>
    </row>
    <row r="733" ht="12.75">
      <c r="D733" s="83"/>
    </row>
    <row r="734" ht="12.75">
      <c r="D734" s="83"/>
    </row>
    <row r="735" ht="12.75">
      <c r="D735" s="83"/>
    </row>
    <row r="736" ht="12.75">
      <c r="D736" s="83"/>
    </row>
    <row r="737" ht="12.75">
      <c r="D737" s="83"/>
    </row>
    <row r="738" ht="12.75">
      <c r="D738" s="83"/>
    </row>
    <row r="739" ht="12.75">
      <c r="D739" s="83"/>
    </row>
    <row r="740" ht="12.75">
      <c r="D740" s="83"/>
    </row>
    <row r="741" ht="12.75">
      <c r="D741" s="83"/>
    </row>
    <row r="742" ht="12.75">
      <c r="D742" s="83"/>
    </row>
    <row r="743" ht="12.75">
      <c r="D743" s="83"/>
    </row>
    <row r="744" ht="12.75">
      <c r="D744" s="83"/>
    </row>
    <row r="745" ht="12.75">
      <c r="D745" s="83"/>
    </row>
    <row r="746" ht="12.75">
      <c r="D746" s="83"/>
    </row>
    <row r="747" ht="12.75">
      <c r="D747" s="83"/>
    </row>
    <row r="748" ht="12.75">
      <c r="D748" s="83"/>
    </row>
    <row r="749" ht="12.75">
      <c r="D749" s="83"/>
    </row>
    <row r="750" ht="12.75">
      <c r="D750" s="83"/>
    </row>
    <row r="751" ht="12.75">
      <c r="D751" s="83"/>
    </row>
    <row r="752" ht="12.75">
      <c r="D752" s="83"/>
    </row>
    <row r="753" ht="12.75">
      <c r="D753" s="83"/>
    </row>
    <row r="754" ht="12.75">
      <c r="D754" s="83"/>
    </row>
    <row r="755" ht="12.75">
      <c r="D755" s="83"/>
    </row>
    <row r="756" ht="12.75">
      <c r="D756" s="83"/>
    </row>
    <row r="757" ht="12.75">
      <c r="D757" s="83"/>
    </row>
    <row r="758" ht="12.75">
      <c r="D758" s="83"/>
    </row>
    <row r="759" ht="12.75">
      <c r="D759" s="83"/>
    </row>
    <row r="760" ht="12.75">
      <c r="D760" s="83"/>
    </row>
    <row r="761" ht="12.75">
      <c r="D761" s="83"/>
    </row>
    <row r="762" ht="12.75">
      <c r="D762" s="83"/>
    </row>
    <row r="763" ht="12.75">
      <c r="D763" s="83"/>
    </row>
    <row r="764" ht="12.75">
      <c r="D764" s="83"/>
    </row>
    <row r="765" ht="12.75">
      <c r="D765" s="83"/>
    </row>
    <row r="766" ht="12.75">
      <c r="D766" s="83"/>
    </row>
    <row r="767" ht="12.75">
      <c r="D767" s="83"/>
    </row>
    <row r="768" ht="12.75">
      <c r="D768" s="83"/>
    </row>
    <row r="769" ht="12.75">
      <c r="D769" s="83"/>
    </row>
    <row r="770" ht="12.75">
      <c r="D770" s="83"/>
    </row>
    <row r="771" ht="12.75">
      <c r="D771" s="83"/>
    </row>
    <row r="772" ht="12.75">
      <c r="D772" s="83"/>
    </row>
    <row r="773" ht="12.75">
      <c r="D773" s="83"/>
    </row>
    <row r="774" ht="12.75">
      <c r="D774" s="83"/>
    </row>
    <row r="775" ht="12.75">
      <c r="D775" s="83"/>
    </row>
    <row r="776" ht="12.75">
      <c r="D776" s="83"/>
    </row>
    <row r="777" ht="12.75">
      <c r="D777" s="83"/>
    </row>
    <row r="778" ht="12.75">
      <c r="D778" s="83"/>
    </row>
    <row r="779" ht="12.75">
      <c r="D779" s="83"/>
    </row>
    <row r="780" ht="12.75">
      <c r="D780" s="83"/>
    </row>
    <row r="781" ht="12.75">
      <c r="D781" s="83"/>
    </row>
    <row r="782" ht="12.75">
      <c r="D782" s="83"/>
    </row>
    <row r="783" ht="12.75">
      <c r="D783" s="83"/>
    </row>
    <row r="784" ht="12.75">
      <c r="D784" s="83"/>
    </row>
    <row r="785" ht="12.75">
      <c r="D785" s="83"/>
    </row>
    <row r="786" ht="12.75">
      <c r="D786" s="83"/>
    </row>
    <row r="787" ht="12.75">
      <c r="D787" s="83"/>
    </row>
    <row r="788" ht="12.75">
      <c r="D788" s="83"/>
    </row>
    <row r="789" ht="12.75">
      <c r="D789" s="83"/>
    </row>
    <row r="790" ht="12.75">
      <c r="D790" s="83"/>
    </row>
    <row r="791" ht="12.75">
      <c r="D791" s="83"/>
    </row>
    <row r="792" ht="12.75">
      <c r="D792" s="83"/>
    </row>
    <row r="793" ht="12.75">
      <c r="D793" s="83"/>
    </row>
    <row r="794" ht="12.75">
      <c r="D794" s="83"/>
    </row>
    <row r="795" ht="12.75">
      <c r="D795" s="83"/>
    </row>
    <row r="796" ht="12.75">
      <c r="D796" s="83"/>
    </row>
    <row r="797" ht="12.75">
      <c r="D797" s="83"/>
    </row>
    <row r="798" ht="12.75">
      <c r="D798" s="83"/>
    </row>
    <row r="799" ht="12.75">
      <c r="D799" s="83"/>
    </row>
    <row r="800" ht="12.75">
      <c r="D800" s="83"/>
    </row>
    <row r="801" ht="12.75">
      <c r="D801" s="83"/>
    </row>
    <row r="802" ht="12.75">
      <c r="D802" s="83"/>
    </row>
    <row r="803" ht="12.75">
      <c r="D803" s="83"/>
    </row>
    <row r="804" ht="12.75">
      <c r="D804" s="83"/>
    </row>
    <row r="805" ht="12.75">
      <c r="D805" s="83"/>
    </row>
    <row r="806" ht="12.75">
      <c r="D806" s="83"/>
    </row>
    <row r="807" ht="12.75">
      <c r="D807" s="83"/>
    </row>
    <row r="808" ht="12.75">
      <c r="D808" s="83"/>
    </row>
    <row r="809" ht="12.75">
      <c r="D809" s="83"/>
    </row>
    <row r="810" ht="12.75">
      <c r="D810" s="83"/>
    </row>
    <row r="811" ht="12.75">
      <c r="D811" s="83"/>
    </row>
    <row r="812" ht="12.75">
      <c r="D812" s="83"/>
    </row>
    <row r="813" ht="12.75">
      <c r="D813" s="83"/>
    </row>
    <row r="814" ht="12.75">
      <c r="D814" s="83"/>
    </row>
    <row r="815" ht="12.75">
      <c r="D815" s="83"/>
    </row>
    <row r="816" ht="12.75">
      <c r="D816" s="83"/>
    </row>
    <row r="817" ht="12.75">
      <c r="D817" s="83"/>
    </row>
    <row r="818" ht="12.75">
      <c r="D818" s="83"/>
    </row>
    <row r="819" ht="12.75">
      <c r="D819" s="83"/>
    </row>
    <row r="820" ht="12.75">
      <c r="D820" s="83"/>
    </row>
    <row r="821" ht="12.75">
      <c r="D821" s="83"/>
    </row>
    <row r="822" ht="12.75">
      <c r="D822" s="83"/>
    </row>
  </sheetData>
  <sheetProtection/>
  <mergeCells count="4">
    <mergeCell ref="A1:C1"/>
    <mergeCell ref="E5:F5"/>
    <mergeCell ref="Q13:Y13"/>
    <mergeCell ref="Q29:AA29"/>
  </mergeCells>
  <printOptions/>
  <pageMargins left="0.7" right="0.7" top="0.75" bottom="0.75" header="0.3" footer="0.3"/>
  <pageSetup fitToHeight="6" fitToWidth="1" horizontalDpi="600" verticalDpi="600" orientation="landscape" scale="56" r:id="rId2"/>
  <ignoredErrors>
    <ignoredError sqref="J198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31"/>
  <sheetViews>
    <sheetView zoomScalePageLayoutView="0" workbookViewId="0" topLeftCell="A1">
      <selection activeCell="L251" sqref="L251"/>
    </sheetView>
  </sheetViews>
  <sheetFormatPr defaultColWidth="9.140625" defaultRowHeight="12.75"/>
  <cols>
    <col min="1" max="1" width="36.421875" style="52" customWidth="1"/>
    <col min="2" max="2" width="11.28125" style="52" bestFit="1" customWidth="1"/>
    <col min="3" max="3" width="11.421875" style="52" bestFit="1" customWidth="1"/>
    <col min="4" max="4" width="6.28125" style="52" bestFit="1" customWidth="1"/>
    <col min="5" max="5" width="4.7109375" style="52" customWidth="1"/>
    <col min="6" max="6" width="5.421875" style="52" bestFit="1" customWidth="1"/>
    <col min="7" max="7" width="2.28125" style="52" customWidth="1"/>
    <col min="8" max="8" width="11.421875" style="52" bestFit="1" customWidth="1"/>
    <col min="9" max="9" width="2.57421875" style="52" customWidth="1"/>
    <col min="10" max="10" width="11.28125" style="52" bestFit="1" customWidth="1"/>
    <col min="11" max="11" width="1.7109375" style="52" customWidth="1"/>
    <col min="12" max="12" width="11.421875" style="52" bestFit="1" customWidth="1"/>
    <col min="13" max="13" width="2.7109375" style="52" customWidth="1"/>
    <col min="14" max="14" width="11.421875" style="52" customWidth="1"/>
    <col min="15" max="15" width="0.85546875" style="52" customWidth="1"/>
    <col min="16" max="16" width="11.00390625" style="52" bestFit="1" customWidth="1"/>
    <col min="17" max="17" width="8.7109375" style="52" bestFit="1" customWidth="1"/>
    <col min="18" max="18" width="0.85546875" style="16" customWidth="1"/>
    <col min="19" max="19" width="11.28125" style="78" customWidth="1"/>
    <col min="20" max="20" width="0.85546875" style="79" customWidth="1"/>
    <col min="21" max="21" width="12.00390625" style="52" customWidth="1"/>
    <col min="22" max="22" width="0.85546875" style="16" customWidth="1"/>
    <col min="23" max="23" width="11.28125" style="52" bestFit="1" customWidth="1"/>
    <col min="24" max="24" width="0.85546875" style="16" customWidth="1"/>
    <col min="25" max="25" width="11.28125" style="52" bestFit="1" customWidth="1"/>
    <col min="26" max="26" width="0.85546875" style="52" customWidth="1"/>
    <col min="27" max="27" width="11.28125" style="52" bestFit="1" customWidth="1"/>
    <col min="28" max="28" width="13.00390625" style="52" customWidth="1"/>
    <col min="29" max="29" width="11.00390625" style="52" customWidth="1"/>
    <col min="30" max="32" width="9.140625" style="52" customWidth="1"/>
    <col min="33" max="33" width="11.140625" style="52" customWidth="1"/>
    <col min="34" max="16384" width="9.140625" style="52" customWidth="1"/>
  </cols>
  <sheetData>
    <row r="1" spans="1:3" ht="12.75">
      <c r="A1" s="137" t="s">
        <v>0</v>
      </c>
      <c r="B1" s="137"/>
      <c r="C1" s="137"/>
    </row>
    <row r="2" spans="1:3" ht="12.75">
      <c r="A2" s="80" t="s">
        <v>117</v>
      </c>
      <c r="B2" s="129" t="s">
        <v>140</v>
      </c>
      <c r="C2" s="80"/>
    </row>
    <row r="3" spans="1:3" ht="12.75">
      <c r="A3" s="81">
        <v>44012</v>
      </c>
      <c r="B3" s="131"/>
      <c r="C3" s="80"/>
    </row>
    <row r="4" spans="1:16" ht="12.75">
      <c r="A4" s="82"/>
      <c r="B4" s="82"/>
      <c r="C4" s="82"/>
      <c r="D4" s="82"/>
      <c r="E4" s="82"/>
      <c r="F4" s="82"/>
      <c r="G4" s="82"/>
      <c r="H4" s="82" t="s">
        <v>2</v>
      </c>
      <c r="I4" s="82"/>
      <c r="J4" s="82" t="s">
        <v>3</v>
      </c>
      <c r="K4" s="82"/>
      <c r="L4" s="82" t="s">
        <v>4</v>
      </c>
      <c r="N4" s="78" t="s">
        <v>5</v>
      </c>
      <c r="O4" s="78"/>
      <c r="P4" s="78"/>
    </row>
    <row r="5" spans="1:16" ht="12.75">
      <c r="A5" s="82" t="s">
        <v>6</v>
      </c>
      <c r="B5" s="82"/>
      <c r="C5" s="82" t="s">
        <v>7</v>
      </c>
      <c r="D5" s="82" t="s">
        <v>8</v>
      </c>
      <c r="E5" s="138" t="s">
        <v>9</v>
      </c>
      <c r="F5" s="138"/>
      <c r="G5" s="82"/>
      <c r="H5" s="82" t="s">
        <v>10</v>
      </c>
      <c r="I5" s="82"/>
      <c r="J5" s="82" t="s">
        <v>11</v>
      </c>
      <c r="K5" s="82"/>
      <c r="L5" s="82" t="s">
        <v>10</v>
      </c>
      <c r="N5" s="78" t="s">
        <v>12</v>
      </c>
      <c r="O5" s="78"/>
      <c r="P5" s="78"/>
    </row>
    <row r="6" spans="1:12" ht="12.75">
      <c r="A6" s="82"/>
      <c r="B6" s="82"/>
      <c r="C6" s="82"/>
      <c r="D6" s="82"/>
      <c r="E6" s="82"/>
      <c r="F6" s="82"/>
      <c r="G6" s="82"/>
      <c r="H6" s="82" t="s">
        <v>11</v>
      </c>
      <c r="I6" s="82"/>
      <c r="J6" s="82"/>
      <c r="K6" s="82"/>
      <c r="L6" s="82" t="s">
        <v>11</v>
      </c>
    </row>
    <row r="7" spans="3:12" ht="12.75">
      <c r="C7" s="13"/>
      <c r="D7" s="83"/>
      <c r="E7" s="13"/>
      <c r="F7" s="13"/>
      <c r="G7" s="13"/>
      <c r="H7" s="13"/>
      <c r="I7" s="13"/>
      <c r="J7" s="13"/>
      <c r="K7" s="13"/>
      <c r="L7" s="13"/>
    </row>
    <row r="8" spans="1:14" ht="12.75">
      <c r="A8" s="52" t="s">
        <v>14</v>
      </c>
      <c r="B8" s="84">
        <v>37622</v>
      </c>
      <c r="C8" s="13">
        <v>29602</v>
      </c>
      <c r="D8" s="83"/>
      <c r="E8" s="13" t="s">
        <v>13</v>
      </c>
      <c r="F8" s="13"/>
      <c r="G8" s="13"/>
      <c r="H8" s="13">
        <v>0</v>
      </c>
      <c r="I8" s="13"/>
      <c r="J8" s="13">
        <v>0</v>
      </c>
      <c r="K8" s="13"/>
      <c r="L8" s="13">
        <v>0</v>
      </c>
      <c r="N8" s="15">
        <f>C8</f>
        <v>29602</v>
      </c>
    </row>
    <row r="9" spans="1:16" ht="12.75">
      <c r="A9" s="75">
        <v>2011</v>
      </c>
      <c r="B9" s="84">
        <v>40724</v>
      </c>
      <c r="C9" s="85">
        <v>632562.42</v>
      </c>
      <c r="D9" s="83"/>
      <c r="E9" s="13" t="s">
        <v>13</v>
      </c>
      <c r="F9" s="13"/>
      <c r="G9" s="13"/>
      <c r="H9" s="13"/>
      <c r="I9" s="13"/>
      <c r="J9" s="15"/>
      <c r="K9" s="15"/>
      <c r="L9" s="15">
        <f>H9+J9</f>
        <v>0</v>
      </c>
      <c r="N9" s="85">
        <f>C9-L9</f>
        <v>632562.42</v>
      </c>
      <c r="O9" s="15"/>
      <c r="P9" s="15"/>
    </row>
    <row r="10" spans="3:12" ht="12.75">
      <c r="C10" s="13"/>
      <c r="D10" s="83"/>
      <c r="E10" s="13"/>
      <c r="F10" s="13"/>
      <c r="G10" s="13"/>
      <c r="H10" s="13"/>
      <c r="I10" s="13"/>
      <c r="J10" s="13"/>
      <c r="K10" s="13"/>
      <c r="L10" s="13"/>
    </row>
    <row r="11" spans="1:28" ht="13.5" thickBot="1">
      <c r="A11" s="80" t="s">
        <v>15</v>
      </c>
      <c r="B11" s="84"/>
      <c r="C11" s="14">
        <f>SUM(C8:C9)</f>
        <v>662164.42</v>
      </c>
      <c r="D11" s="83">
        <v>1491</v>
      </c>
      <c r="F11" s="13"/>
      <c r="G11" s="13"/>
      <c r="H11" s="15"/>
      <c r="I11" s="15"/>
      <c r="J11" s="15"/>
      <c r="K11" s="15"/>
      <c r="L11" s="15"/>
      <c r="N11" s="14">
        <f>SUM(N8:N9)</f>
        <v>662164.42</v>
      </c>
      <c r="O11" s="15"/>
      <c r="P11" s="15"/>
      <c r="AB11" s="86"/>
    </row>
    <row r="12" spans="2:16" ht="14.25" thickBot="1" thickTop="1">
      <c r="B12" s="84"/>
      <c r="C12" s="87"/>
      <c r="D12" s="83"/>
      <c r="E12" s="13"/>
      <c r="F12" s="13"/>
      <c r="G12" s="13"/>
      <c r="H12" s="13"/>
      <c r="I12" s="13"/>
      <c r="J12" s="13"/>
      <c r="K12" s="13"/>
      <c r="L12" s="13"/>
      <c r="N12" s="88"/>
      <c r="O12" s="88"/>
      <c r="P12" s="88"/>
    </row>
    <row r="13" spans="2:33" ht="13.5" thickBot="1">
      <c r="B13" s="84"/>
      <c r="C13" s="13"/>
      <c r="D13" s="83"/>
      <c r="E13" s="13"/>
      <c r="F13" s="13"/>
      <c r="G13" s="13"/>
      <c r="H13" s="13"/>
      <c r="I13" s="13"/>
      <c r="J13" s="13"/>
      <c r="K13" s="13"/>
      <c r="L13" s="13"/>
      <c r="N13" s="88"/>
      <c r="O13" s="88"/>
      <c r="P13" s="88"/>
      <c r="Q13" s="139" t="s">
        <v>65</v>
      </c>
      <c r="R13" s="140"/>
      <c r="S13" s="140"/>
      <c r="T13" s="140"/>
      <c r="U13" s="140"/>
      <c r="V13" s="140"/>
      <c r="W13" s="140"/>
      <c r="X13" s="140"/>
      <c r="Y13" s="141"/>
      <c r="AE13" s="86"/>
      <c r="AG13" s="86"/>
    </row>
    <row r="14" spans="15:34" ht="12.75">
      <c r="O14" s="15"/>
      <c r="P14" s="15"/>
      <c r="AB14" s="13"/>
      <c r="AC14" s="89"/>
      <c r="AG14" s="13"/>
      <c r="AH14" s="89"/>
    </row>
    <row r="15" spans="1:34" ht="12.75">
      <c r="A15" s="52" t="s">
        <v>75</v>
      </c>
      <c r="B15" s="84">
        <v>41455</v>
      </c>
      <c r="C15" s="15">
        <v>54575</v>
      </c>
      <c r="E15" s="78" t="s">
        <v>16</v>
      </c>
      <c r="F15" s="78">
        <v>40</v>
      </c>
      <c r="H15" s="46">
        <v>5456</v>
      </c>
      <c r="J15" s="13">
        <f>C15/F15</f>
        <v>1364.375</v>
      </c>
      <c r="L15" s="13">
        <f>H15+J15</f>
        <v>6820.375</v>
      </c>
      <c r="N15" s="15">
        <f>C15-L15</f>
        <v>47754.625</v>
      </c>
      <c r="O15" s="15"/>
      <c r="P15" s="15"/>
      <c r="AB15" s="13"/>
      <c r="AC15" s="89"/>
      <c r="AG15" s="13"/>
      <c r="AH15" s="89"/>
    </row>
    <row r="16" spans="1:34" ht="12.75">
      <c r="A16" s="52" t="s">
        <v>17</v>
      </c>
      <c r="B16" s="84">
        <v>37622</v>
      </c>
      <c r="C16" s="85">
        <v>118409</v>
      </c>
      <c r="D16" s="83"/>
      <c r="E16" s="90" t="s">
        <v>16</v>
      </c>
      <c r="F16" s="91">
        <v>40</v>
      </c>
      <c r="G16" s="13"/>
      <c r="H16" s="92">
        <v>48842</v>
      </c>
      <c r="I16" s="13"/>
      <c r="J16" s="85">
        <f>C16/F16</f>
        <v>2960.225</v>
      </c>
      <c r="K16" s="13"/>
      <c r="L16" s="85">
        <f>H16+J16</f>
        <v>51802.225</v>
      </c>
      <c r="N16" s="85">
        <f>C16-L16</f>
        <v>66606.775</v>
      </c>
      <c r="O16" s="15"/>
      <c r="P16" s="93" t="s">
        <v>67</v>
      </c>
      <c r="Q16" s="94">
        <v>1490</v>
      </c>
      <c r="R16" s="95"/>
      <c r="S16" s="94">
        <v>1491</v>
      </c>
      <c r="T16" s="95"/>
      <c r="U16" s="94">
        <v>1492</v>
      </c>
      <c r="V16" s="95"/>
      <c r="W16" s="94">
        <v>1493</v>
      </c>
      <c r="X16" s="95"/>
      <c r="Y16" s="94">
        <v>1494</v>
      </c>
      <c r="AB16" s="13"/>
      <c r="AC16" s="89"/>
      <c r="AG16" s="13"/>
      <c r="AH16" s="89"/>
    </row>
    <row r="17" spans="2:34" ht="12.75">
      <c r="B17" s="84"/>
      <c r="C17" s="15"/>
      <c r="D17" s="83"/>
      <c r="E17" s="15"/>
      <c r="F17" s="13"/>
      <c r="G17" s="13"/>
      <c r="H17" s="45"/>
      <c r="I17" s="13"/>
      <c r="J17" s="15"/>
      <c r="K17" s="13"/>
      <c r="L17" s="15"/>
      <c r="N17" s="15"/>
      <c r="O17" s="15"/>
      <c r="P17" s="93"/>
      <c r="Q17" s="96"/>
      <c r="R17" s="95"/>
      <c r="S17" s="97">
        <f>+L351</f>
        <v>125195.35</v>
      </c>
      <c r="T17" s="95"/>
      <c r="U17" s="96"/>
      <c r="V17" s="95"/>
      <c r="W17" s="96"/>
      <c r="X17" s="95"/>
      <c r="Y17" s="96"/>
      <c r="AB17" s="13"/>
      <c r="AC17" s="89"/>
      <c r="AG17" s="13"/>
      <c r="AH17" s="89"/>
    </row>
    <row r="18" spans="2:34" ht="13.5" thickBot="1">
      <c r="B18" s="84"/>
      <c r="C18" s="14">
        <f>SUM(C15:C17)</f>
        <v>172984</v>
      </c>
      <c r="D18" s="83"/>
      <c r="E18" s="15"/>
      <c r="F18" s="13"/>
      <c r="G18" s="13"/>
      <c r="H18" s="98">
        <f>SUM(H15:H17)</f>
        <v>54298</v>
      </c>
      <c r="I18" s="13"/>
      <c r="J18" s="14">
        <f>SUM(J15:J17)</f>
        <v>4324.6</v>
      </c>
      <c r="K18" s="13"/>
      <c r="L18" s="14">
        <f>SUM(L15:L17)</f>
        <v>58622.6</v>
      </c>
      <c r="N18" s="14">
        <f>SUM(N15:N17)</f>
        <v>114361.4</v>
      </c>
      <c r="O18" s="15"/>
      <c r="P18" s="93"/>
      <c r="Q18" s="96"/>
      <c r="R18" s="95"/>
      <c r="S18" s="97">
        <f>+L361</f>
        <v>975717.5</v>
      </c>
      <c r="T18" s="95"/>
      <c r="U18" s="96"/>
      <c r="V18" s="95"/>
      <c r="W18" s="96"/>
      <c r="X18" s="95"/>
      <c r="Y18" s="96"/>
      <c r="AB18" s="13"/>
      <c r="AC18" s="89"/>
      <c r="AG18" s="13"/>
      <c r="AH18" s="89"/>
    </row>
    <row r="19" spans="2:34" ht="13.5" thickTop="1">
      <c r="B19" s="84"/>
      <c r="C19" s="87" t="s">
        <v>57</v>
      </c>
      <c r="D19" s="83"/>
      <c r="E19" s="13"/>
      <c r="F19" s="13"/>
      <c r="G19" s="13"/>
      <c r="H19" s="46"/>
      <c r="I19" s="13"/>
      <c r="J19" s="13"/>
      <c r="K19" s="13"/>
      <c r="L19" s="13"/>
      <c r="N19" s="88"/>
      <c r="O19" s="88"/>
      <c r="P19" s="88"/>
      <c r="Q19" s="49">
        <f>+L20</f>
        <v>58622.6</v>
      </c>
      <c r="R19" s="50"/>
      <c r="S19" s="69">
        <f>+L96</f>
        <v>5314192.688103005</v>
      </c>
      <c r="T19" s="55"/>
      <c r="U19" s="49">
        <f>+L42</f>
        <v>671554.3544000001</v>
      </c>
      <c r="V19" s="50"/>
      <c r="W19" s="49">
        <f>+L281</f>
        <v>20846347.4905</v>
      </c>
      <c r="X19" s="50"/>
      <c r="Y19" s="49">
        <f>+L216</f>
        <v>1609102.2220952383</v>
      </c>
      <c r="AB19" s="13"/>
      <c r="AC19" s="89"/>
      <c r="AG19" s="13"/>
      <c r="AH19" s="89"/>
    </row>
    <row r="20" spans="1:34" ht="13.5" thickBot="1">
      <c r="A20" s="80" t="s">
        <v>15</v>
      </c>
      <c r="B20" s="84"/>
      <c r="C20" s="14">
        <f>+C11+C18</f>
        <v>835148.42</v>
      </c>
      <c r="D20" s="83">
        <v>1490</v>
      </c>
      <c r="E20" s="13"/>
      <c r="F20" s="13"/>
      <c r="G20" s="13"/>
      <c r="H20" s="98">
        <f>+H11+H18</f>
        <v>54298</v>
      </c>
      <c r="I20" s="13"/>
      <c r="J20" s="14">
        <f>+J11+J18</f>
        <v>4324.6</v>
      </c>
      <c r="K20" s="13"/>
      <c r="L20" s="14">
        <f>+L11+L18</f>
        <v>58622.6</v>
      </c>
      <c r="N20" s="14">
        <f>+N11+N18</f>
        <v>776525.8200000001</v>
      </c>
      <c r="O20" s="15"/>
      <c r="P20" s="15"/>
      <c r="Q20" s="49"/>
      <c r="R20" s="50"/>
      <c r="S20" s="69">
        <f>+L224</f>
        <v>78640</v>
      </c>
      <c r="T20" s="55"/>
      <c r="U20" s="49">
        <f>+L297</f>
        <v>191821.5</v>
      </c>
      <c r="V20" s="50"/>
      <c r="W20" s="70"/>
      <c r="X20" s="71"/>
      <c r="Y20" s="49"/>
      <c r="AB20" s="13"/>
      <c r="AC20" s="89"/>
      <c r="AG20" s="13"/>
      <c r="AH20" s="89"/>
    </row>
    <row r="21" spans="2:34" ht="13.5" thickTop="1">
      <c r="B21" s="84"/>
      <c r="D21" s="83"/>
      <c r="E21" s="13"/>
      <c r="F21" s="13"/>
      <c r="G21" s="13"/>
      <c r="H21" s="13"/>
      <c r="I21" s="13"/>
      <c r="J21" s="13"/>
      <c r="K21" s="13"/>
      <c r="L21" s="87" t="s">
        <v>50</v>
      </c>
      <c r="N21" s="88"/>
      <c r="O21" s="88"/>
      <c r="P21" s="88"/>
      <c r="Q21" s="49"/>
      <c r="R21" s="50"/>
      <c r="S21" s="69">
        <f>+L231</f>
        <v>116724.58585858585</v>
      </c>
      <c r="T21" s="55"/>
      <c r="U21" s="49">
        <f>+L333</f>
        <v>7551316.600000001</v>
      </c>
      <c r="V21" s="50"/>
      <c r="W21" s="49"/>
      <c r="X21" s="50"/>
      <c r="Y21" s="49"/>
      <c r="AB21" s="13"/>
      <c r="AC21" s="89"/>
      <c r="AG21" s="13"/>
      <c r="AH21" s="89"/>
    </row>
    <row r="22" spans="3:34" ht="12.75">
      <c r="C22" s="15"/>
      <c r="D22" s="83"/>
      <c r="E22" s="13"/>
      <c r="F22" s="13"/>
      <c r="G22" s="13"/>
      <c r="H22" s="13"/>
      <c r="I22" s="13"/>
      <c r="J22" s="13"/>
      <c r="K22" s="13"/>
      <c r="L22" s="13"/>
      <c r="N22" s="15"/>
      <c r="O22" s="15"/>
      <c r="P22" s="15"/>
      <c r="Q22" s="49"/>
      <c r="R22" s="50"/>
      <c r="S22" s="69">
        <f>+L338</f>
        <v>1065774</v>
      </c>
      <c r="T22" s="55"/>
      <c r="U22" s="49"/>
      <c r="V22" s="50"/>
      <c r="W22" s="49"/>
      <c r="X22" s="50"/>
      <c r="Y22" s="49"/>
      <c r="AF22" s="70"/>
      <c r="AG22" s="13"/>
      <c r="AH22" s="89"/>
    </row>
    <row r="23" spans="1:25" ht="12.75">
      <c r="A23" s="75">
        <v>1967</v>
      </c>
      <c r="B23" s="84">
        <v>24473</v>
      </c>
      <c r="C23" s="15">
        <v>43000</v>
      </c>
      <c r="D23" s="83"/>
      <c r="E23" s="13" t="s">
        <v>16</v>
      </c>
      <c r="F23" s="13">
        <v>50</v>
      </c>
      <c r="G23" s="13"/>
      <c r="H23" s="13">
        <v>43000</v>
      </c>
      <c r="I23" s="13"/>
      <c r="J23" s="13"/>
      <c r="K23" s="13"/>
      <c r="L23" s="13">
        <f aca="true" t="shared" si="0" ref="L23:L38">H23+J23</f>
        <v>43000</v>
      </c>
      <c r="N23" s="15">
        <f aca="true" t="shared" si="1" ref="N23:N35">C23-L23</f>
        <v>0</v>
      </c>
      <c r="O23" s="15"/>
      <c r="P23" s="15"/>
      <c r="Q23" s="49"/>
      <c r="R23" s="50"/>
      <c r="S23" s="69">
        <f>+L344</f>
        <v>386000</v>
      </c>
      <c r="T23" s="55"/>
      <c r="U23" s="49"/>
      <c r="V23" s="50"/>
      <c r="W23" s="49"/>
      <c r="X23" s="50"/>
      <c r="Y23" s="49"/>
    </row>
    <row r="24" spans="1:25" ht="12.75">
      <c r="A24" s="75">
        <v>1969</v>
      </c>
      <c r="B24" s="84">
        <v>25204</v>
      </c>
      <c r="C24" s="15">
        <v>13864</v>
      </c>
      <c r="D24" s="83"/>
      <c r="E24" s="13" t="s">
        <v>16</v>
      </c>
      <c r="F24" s="13">
        <v>50</v>
      </c>
      <c r="G24" s="13"/>
      <c r="H24" s="13">
        <v>13864</v>
      </c>
      <c r="I24" s="13"/>
      <c r="J24" s="13"/>
      <c r="K24" s="13"/>
      <c r="L24" s="13">
        <f t="shared" si="0"/>
        <v>13864</v>
      </c>
      <c r="N24" s="15">
        <f t="shared" si="1"/>
        <v>0</v>
      </c>
      <c r="O24" s="15"/>
      <c r="P24" s="15"/>
      <c r="Q24" s="53"/>
      <c r="R24" s="50"/>
      <c r="S24" s="54">
        <f>+L347</f>
        <v>180000</v>
      </c>
      <c r="T24" s="55"/>
      <c r="U24" s="53"/>
      <c r="V24" s="50"/>
      <c r="W24" s="53"/>
      <c r="X24" s="50"/>
      <c r="Y24" s="53"/>
    </row>
    <row r="25" spans="1:27" ht="13.5" thickBot="1">
      <c r="A25" s="75">
        <v>1970</v>
      </c>
      <c r="B25" s="84">
        <v>25569</v>
      </c>
      <c r="C25" s="15">
        <v>149278</v>
      </c>
      <c r="D25" s="83"/>
      <c r="E25" s="13" t="s">
        <v>16</v>
      </c>
      <c r="F25" s="13">
        <v>50</v>
      </c>
      <c r="G25" s="13"/>
      <c r="H25" s="13">
        <v>129440</v>
      </c>
      <c r="I25" s="13"/>
      <c r="J25" s="13">
        <f aca="true" t="shared" si="2" ref="J25:J38">C25/F25</f>
        <v>2985.56</v>
      </c>
      <c r="K25" s="13"/>
      <c r="L25" s="13">
        <f t="shared" si="0"/>
        <v>132425.56</v>
      </c>
      <c r="N25" s="15">
        <f t="shared" si="1"/>
        <v>16852.440000000002</v>
      </c>
      <c r="O25" s="15"/>
      <c r="P25" s="93" t="s">
        <v>66</v>
      </c>
      <c r="Q25" s="56">
        <f>SUM(Q19:Q24)</f>
        <v>58622.6</v>
      </c>
      <c r="R25" s="45"/>
      <c r="S25" s="57">
        <f>SUM(S17:S24)</f>
        <v>8242244.123961591</v>
      </c>
      <c r="T25" s="45"/>
      <c r="U25" s="56">
        <f>SUM(U19:U24)</f>
        <v>8414692.454400001</v>
      </c>
      <c r="V25" s="45"/>
      <c r="W25" s="57">
        <f>SUM(W19:W24)</f>
        <v>20846347.4905</v>
      </c>
      <c r="X25" s="45"/>
      <c r="Y25" s="57">
        <f>SUM(Y19:Y24)</f>
        <v>1609102.2220952383</v>
      </c>
      <c r="AA25" s="120">
        <f>SUM(Q25:Z25)</f>
        <v>39171008.89095683</v>
      </c>
    </row>
    <row r="26" spans="1:25" ht="13.5" thickTop="1">
      <c r="A26" s="75">
        <v>1971</v>
      </c>
      <c r="B26" s="84">
        <v>25934</v>
      </c>
      <c r="C26" s="15">
        <v>22518</v>
      </c>
      <c r="D26" s="83"/>
      <c r="E26" s="13" t="s">
        <v>16</v>
      </c>
      <c r="F26" s="13">
        <v>50</v>
      </c>
      <c r="G26" s="13"/>
      <c r="H26" s="13">
        <v>21390</v>
      </c>
      <c r="I26" s="13"/>
      <c r="J26" s="13">
        <f t="shared" si="2"/>
        <v>450.36</v>
      </c>
      <c r="K26" s="13"/>
      <c r="L26" s="13">
        <f t="shared" si="0"/>
        <v>21840.36</v>
      </c>
      <c r="N26" s="15">
        <f t="shared" si="1"/>
        <v>677.6399999999994</v>
      </c>
      <c r="O26" s="15"/>
      <c r="P26" s="93" t="s">
        <v>55</v>
      </c>
      <c r="Q26" s="87" t="s">
        <v>50</v>
      </c>
      <c r="R26" s="45"/>
      <c r="S26" s="87" t="s">
        <v>51</v>
      </c>
      <c r="T26" s="48"/>
      <c r="U26" s="87" t="s">
        <v>52</v>
      </c>
      <c r="V26" s="45"/>
      <c r="W26" s="87" t="s">
        <v>53</v>
      </c>
      <c r="X26" s="45"/>
      <c r="Y26" s="87" t="s">
        <v>54</v>
      </c>
    </row>
    <row r="27" spans="1:17" ht="12.75">
      <c r="A27" s="75">
        <v>1972</v>
      </c>
      <c r="B27" s="84">
        <v>26299</v>
      </c>
      <c r="C27" s="15">
        <v>4609</v>
      </c>
      <c r="D27" s="83"/>
      <c r="E27" s="13" t="s">
        <v>16</v>
      </c>
      <c r="F27" s="13">
        <v>50</v>
      </c>
      <c r="G27" s="13"/>
      <c r="H27" s="13">
        <v>4609</v>
      </c>
      <c r="I27" s="13"/>
      <c r="J27" s="13"/>
      <c r="K27" s="13"/>
      <c r="L27" s="13">
        <f t="shared" si="0"/>
        <v>4609</v>
      </c>
      <c r="N27" s="15">
        <f t="shared" si="1"/>
        <v>0</v>
      </c>
      <c r="O27" s="15"/>
      <c r="Q27" s="82" t="s">
        <v>130</v>
      </c>
    </row>
    <row r="28" spans="1:16" ht="13.5" thickBot="1">
      <c r="A28" s="75">
        <v>1976</v>
      </c>
      <c r="B28" s="84">
        <v>27760</v>
      </c>
      <c r="C28" s="15">
        <v>22369</v>
      </c>
      <c r="D28" s="83"/>
      <c r="E28" s="13" t="s">
        <v>16</v>
      </c>
      <c r="F28" s="13">
        <v>50</v>
      </c>
      <c r="G28" s="13"/>
      <c r="H28" s="13">
        <v>19458</v>
      </c>
      <c r="I28" s="13"/>
      <c r="J28" s="13">
        <f t="shared" si="2"/>
        <v>447.38</v>
      </c>
      <c r="K28" s="13"/>
      <c r="L28" s="13">
        <f t="shared" si="0"/>
        <v>19905.38</v>
      </c>
      <c r="N28" s="15">
        <f t="shared" si="1"/>
        <v>2463.619999999999</v>
      </c>
      <c r="O28" s="15"/>
      <c r="P28" s="15"/>
    </row>
    <row r="29" spans="1:27" ht="13.5" thickBot="1">
      <c r="A29" s="75">
        <v>1980</v>
      </c>
      <c r="B29" s="84">
        <v>29221</v>
      </c>
      <c r="C29" s="15">
        <v>4023</v>
      </c>
      <c r="D29" s="83"/>
      <c r="E29" s="13" t="s">
        <v>16</v>
      </c>
      <c r="F29" s="13">
        <v>50</v>
      </c>
      <c r="G29" s="13"/>
      <c r="H29" s="13">
        <v>3209</v>
      </c>
      <c r="I29" s="13"/>
      <c r="J29" s="13">
        <f t="shared" si="2"/>
        <v>80.46</v>
      </c>
      <c r="K29" s="13"/>
      <c r="L29" s="13">
        <f t="shared" si="0"/>
        <v>3289.46</v>
      </c>
      <c r="N29" s="15">
        <f t="shared" si="1"/>
        <v>733.54</v>
      </c>
      <c r="O29" s="15"/>
      <c r="P29" s="15"/>
      <c r="Q29" s="139" t="s">
        <v>64</v>
      </c>
      <c r="R29" s="140"/>
      <c r="S29" s="140"/>
      <c r="T29" s="140"/>
      <c r="U29" s="140"/>
      <c r="V29" s="140"/>
      <c r="W29" s="140"/>
      <c r="X29" s="140"/>
      <c r="Y29" s="140"/>
      <c r="Z29" s="140"/>
      <c r="AA29" s="141"/>
    </row>
    <row r="30" spans="1:16" ht="12.75">
      <c r="A30" s="75">
        <v>2008</v>
      </c>
      <c r="B30" s="84">
        <v>39629</v>
      </c>
      <c r="C30" s="15">
        <v>816454.95</v>
      </c>
      <c r="D30" s="83"/>
      <c r="E30" s="13" t="s">
        <v>18</v>
      </c>
      <c r="F30" s="13">
        <v>50</v>
      </c>
      <c r="G30" s="13"/>
      <c r="H30" s="13">
        <v>179619</v>
      </c>
      <c r="I30" s="13"/>
      <c r="J30" s="13">
        <f t="shared" si="2"/>
        <v>16329.098999999998</v>
      </c>
      <c r="K30" s="13"/>
      <c r="L30" s="13">
        <f t="shared" si="0"/>
        <v>195948.099</v>
      </c>
      <c r="N30" s="15">
        <f t="shared" si="1"/>
        <v>620506.851</v>
      </c>
      <c r="O30" s="15"/>
      <c r="P30" s="15"/>
    </row>
    <row r="31" spans="1:27" ht="12.75">
      <c r="A31" s="75" t="s">
        <v>32</v>
      </c>
      <c r="B31" s="84">
        <v>39994</v>
      </c>
      <c r="C31" s="15">
        <v>165753</v>
      </c>
      <c r="D31" s="83"/>
      <c r="E31" s="13" t="s">
        <v>16</v>
      </c>
      <c r="F31" s="13">
        <v>50</v>
      </c>
      <c r="G31" s="13"/>
      <c r="H31" s="13">
        <v>33150</v>
      </c>
      <c r="I31" s="13"/>
      <c r="J31" s="13">
        <f t="shared" si="2"/>
        <v>3315.06</v>
      </c>
      <c r="K31" s="13"/>
      <c r="L31" s="13">
        <f t="shared" si="0"/>
        <v>36465.06</v>
      </c>
      <c r="N31" s="15">
        <f t="shared" si="1"/>
        <v>129287.94</v>
      </c>
      <c r="O31" s="15"/>
      <c r="P31" s="93" t="s">
        <v>67</v>
      </c>
      <c r="Q31" s="94">
        <v>1400</v>
      </c>
      <c r="R31" s="95"/>
      <c r="S31" s="94">
        <v>1430</v>
      </c>
      <c r="T31" s="95"/>
      <c r="U31" s="94">
        <v>1420</v>
      </c>
      <c r="V31" s="95"/>
      <c r="W31" s="94">
        <v>1450</v>
      </c>
      <c r="X31" s="95"/>
      <c r="Y31" s="94">
        <v>1440</v>
      </c>
      <c r="AA31" s="94" t="s">
        <v>56</v>
      </c>
    </row>
    <row r="32" spans="1:27" ht="12.75">
      <c r="A32" s="75" t="s">
        <v>33</v>
      </c>
      <c r="B32" s="84">
        <v>39994</v>
      </c>
      <c r="C32" s="15">
        <v>289174</v>
      </c>
      <c r="D32" s="83"/>
      <c r="E32" s="13" t="s">
        <v>16</v>
      </c>
      <c r="F32" s="13">
        <v>50</v>
      </c>
      <c r="G32" s="13"/>
      <c r="H32" s="13">
        <v>57832</v>
      </c>
      <c r="I32" s="13"/>
      <c r="J32" s="13">
        <f t="shared" si="2"/>
        <v>5783.48</v>
      </c>
      <c r="K32" s="13"/>
      <c r="L32" s="13">
        <f t="shared" si="0"/>
        <v>63615.479999999996</v>
      </c>
      <c r="N32" s="15">
        <f t="shared" si="1"/>
        <v>225558.52000000002</v>
      </c>
      <c r="O32" s="15"/>
      <c r="P32" s="88"/>
      <c r="Q32" s="51">
        <f>+C20</f>
        <v>835148.42</v>
      </c>
      <c r="R32" s="45"/>
      <c r="S32" s="47">
        <f>+C42</f>
        <v>3708465.7199999997</v>
      </c>
      <c r="T32" s="48"/>
      <c r="U32" s="49">
        <f>+C96</f>
        <v>7128353</v>
      </c>
      <c r="V32" s="50"/>
      <c r="W32" s="51">
        <f>+C216</f>
        <v>3844256.14</v>
      </c>
      <c r="X32" s="45"/>
      <c r="Y32" s="51">
        <f>+C281</f>
        <v>62456468.89</v>
      </c>
      <c r="AA32" s="51"/>
    </row>
    <row r="33" spans="1:27" ht="12.75">
      <c r="A33" s="75" t="s">
        <v>36</v>
      </c>
      <c r="B33" s="84">
        <v>40359</v>
      </c>
      <c r="C33" s="15">
        <v>1700</v>
      </c>
      <c r="D33" s="83"/>
      <c r="E33" s="13" t="s">
        <v>16</v>
      </c>
      <c r="F33" s="13">
        <v>50</v>
      </c>
      <c r="G33" s="13"/>
      <c r="H33" s="13">
        <v>306</v>
      </c>
      <c r="I33" s="13"/>
      <c r="J33" s="13">
        <f t="shared" si="2"/>
        <v>34</v>
      </c>
      <c r="K33" s="13"/>
      <c r="L33" s="13">
        <f t="shared" si="0"/>
        <v>340</v>
      </c>
      <c r="N33" s="15">
        <f t="shared" si="1"/>
        <v>1360</v>
      </c>
      <c r="O33" s="15"/>
      <c r="P33" s="15"/>
      <c r="Q33" s="51"/>
      <c r="R33" s="45"/>
      <c r="S33" s="47">
        <f>+C297</f>
        <v>192736</v>
      </c>
      <c r="T33" s="48"/>
      <c r="U33" s="51">
        <f>+C224</f>
        <v>78640</v>
      </c>
      <c r="V33" s="45"/>
      <c r="W33" s="46"/>
      <c r="Y33" s="46"/>
      <c r="AA33" s="46"/>
    </row>
    <row r="34" spans="1:27" ht="12.75">
      <c r="A34" s="75" t="s">
        <v>48</v>
      </c>
      <c r="B34" s="84">
        <v>40724</v>
      </c>
      <c r="C34" s="15">
        <v>101795.27</v>
      </c>
      <c r="D34" s="83"/>
      <c r="E34" s="13" t="s">
        <v>16</v>
      </c>
      <c r="F34" s="13">
        <v>50</v>
      </c>
      <c r="G34" s="13"/>
      <c r="H34" s="13">
        <v>16288</v>
      </c>
      <c r="I34" s="13"/>
      <c r="J34" s="13">
        <f t="shared" si="2"/>
        <v>2035.9054</v>
      </c>
      <c r="K34" s="13"/>
      <c r="L34" s="13">
        <f t="shared" si="0"/>
        <v>18323.9054</v>
      </c>
      <c r="N34" s="15">
        <f t="shared" si="1"/>
        <v>83471.3646</v>
      </c>
      <c r="O34" s="15"/>
      <c r="P34" s="88"/>
      <c r="Q34" s="51"/>
      <c r="R34" s="45"/>
      <c r="S34" s="47">
        <f>+C333</f>
        <v>8475768</v>
      </c>
      <c r="T34" s="48"/>
      <c r="U34" s="51">
        <f>+C231</f>
        <v>134213</v>
      </c>
      <c r="V34" s="45"/>
      <c r="W34" s="46"/>
      <c r="X34" s="45"/>
      <c r="Y34" s="46"/>
      <c r="AA34" s="46"/>
    </row>
    <row r="35" spans="1:27" ht="12.75">
      <c r="A35" s="75" t="s">
        <v>74</v>
      </c>
      <c r="B35" s="84">
        <v>41090</v>
      </c>
      <c r="C35" s="15">
        <v>25000</v>
      </c>
      <c r="D35" s="83"/>
      <c r="E35" s="13" t="s">
        <v>16</v>
      </c>
      <c r="F35" s="13">
        <v>50</v>
      </c>
      <c r="G35" s="13"/>
      <c r="H35" s="13">
        <v>3500</v>
      </c>
      <c r="I35" s="13"/>
      <c r="J35" s="13">
        <f t="shared" si="2"/>
        <v>500</v>
      </c>
      <c r="K35" s="13"/>
      <c r="L35" s="13">
        <f t="shared" si="0"/>
        <v>4000</v>
      </c>
      <c r="N35" s="15">
        <f t="shared" si="1"/>
        <v>21000</v>
      </c>
      <c r="O35" s="15"/>
      <c r="P35" s="15"/>
      <c r="Q35" s="51"/>
      <c r="R35" s="45"/>
      <c r="S35" s="47"/>
      <c r="T35" s="48"/>
      <c r="U35" s="51">
        <f>+C338</f>
        <v>1039780</v>
      </c>
      <c r="V35" s="45"/>
      <c r="W35" s="46"/>
      <c r="X35" s="45"/>
      <c r="Y35" s="46"/>
      <c r="AA35" s="46"/>
    </row>
    <row r="36" spans="1:27" ht="12.75">
      <c r="A36" s="75" t="s">
        <v>73</v>
      </c>
      <c r="B36" s="84">
        <v>41090</v>
      </c>
      <c r="C36" s="15">
        <v>43255.5</v>
      </c>
      <c r="D36" s="83"/>
      <c r="E36" s="13" t="s">
        <v>16</v>
      </c>
      <c r="F36" s="13">
        <v>50</v>
      </c>
      <c r="G36" s="13"/>
      <c r="H36" s="15">
        <v>6059</v>
      </c>
      <c r="I36" s="13"/>
      <c r="J36" s="15">
        <f t="shared" si="2"/>
        <v>865.11</v>
      </c>
      <c r="K36" s="13"/>
      <c r="L36" s="15">
        <f t="shared" si="0"/>
        <v>6924.11</v>
      </c>
      <c r="N36" s="15">
        <f>C36-L36</f>
        <v>36331.39</v>
      </c>
      <c r="O36" s="15"/>
      <c r="P36" s="15"/>
      <c r="Q36" s="51"/>
      <c r="R36" s="45"/>
      <c r="S36" s="47"/>
      <c r="T36" s="48"/>
      <c r="U36" s="51">
        <f>+C344</f>
        <v>386000</v>
      </c>
      <c r="V36" s="45"/>
      <c r="W36" s="46"/>
      <c r="X36" s="45"/>
      <c r="Y36" s="46"/>
      <c r="AA36" s="46"/>
    </row>
    <row r="37" spans="1:27" ht="12.75">
      <c r="A37" s="75" t="s">
        <v>110</v>
      </c>
      <c r="B37" s="84">
        <v>42916</v>
      </c>
      <c r="C37" s="15">
        <v>1433502</v>
      </c>
      <c r="D37" s="83"/>
      <c r="E37" s="13" t="s">
        <v>16</v>
      </c>
      <c r="F37" s="13">
        <v>50</v>
      </c>
      <c r="G37" s="13"/>
      <c r="H37" s="15">
        <v>57340</v>
      </c>
      <c r="I37" s="13"/>
      <c r="J37" s="15">
        <f t="shared" si="2"/>
        <v>28670.04</v>
      </c>
      <c r="K37" s="13"/>
      <c r="L37" s="15">
        <f t="shared" si="0"/>
        <v>86010.04000000001</v>
      </c>
      <c r="N37" s="15">
        <f>C37-L37</f>
        <v>1347491.96</v>
      </c>
      <c r="O37" s="15"/>
      <c r="P37" s="15"/>
      <c r="Q37" s="51"/>
      <c r="R37" s="45"/>
      <c r="S37" s="47"/>
      <c r="T37" s="48"/>
      <c r="U37" s="51"/>
      <c r="V37" s="45"/>
      <c r="W37" s="46"/>
      <c r="X37" s="45"/>
      <c r="Y37" s="46"/>
      <c r="AA37" s="46"/>
    </row>
    <row r="38" spans="1:27" ht="12.75">
      <c r="A38" s="75" t="s">
        <v>109</v>
      </c>
      <c r="B38" s="84">
        <v>42916</v>
      </c>
      <c r="C38" s="15">
        <v>349895</v>
      </c>
      <c r="D38" s="83"/>
      <c r="E38" s="13" t="s">
        <v>16</v>
      </c>
      <c r="F38" s="13">
        <v>50</v>
      </c>
      <c r="G38" s="13"/>
      <c r="H38" s="15">
        <v>13996</v>
      </c>
      <c r="I38" s="13"/>
      <c r="J38" s="15">
        <f t="shared" si="2"/>
        <v>6997.9</v>
      </c>
      <c r="K38" s="13"/>
      <c r="L38" s="15">
        <f t="shared" si="0"/>
        <v>20993.9</v>
      </c>
      <c r="N38" s="15">
        <f>C38-L38</f>
        <v>328901.1</v>
      </c>
      <c r="O38" s="15"/>
      <c r="P38" s="15"/>
      <c r="Q38" s="51"/>
      <c r="R38" s="45"/>
      <c r="S38" s="47"/>
      <c r="T38" s="48"/>
      <c r="U38" s="51"/>
      <c r="V38" s="45"/>
      <c r="W38" s="46"/>
      <c r="X38" s="45"/>
      <c r="Y38" s="46"/>
      <c r="AA38" s="46"/>
    </row>
    <row r="39" spans="1:27" ht="12.75">
      <c r="A39" s="75" t="s">
        <v>136</v>
      </c>
      <c r="B39" s="84">
        <v>44012</v>
      </c>
      <c r="C39" s="85">
        <v>222275</v>
      </c>
      <c r="D39" s="83"/>
      <c r="E39" s="13" t="s">
        <v>16</v>
      </c>
      <c r="F39" s="13">
        <v>50</v>
      </c>
      <c r="G39" s="13"/>
      <c r="H39" s="85"/>
      <c r="I39" s="13"/>
      <c r="J39" s="85"/>
      <c r="K39" s="13"/>
      <c r="L39" s="85"/>
      <c r="N39" s="85"/>
      <c r="O39" s="15"/>
      <c r="P39" s="15"/>
      <c r="Q39" s="51"/>
      <c r="R39" s="45"/>
      <c r="S39" s="47"/>
      <c r="T39" s="48"/>
      <c r="U39" s="51"/>
      <c r="V39" s="45"/>
      <c r="W39" s="46"/>
      <c r="X39" s="45"/>
      <c r="Y39" s="46"/>
      <c r="AA39" s="46"/>
    </row>
    <row r="40" spans="1:27" ht="12.75">
      <c r="A40" s="75"/>
      <c r="B40" s="84"/>
      <c r="C40" s="15"/>
      <c r="D40" s="83"/>
      <c r="E40" s="13"/>
      <c r="F40" s="13"/>
      <c r="G40" s="13"/>
      <c r="H40" s="15"/>
      <c r="I40" s="13"/>
      <c r="J40" s="15"/>
      <c r="K40" s="13"/>
      <c r="L40" s="15"/>
      <c r="N40" s="15"/>
      <c r="O40" s="15"/>
      <c r="P40" s="15"/>
      <c r="Q40" s="51"/>
      <c r="R40" s="45"/>
      <c r="S40" s="47"/>
      <c r="T40" s="48"/>
      <c r="U40" s="51"/>
      <c r="V40" s="45"/>
      <c r="W40" s="46"/>
      <c r="X40" s="45"/>
      <c r="Y40" s="46"/>
      <c r="AA40" s="46"/>
    </row>
    <row r="41" spans="3:27" ht="12.75">
      <c r="C41" s="15"/>
      <c r="D41" s="83"/>
      <c r="E41" s="13"/>
      <c r="F41" s="13"/>
      <c r="G41" s="13"/>
      <c r="H41" s="13"/>
      <c r="I41" s="13"/>
      <c r="J41" s="13"/>
      <c r="K41" s="13"/>
      <c r="L41" s="13"/>
      <c r="N41" s="15"/>
      <c r="O41" s="15"/>
      <c r="P41" s="15"/>
      <c r="Q41" s="50"/>
      <c r="R41" s="50"/>
      <c r="S41" s="55"/>
      <c r="T41" s="55"/>
      <c r="U41" s="50">
        <f>+C347</f>
        <v>180000</v>
      </c>
      <c r="V41" s="50"/>
      <c r="W41" s="50"/>
      <c r="X41" s="50"/>
      <c r="Y41" s="50"/>
      <c r="Z41" s="16"/>
      <c r="AA41" s="50"/>
    </row>
    <row r="42" spans="1:21" ht="13.5" thickBot="1">
      <c r="A42" s="80" t="s">
        <v>19</v>
      </c>
      <c r="B42" s="84"/>
      <c r="C42" s="14">
        <f>SUM(C23:C39)</f>
        <v>3708465.7199999997</v>
      </c>
      <c r="D42" s="99">
        <v>1492</v>
      </c>
      <c r="E42" s="13"/>
      <c r="F42" s="13"/>
      <c r="G42" s="13"/>
      <c r="H42" s="14">
        <f>SUM(H23:H39)</f>
        <v>603060</v>
      </c>
      <c r="I42" s="15"/>
      <c r="J42" s="14">
        <f>SUM(J23:J39)</f>
        <v>68494.3544</v>
      </c>
      <c r="K42" s="15"/>
      <c r="L42" s="14">
        <f>SUM(L23:L39)</f>
        <v>671554.3544000001</v>
      </c>
      <c r="M42" s="16"/>
      <c r="N42" s="14">
        <f>SUM(N23:N39)</f>
        <v>2814636.3655999997</v>
      </c>
      <c r="O42" s="15"/>
      <c r="U42" s="100">
        <f>+C351</f>
        <v>500787</v>
      </c>
    </row>
    <row r="43" spans="2:21" ht="13.5" thickTop="1">
      <c r="B43" s="84"/>
      <c r="C43" s="87" t="s">
        <v>58</v>
      </c>
      <c r="D43" s="99"/>
      <c r="E43" s="13"/>
      <c r="F43" s="13"/>
      <c r="G43" s="13"/>
      <c r="H43" s="15"/>
      <c r="I43" s="13"/>
      <c r="J43" s="15"/>
      <c r="K43" s="13"/>
      <c r="L43" s="87" t="s">
        <v>52</v>
      </c>
      <c r="N43" s="15"/>
      <c r="O43" s="15"/>
      <c r="U43" s="100">
        <f>+C361</f>
        <v>5407790</v>
      </c>
    </row>
    <row r="44" spans="2:28" ht="13.5" thickBot="1">
      <c r="B44" s="84"/>
      <c r="C44" s="15"/>
      <c r="D44" s="99"/>
      <c r="E44" s="13"/>
      <c r="F44" s="13"/>
      <c r="G44" s="13"/>
      <c r="H44" s="15"/>
      <c r="I44" s="13"/>
      <c r="J44" s="15"/>
      <c r="K44" s="15"/>
      <c r="L44" s="15"/>
      <c r="N44" s="15"/>
      <c r="O44" s="15"/>
      <c r="P44" s="93" t="s">
        <v>66</v>
      </c>
      <c r="Q44" s="56">
        <f>SUM(Q32:Q43)</f>
        <v>835148.42</v>
      </c>
      <c r="R44" s="56">
        <f>SUM(R32:R43)</f>
        <v>0</v>
      </c>
      <c r="S44" s="56">
        <f>SUM(S32:S43)</f>
        <v>12376969.719999999</v>
      </c>
      <c r="T44" s="56">
        <f>SUM(T32:T43)</f>
        <v>0</v>
      </c>
      <c r="U44" s="56">
        <f>SUM(U32:U43)</f>
        <v>14855563</v>
      </c>
      <c r="V44" s="56">
        <f aca="true" t="shared" si="3" ref="V44:AA44">SUM(V32:V43)</f>
        <v>0</v>
      </c>
      <c r="W44" s="56">
        <f t="shared" si="3"/>
        <v>3844256.14</v>
      </c>
      <c r="X44" s="56">
        <f t="shared" si="3"/>
        <v>0</v>
      </c>
      <c r="Y44" s="56">
        <f t="shared" si="3"/>
        <v>62456468.89</v>
      </c>
      <c r="Z44" s="56">
        <f t="shared" si="3"/>
        <v>0</v>
      </c>
      <c r="AA44" s="56">
        <f t="shared" si="3"/>
        <v>0</v>
      </c>
      <c r="AB44" s="120">
        <f>SUM(Q44:AA44)</f>
        <v>94368406.17</v>
      </c>
    </row>
    <row r="45" spans="1:27" ht="13.5" thickTop="1">
      <c r="A45" s="75">
        <v>1952</v>
      </c>
      <c r="B45" s="84">
        <v>18994</v>
      </c>
      <c r="C45" s="15">
        <v>457000</v>
      </c>
      <c r="D45" s="99"/>
      <c r="E45" s="13" t="s">
        <v>16</v>
      </c>
      <c r="F45" s="13">
        <v>99</v>
      </c>
      <c r="G45" s="13"/>
      <c r="H45" s="15">
        <v>308735</v>
      </c>
      <c r="I45" s="13"/>
      <c r="J45" s="15">
        <f>C45/F45-42</f>
        <v>4574.161616161616</v>
      </c>
      <c r="K45" s="15"/>
      <c r="L45" s="15">
        <f aca="true" t="shared" si="4" ref="L45:L90">H45+J45</f>
        <v>313309.16161616164</v>
      </c>
      <c r="N45" s="15">
        <f aca="true" t="shared" si="5" ref="N45:N94">C45-L45</f>
        <v>143690.83838383836</v>
      </c>
      <c r="O45" s="15"/>
      <c r="P45" s="93" t="s">
        <v>55</v>
      </c>
      <c r="Q45" s="87" t="s">
        <v>57</v>
      </c>
      <c r="S45" s="87" t="s">
        <v>58</v>
      </c>
      <c r="U45" s="87" t="s">
        <v>59</v>
      </c>
      <c r="W45" s="87" t="s">
        <v>60</v>
      </c>
      <c r="Y45" s="87" t="s">
        <v>61</v>
      </c>
      <c r="AA45" s="87" t="s">
        <v>62</v>
      </c>
    </row>
    <row r="46" spans="1:17" ht="12.75">
      <c r="A46" s="75">
        <v>1955</v>
      </c>
      <c r="B46" s="84">
        <v>20090</v>
      </c>
      <c r="C46" s="15">
        <v>18000</v>
      </c>
      <c r="D46" s="99"/>
      <c r="E46" s="13" t="s">
        <v>16</v>
      </c>
      <c r="F46" s="13">
        <v>99.11</v>
      </c>
      <c r="G46" s="13"/>
      <c r="H46" s="15">
        <v>11617</v>
      </c>
      <c r="I46" s="13"/>
      <c r="J46" s="15">
        <f aca="true" t="shared" si="6" ref="J46:J51">C46/F46-2</f>
        <v>179.6163858339219</v>
      </c>
      <c r="K46" s="15"/>
      <c r="L46" s="15">
        <f t="shared" si="4"/>
        <v>11796.616385833922</v>
      </c>
      <c r="N46" s="15">
        <f t="shared" si="5"/>
        <v>6203.383614166078</v>
      </c>
      <c r="O46" s="15"/>
      <c r="P46" s="15"/>
      <c r="Q46" s="82" t="s">
        <v>63</v>
      </c>
    </row>
    <row r="47" spans="1:22" ht="12.75">
      <c r="A47" s="75">
        <v>1967</v>
      </c>
      <c r="B47" s="84">
        <v>24473</v>
      </c>
      <c r="C47" s="15">
        <v>37000</v>
      </c>
      <c r="D47" s="99"/>
      <c r="E47" s="13" t="s">
        <v>16</v>
      </c>
      <c r="F47" s="13">
        <v>99</v>
      </c>
      <c r="G47" s="13"/>
      <c r="H47" s="15">
        <v>20516</v>
      </c>
      <c r="I47" s="13"/>
      <c r="J47" s="15">
        <f t="shared" si="6"/>
        <v>371.73737373737373</v>
      </c>
      <c r="K47" s="15"/>
      <c r="L47" s="15">
        <f t="shared" si="4"/>
        <v>20887.737373737375</v>
      </c>
      <c r="N47" s="15">
        <f t="shared" si="5"/>
        <v>16112.262626262625</v>
      </c>
      <c r="O47" s="15"/>
      <c r="P47" s="15"/>
      <c r="U47" s="101"/>
      <c r="V47" s="102"/>
    </row>
    <row r="48" spans="1:22" ht="12.75">
      <c r="A48" s="75">
        <v>1969</v>
      </c>
      <c r="B48" s="84">
        <v>25204</v>
      </c>
      <c r="C48" s="15">
        <v>13864</v>
      </c>
      <c r="D48" s="99"/>
      <c r="E48" s="13" t="s">
        <v>16</v>
      </c>
      <c r="F48" s="13">
        <v>99</v>
      </c>
      <c r="G48" s="13"/>
      <c r="H48" s="15">
        <v>6997</v>
      </c>
      <c r="I48" s="13"/>
      <c r="J48" s="15">
        <f t="shared" si="6"/>
        <v>138.04040404040404</v>
      </c>
      <c r="K48" s="15"/>
      <c r="L48" s="15">
        <f t="shared" si="4"/>
        <v>7135.040404040404</v>
      </c>
      <c r="N48" s="15">
        <f t="shared" si="5"/>
        <v>6728.959595959596</v>
      </c>
      <c r="O48" s="15"/>
      <c r="P48" s="15"/>
      <c r="U48" s="101"/>
      <c r="V48" s="102"/>
    </row>
    <row r="49" spans="1:22" ht="12.75">
      <c r="A49" s="75">
        <v>1970</v>
      </c>
      <c r="B49" s="84">
        <v>25569</v>
      </c>
      <c r="C49" s="15">
        <v>713805</v>
      </c>
      <c r="D49" s="99"/>
      <c r="E49" s="13" t="s">
        <v>16</v>
      </c>
      <c r="F49" s="13">
        <v>99</v>
      </c>
      <c r="G49" s="13"/>
      <c r="H49" s="15">
        <v>354460</v>
      </c>
      <c r="I49" s="13"/>
      <c r="J49" s="15">
        <f t="shared" si="6"/>
        <v>7208.151515151515</v>
      </c>
      <c r="K49" s="15"/>
      <c r="L49" s="15">
        <f t="shared" si="4"/>
        <v>361668.1515151515</v>
      </c>
      <c r="N49" s="15">
        <f t="shared" si="5"/>
        <v>352136.8484848485</v>
      </c>
      <c r="O49" s="15"/>
      <c r="P49" s="15"/>
      <c r="U49" s="101"/>
      <c r="V49" s="102"/>
    </row>
    <row r="50" spans="1:16" ht="12.75">
      <c r="A50" s="75">
        <v>1971</v>
      </c>
      <c r="B50" s="84">
        <v>25934</v>
      </c>
      <c r="C50" s="15">
        <v>22518</v>
      </c>
      <c r="D50" s="99"/>
      <c r="E50" s="13" t="s">
        <v>16</v>
      </c>
      <c r="F50" s="13">
        <v>99</v>
      </c>
      <c r="G50" s="13"/>
      <c r="H50" s="15">
        <v>10928</v>
      </c>
      <c r="I50" s="13"/>
      <c r="J50" s="15">
        <f t="shared" si="6"/>
        <v>225.45454545454547</v>
      </c>
      <c r="K50" s="15"/>
      <c r="L50" s="15">
        <f t="shared" si="4"/>
        <v>11153.454545454546</v>
      </c>
      <c r="N50" s="15">
        <f t="shared" si="5"/>
        <v>11364.545454545454</v>
      </c>
      <c r="O50" s="15"/>
      <c r="P50" s="15"/>
    </row>
    <row r="51" spans="1:16" ht="12.75">
      <c r="A51" s="75">
        <v>1972</v>
      </c>
      <c r="B51" s="84">
        <v>26299</v>
      </c>
      <c r="C51" s="15">
        <v>22304</v>
      </c>
      <c r="D51" s="99"/>
      <c r="E51" s="13" t="s">
        <v>16</v>
      </c>
      <c r="F51" s="13">
        <v>99</v>
      </c>
      <c r="G51" s="13"/>
      <c r="H51" s="15">
        <v>12967</v>
      </c>
      <c r="I51" s="13"/>
      <c r="J51" s="15">
        <f t="shared" si="6"/>
        <v>223.2929292929293</v>
      </c>
      <c r="K51" s="15"/>
      <c r="L51" s="15">
        <f t="shared" si="4"/>
        <v>13190.29292929293</v>
      </c>
      <c r="N51" s="15">
        <f t="shared" si="5"/>
        <v>9113.70707070707</v>
      </c>
      <c r="O51" s="15"/>
      <c r="P51" s="15"/>
    </row>
    <row r="52" spans="1:16" ht="12.75">
      <c r="A52" s="75">
        <v>1972</v>
      </c>
      <c r="B52" s="84">
        <v>26299</v>
      </c>
      <c r="C52" s="15">
        <v>2670</v>
      </c>
      <c r="D52" s="99"/>
      <c r="E52" s="13" t="s">
        <v>16</v>
      </c>
      <c r="F52" s="13">
        <v>20</v>
      </c>
      <c r="G52" s="13"/>
      <c r="H52" s="15">
        <v>2670</v>
      </c>
      <c r="I52" s="13"/>
      <c r="J52" s="15">
        <v>0</v>
      </c>
      <c r="K52" s="15"/>
      <c r="L52" s="15">
        <f t="shared" si="4"/>
        <v>2670</v>
      </c>
      <c r="N52" s="15">
        <f t="shared" si="5"/>
        <v>0</v>
      </c>
      <c r="O52" s="15"/>
      <c r="P52" s="15"/>
    </row>
    <row r="53" spans="1:16" ht="12.75">
      <c r="A53" s="75">
        <v>1974</v>
      </c>
      <c r="B53" s="84">
        <v>27030</v>
      </c>
      <c r="C53" s="15">
        <v>24847</v>
      </c>
      <c r="D53" s="99"/>
      <c r="E53" s="13" t="s">
        <v>16</v>
      </c>
      <c r="F53" s="13">
        <v>99</v>
      </c>
      <c r="G53" s="13"/>
      <c r="H53" s="15">
        <v>11319</v>
      </c>
      <c r="I53" s="13"/>
      <c r="J53" s="15">
        <f aca="true" t="shared" si="7" ref="J53:J60">C53/F53-2</f>
        <v>248.97979797979798</v>
      </c>
      <c r="K53" s="15"/>
      <c r="L53" s="15">
        <f t="shared" si="4"/>
        <v>11567.979797979799</v>
      </c>
      <c r="N53" s="15">
        <f t="shared" si="5"/>
        <v>13279.020202020201</v>
      </c>
      <c r="O53" s="15"/>
      <c r="P53" s="15"/>
    </row>
    <row r="54" spans="1:16" ht="12.75">
      <c r="A54" s="75">
        <v>1975</v>
      </c>
      <c r="B54" s="84">
        <v>27395</v>
      </c>
      <c r="C54" s="15">
        <v>25077</v>
      </c>
      <c r="D54" s="99"/>
      <c r="E54" s="13" t="s">
        <v>16</v>
      </c>
      <c r="F54" s="13">
        <v>99</v>
      </c>
      <c r="G54" s="13"/>
      <c r="H54" s="15">
        <v>11171</v>
      </c>
      <c r="I54" s="13"/>
      <c r="J54" s="15">
        <f t="shared" si="7"/>
        <v>251.3030303030303</v>
      </c>
      <c r="K54" s="15"/>
      <c r="L54" s="15">
        <f t="shared" si="4"/>
        <v>11422.30303030303</v>
      </c>
      <c r="N54" s="15">
        <f t="shared" si="5"/>
        <v>13654.69696969697</v>
      </c>
      <c r="O54" s="15"/>
      <c r="P54" s="15"/>
    </row>
    <row r="55" spans="1:16" ht="12.75">
      <c r="A55" s="75">
        <v>1977</v>
      </c>
      <c r="B55" s="84">
        <v>28126</v>
      </c>
      <c r="C55" s="15">
        <v>13672</v>
      </c>
      <c r="D55" s="99"/>
      <c r="E55" s="13" t="s">
        <v>16</v>
      </c>
      <c r="F55" s="13">
        <v>99</v>
      </c>
      <c r="G55" s="13"/>
      <c r="H55" s="15">
        <v>5808</v>
      </c>
      <c r="I55" s="13"/>
      <c r="J55" s="15">
        <f t="shared" si="7"/>
        <v>136.1010101010101</v>
      </c>
      <c r="K55" s="15"/>
      <c r="L55" s="15">
        <f t="shared" si="4"/>
        <v>5944.10101010101</v>
      </c>
      <c r="N55" s="15">
        <f t="shared" si="5"/>
        <v>7727.89898989899</v>
      </c>
      <c r="O55" s="15"/>
      <c r="P55" s="15"/>
    </row>
    <row r="56" spans="1:16" ht="12.75">
      <c r="A56" s="75">
        <v>1978</v>
      </c>
      <c r="B56" s="84">
        <v>28491</v>
      </c>
      <c r="C56" s="15">
        <v>16223</v>
      </c>
      <c r="D56" s="99"/>
      <c r="E56" s="13" t="s">
        <v>16</v>
      </c>
      <c r="F56" s="13">
        <v>99</v>
      </c>
      <c r="G56" s="13"/>
      <c r="H56" s="15">
        <v>6733</v>
      </c>
      <c r="I56" s="13"/>
      <c r="J56" s="15">
        <f t="shared" si="7"/>
        <v>161.86868686868686</v>
      </c>
      <c r="K56" s="15"/>
      <c r="L56" s="15">
        <f t="shared" si="4"/>
        <v>6894.868686868687</v>
      </c>
      <c r="N56" s="15">
        <f t="shared" si="5"/>
        <v>9328.131313131313</v>
      </c>
      <c r="O56" s="15"/>
      <c r="P56" s="15"/>
    </row>
    <row r="57" spans="1:16" ht="12.75">
      <c r="A57" s="75">
        <v>1978</v>
      </c>
      <c r="B57" s="84">
        <v>28491</v>
      </c>
      <c r="C57" s="15">
        <v>8780</v>
      </c>
      <c r="D57" s="99"/>
      <c r="E57" s="13" t="s">
        <v>16</v>
      </c>
      <c r="F57" s="13">
        <v>99</v>
      </c>
      <c r="G57" s="13"/>
      <c r="H57" s="15">
        <v>3635</v>
      </c>
      <c r="I57" s="13"/>
      <c r="J57" s="15">
        <f t="shared" si="7"/>
        <v>86.68686868686869</v>
      </c>
      <c r="K57" s="15"/>
      <c r="L57" s="15">
        <f t="shared" si="4"/>
        <v>3721.686868686869</v>
      </c>
      <c r="N57" s="15">
        <f t="shared" si="5"/>
        <v>5058.313131313131</v>
      </c>
      <c r="O57" s="15"/>
      <c r="P57" s="15"/>
    </row>
    <row r="58" spans="1:16" ht="12.75">
      <c r="A58" s="75">
        <v>1979</v>
      </c>
      <c r="B58" s="84">
        <v>28856</v>
      </c>
      <c r="C58" s="15">
        <v>3384</v>
      </c>
      <c r="D58" s="99"/>
      <c r="E58" s="13" t="s">
        <v>16</v>
      </c>
      <c r="F58" s="13">
        <v>99</v>
      </c>
      <c r="G58" s="13"/>
      <c r="H58" s="15">
        <v>1352</v>
      </c>
      <c r="I58" s="13"/>
      <c r="J58" s="15">
        <f t="shared" si="7"/>
        <v>32.18181818181818</v>
      </c>
      <c r="K58" s="15"/>
      <c r="L58" s="15">
        <f t="shared" si="4"/>
        <v>1384.1818181818182</v>
      </c>
      <c r="N58" s="15">
        <f t="shared" si="5"/>
        <v>1999.8181818181818</v>
      </c>
      <c r="O58" s="15"/>
      <c r="P58" s="15"/>
    </row>
    <row r="59" spans="1:16" ht="12.75">
      <c r="A59" s="75">
        <v>1980</v>
      </c>
      <c r="B59" s="84">
        <v>29221</v>
      </c>
      <c r="C59" s="15">
        <v>16524</v>
      </c>
      <c r="D59" s="99"/>
      <c r="E59" s="13" t="s">
        <v>16</v>
      </c>
      <c r="F59" s="13">
        <v>99</v>
      </c>
      <c r="G59" s="13"/>
      <c r="H59" s="15">
        <v>6528</v>
      </c>
      <c r="I59" s="13"/>
      <c r="J59" s="15">
        <f t="shared" si="7"/>
        <v>164.9090909090909</v>
      </c>
      <c r="K59" s="15"/>
      <c r="L59" s="15">
        <f t="shared" si="4"/>
        <v>6692.909090909091</v>
      </c>
      <c r="N59" s="15">
        <f t="shared" si="5"/>
        <v>9831.090909090908</v>
      </c>
      <c r="O59" s="15"/>
      <c r="P59" s="15"/>
    </row>
    <row r="60" spans="1:16" ht="12.75">
      <c r="A60" s="75">
        <v>1980</v>
      </c>
      <c r="B60" s="84">
        <v>29221</v>
      </c>
      <c r="C60" s="15">
        <v>135363</v>
      </c>
      <c r="D60" s="99"/>
      <c r="E60" s="13" t="s">
        <v>16</v>
      </c>
      <c r="F60" s="13">
        <v>99</v>
      </c>
      <c r="G60" s="13"/>
      <c r="H60" s="15">
        <v>53648</v>
      </c>
      <c r="I60" s="13"/>
      <c r="J60" s="15">
        <f t="shared" si="7"/>
        <v>1365.3030303030303</v>
      </c>
      <c r="K60" s="15"/>
      <c r="L60" s="15">
        <f t="shared" si="4"/>
        <v>55013.30303030303</v>
      </c>
      <c r="N60" s="15">
        <f t="shared" si="5"/>
        <v>80349.69696969696</v>
      </c>
      <c r="O60" s="15"/>
      <c r="P60" s="15"/>
    </row>
    <row r="61" spans="1:16" ht="12.75">
      <c r="A61" s="75">
        <v>1985</v>
      </c>
      <c r="B61" s="84">
        <v>31048</v>
      </c>
      <c r="C61" s="15">
        <v>7550</v>
      </c>
      <c r="D61" s="99"/>
      <c r="E61" s="13" t="s">
        <v>16</v>
      </c>
      <c r="F61" s="13">
        <v>20</v>
      </c>
      <c r="G61" s="13"/>
      <c r="H61" s="15">
        <v>7550</v>
      </c>
      <c r="I61" s="13"/>
      <c r="J61" s="15">
        <v>0</v>
      </c>
      <c r="K61" s="15"/>
      <c r="L61" s="15">
        <f t="shared" si="4"/>
        <v>7550</v>
      </c>
      <c r="N61" s="15">
        <f t="shared" si="5"/>
        <v>0</v>
      </c>
      <c r="O61" s="15"/>
      <c r="P61" s="15"/>
    </row>
    <row r="62" spans="1:16" ht="12.75">
      <c r="A62" s="75">
        <v>1987</v>
      </c>
      <c r="B62" s="84">
        <v>31778</v>
      </c>
      <c r="C62" s="15">
        <v>91593</v>
      </c>
      <c r="D62" s="99"/>
      <c r="E62" s="13" t="s">
        <v>16</v>
      </c>
      <c r="F62" s="13">
        <v>20</v>
      </c>
      <c r="G62" s="13"/>
      <c r="H62" s="15">
        <v>91593</v>
      </c>
      <c r="I62" s="13"/>
      <c r="J62" s="15"/>
      <c r="K62" s="15"/>
      <c r="L62" s="15">
        <f t="shared" si="4"/>
        <v>91593</v>
      </c>
      <c r="N62" s="15">
        <f t="shared" si="5"/>
        <v>0</v>
      </c>
      <c r="O62" s="15"/>
      <c r="P62" s="15"/>
    </row>
    <row r="63" spans="1:16" ht="12.75">
      <c r="A63" s="75">
        <v>1989</v>
      </c>
      <c r="B63" s="84">
        <v>32509</v>
      </c>
      <c r="C63" s="15">
        <v>14650</v>
      </c>
      <c r="D63" s="99"/>
      <c r="E63" s="13" t="s">
        <v>16</v>
      </c>
      <c r="F63" s="13">
        <v>20</v>
      </c>
      <c r="G63" s="13"/>
      <c r="H63" s="15">
        <v>14650</v>
      </c>
      <c r="I63" s="13"/>
      <c r="J63" s="15"/>
      <c r="K63" s="15"/>
      <c r="L63" s="15">
        <f t="shared" si="4"/>
        <v>14650</v>
      </c>
      <c r="N63" s="15">
        <f t="shared" si="5"/>
        <v>0</v>
      </c>
      <c r="O63" s="15"/>
      <c r="P63" s="15"/>
    </row>
    <row r="64" spans="1:16" ht="12.75">
      <c r="A64" s="75">
        <v>1989</v>
      </c>
      <c r="B64" s="84">
        <v>32721</v>
      </c>
      <c r="C64" s="15">
        <v>2344</v>
      </c>
      <c r="D64" s="99"/>
      <c r="E64" s="13" t="s">
        <v>16</v>
      </c>
      <c r="F64" s="13">
        <v>20</v>
      </c>
      <c r="G64" s="13"/>
      <c r="H64" s="15">
        <v>2344</v>
      </c>
      <c r="I64" s="13"/>
      <c r="J64" s="15">
        <v>0</v>
      </c>
      <c r="K64" s="15"/>
      <c r="L64" s="15">
        <f t="shared" si="4"/>
        <v>2344</v>
      </c>
      <c r="N64" s="15">
        <f t="shared" si="5"/>
        <v>0</v>
      </c>
      <c r="O64" s="15"/>
      <c r="P64" s="15"/>
    </row>
    <row r="65" spans="1:16" ht="12.75">
      <c r="A65" s="75">
        <v>1989</v>
      </c>
      <c r="B65" s="84">
        <v>32843</v>
      </c>
      <c r="C65" s="15">
        <v>2898</v>
      </c>
      <c r="D65" s="99"/>
      <c r="E65" s="13" t="s">
        <v>16</v>
      </c>
      <c r="F65" s="13">
        <v>20</v>
      </c>
      <c r="G65" s="13"/>
      <c r="H65" s="15">
        <v>2898</v>
      </c>
      <c r="I65" s="13"/>
      <c r="J65" s="15">
        <v>0</v>
      </c>
      <c r="K65" s="15"/>
      <c r="L65" s="15">
        <f t="shared" si="4"/>
        <v>2898</v>
      </c>
      <c r="N65" s="15">
        <f t="shared" si="5"/>
        <v>0</v>
      </c>
      <c r="O65" s="15"/>
      <c r="P65" s="15"/>
    </row>
    <row r="66" spans="1:16" ht="12.75">
      <c r="A66" s="75">
        <v>1990</v>
      </c>
      <c r="B66" s="84">
        <v>32905</v>
      </c>
      <c r="C66" s="15">
        <v>6290</v>
      </c>
      <c r="D66" s="99"/>
      <c r="E66" s="13" t="s">
        <v>16</v>
      </c>
      <c r="F66" s="13">
        <v>20</v>
      </c>
      <c r="G66" s="13"/>
      <c r="H66" s="15">
        <v>6290</v>
      </c>
      <c r="I66" s="13"/>
      <c r="J66" s="15">
        <v>0</v>
      </c>
      <c r="K66" s="15"/>
      <c r="L66" s="15">
        <f t="shared" si="4"/>
        <v>6290</v>
      </c>
      <c r="N66" s="15">
        <f t="shared" si="5"/>
        <v>0</v>
      </c>
      <c r="O66" s="15"/>
      <c r="P66" s="15"/>
    </row>
    <row r="67" spans="1:16" ht="12.75">
      <c r="A67" s="75">
        <v>1990</v>
      </c>
      <c r="B67" s="84">
        <v>32994</v>
      </c>
      <c r="C67" s="15">
        <v>15107</v>
      </c>
      <c r="D67" s="99"/>
      <c r="E67" s="13" t="s">
        <v>16</v>
      </c>
      <c r="F67" s="13">
        <v>20</v>
      </c>
      <c r="G67" s="13"/>
      <c r="H67" s="15">
        <v>15107</v>
      </c>
      <c r="I67" s="13"/>
      <c r="J67" s="15">
        <v>0</v>
      </c>
      <c r="K67" s="15"/>
      <c r="L67" s="15">
        <f t="shared" si="4"/>
        <v>15107</v>
      </c>
      <c r="N67" s="15">
        <f t="shared" si="5"/>
        <v>0</v>
      </c>
      <c r="O67" s="15"/>
      <c r="P67" s="15"/>
    </row>
    <row r="68" spans="1:16" ht="12.75">
      <c r="A68" s="75">
        <v>1990</v>
      </c>
      <c r="B68" s="84">
        <v>33025</v>
      </c>
      <c r="C68" s="15">
        <v>8478</v>
      </c>
      <c r="D68" s="99"/>
      <c r="E68" s="13" t="s">
        <v>16</v>
      </c>
      <c r="F68" s="13">
        <v>20</v>
      </c>
      <c r="G68" s="13"/>
      <c r="H68" s="15">
        <v>8478</v>
      </c>
      <c r="I68" s="13"/>
      <c r="J68" s="15">
        <v>0</v>
      </c>
      <c r="K68" s="15"/>
      <c r="L68" s="15">
        <f t="shared" si="4"/>
        <v>8478</v>
      </c>
      <c r="N68" s="15">
        <f t="shared" si="5"/>
        <v>0</v>
      </c>
      <c r="O68" s="15"/>
      <c r="P68" s="15"/>
    </row>
    <row r="69" spans="1:16" ht="12.75">
      <c r="A69" s="75">
        <v>1991</v>
      </c>
      <c r="B69" s="84">
        <v>33086</v>
      </c>
      <c r="C69" s="15">
        <v>5000</v>
      </c>
      <c r="D69" s="99"/>
      <c r="E69" s="13" t="s">
        <v>16</v>
      </c>
      <c r="F69" s="13">
        <v>10</v>
      </c>
      <c r="G69" s="13"/>
      <c r="H69" s="15">
        <v>5000</v>
      </c>
      <c r="I69" s="13"/>
      <c r="J69" s="15">
        <v>0</v>
      </c>
      <c r="K69" s="15"/>
      <c r="L69" s="15">
        <f t="shared" si="4"/>
        <v>5000</v>
      </c>
      <c r="N69" s="15">
        <f t="shared" si="5"/>
        <v>0</v>
      </c>
      <c r="O69" s="15"/>
      <c r="P69" s="15"/>
    </row>
    <row r="70" spans="1:16" ht="12.75">
      <c r="A70" s="75">
        <v>1991</v>
      </c>
      <c r="B70" s="84">
        <v>33147</v>
      </c>
      <c r="C70" s="15">
        <v>1017</v>
      </c>
      <c r="D70" s="99"/>
      <c r="E70" s="13" t="s">
        <v>16</v>
      </c>
      <c r="F70" s="13">
        <v>10</v>
      </c>
      <c r="G70" s="13"/>
      <c r="H70" s="15">
        <v>1017</v>
      </c>
      <c r="I70" s="13"/>
      <c r="J70" s="15">
        <v>0</v>
      </c>
      <c r="K70" s="15"/>
      <c r="L70" s="15">
        <f t="shared" si="4"/>
        <v>1017</v>
      </c>
      <c r="N70" s="15">
        <f t="shared" si="5"/>
        <v>0</v>
      </c>
      <c r="O70" s="15"/>
      <c r="P70" s="15"/>
    </row>
    <row r="71" spans="1:16" ht="12.75">
      <c r="A71" s="75">
        <v>1991</v>
      </c>
      <c r="B71" s="84">
        <v>33178</v>
      </c>
      <c r="C71" s="15">
        <v>6999</v>
      </c>
      <c r="E71" s="13" t="s">
        <v>16</v>
      </c>
      <c r="F71" s="13">
        <v>10</v>
      </c>
      <c r="H71" s="15">
        <v>6999</v>
      </c>
      <c r="I71" s="13"/>
      <c r="J71" s="15">
        <v>0</v>
      </c>
      <c r="L71" s="15">
        <f t="shared" si="4"/>
        <v>6999</v>
      </c>
      <c r="N71" s="15">
        <f t="shared" si="5"/>
        <v>0</v>
      </c>
      <c r="O71" s="15"/>
      <c r="P71" s="15"/>
    </row>
    <row r="72" spans="1:16" ht="12.75">
      <c r="A72" s="75">
        <v>1991</v>
      </c>
      <c r="B72" s="84">
        <v>33270</v>
      </c>
      <c r="C72" s="15">
        <v>7411</v>
      </c>
      <c r="E72" s="13" t="s">
        <v>16</v>
      </c>
      <c r="F72" s="13">
        <v>10</v>
      </c>
      <c r="H72" s="15">
        <v>7411</v>
      </c>
      <c r="I72" s="13"/>
      <c r="J72" s="15">
        <v>0</v>
      </c>
      <c r="L72" s="15">
        <f t="shared" si="4"/>
        <v>7411</v>
      </c>
      <c r="N72" s="15">
        <f t="shared" si="5"/>
        <v>0</v>
      </c>
      <c r="O72" s="15"/>
      <c r="P72" s="15"/>
    </row>
    <row r="73" spans="1:16" ht="12.75">
      <c r="A73" s="75">
        <v>1991</v>
      </c>
      <c r="B73" s="84">
        <v>33359</v>
      </c>
      <c r="C73" s="15">
        <v>3975</v>
      </c>
      <c r="D73" s="99"/>
      <c r="E73" s="13" t="s">
        <v>16</v>
      </c>
      <c r="F73" s="13">
        <v>10</v>
      </c>
      <c r="G73" s="13"/>
      <c r="H73" s="15">
        <v>3975</v>
      </c>
      <c r="I73" s="13"/>
      <c r="J73" s="15">
        <v>0</v>
      </c>
      <c r="K73" s="15"/>
      <c r="L73" s="15">
        <f t="shared" si="4"/>
        <v>3975</v>
      </c>
      <c r="N73" s="15">
        <f t="shared" si="5"/>
        <v>0</v>
      </c>
      <c r="O73" s="15"/>
      <c r="P73" s="15"/>
    </row>
    <row r="74" spans="1:16" ht="12.75">
      <c r="A74" s="75">
        <v>1991</v>
      </c>
      <c r="B74" s="84">
        <v>33025</v>
      </c>
      <c r="C74" s="15">
        <v>2150</v>
      </c>
      <c r="D74" s="99"/>
      <c r="E74" s="13" t="s">
        <v>16</v>
      </c>
      <c r="F74" s="13">
        <v>10</v>
      </c>
      <c r="G74" s="13"/>
      <c r="H74" s="15">
        <v>2150</v>
      </c>
      <c r="I74" s="13"/>
      <c r="J74" s="15">
        <v>0</v>
      </c>
      <c r="K74" s="15"/>
      <c r="L74" s="15">
        <f t="shared" si="4"/>
        <v>2150</v>
      </c>
      <c r="N74" s="15">
        <f t="shared" si="5"/>
        <v>0</v>
      </c>
      <c r="O74" s="15"/>
      <c r="P74" s="15"/>
    </row>
    <row r="75" spans="1:16" ht="12.75">
      <c r="A75" s="75">
        <v>1992</v>
      </c>
      <c r="B75" s="84">
        <v>33635</v>
      </c>
      <c r="C75" s="15">
        <v>24843</v>
      </c>
      <c r="D75" s="99"/>
      <c r="E75" s="13" t="s">
        <v>16</v>
      </c>
      <c r="F75" s="13">
        <v>10</v>
      </c>
      <c r="G75" s="13"/>
      <c r="H75" s="15">
        <v>24843</v>
      </c>
      <c r="I75" s="13"/>
      <c r="J75" s="15">
        <v>0</v>
      </c>
      <c r="K75" s="15"/>
      <c r="L75" s="15">
        <f t="shared" si="4"/>
        <v>24843</v>
      </c>
      <c r="N75" s="15">
        <f t="shared" si="5"/>
        <v>0</v>
      </c>
      <c r="O75" s="15"/>
      <c r="P75" s="15"/>
    </row>
    <row r="76" spans="1:16" ht="12.75">
      <c r="A76" s="75">
        <v>1993</v>
      </c>
      <c r="B76" s="84">
        <v>34015</v>
      </c>
      <c r="C76" s="15">
        <v>53113</v>
      </c>
      <c r="D76" s="99"/>
      <c r="E76" s="13" t="s">
        <v>16</v>
      </c>
      <c r="F76" s="13">
        <v>10</v>
      </c>
      <c r="G76" s="13"/>
      <c r="H76" s="15">
        <v>53113</v>
      </c>
      <c r="I76" s="13"/>
      <c r="J76" s="15">
        <v>0</v>
      </c>
      <c r="K76" s="15"/>
      <c r="L76" s="15">
        <f t="shared" si="4"/>
        <v>53113</v>
      </c>
      <c r="N76" s="15">
        <f t="shared" si="5"/>
        <v>0</v>
      </c>
      <c r="O76" s="15"/>
      <c r="P76" s="15"/>
    </row>
    <row r="77" spans="1:16" ht="12.75">
      <c r="A77" s="75">
        <v>1994</v>
      </c>
      <c r="B77" s="84">
        <v>34335</v>
      </c>
      <c r="C77" s="15">
        <v>54178</v>
      </c>
      <c r="D77" s="99"/>
      <c r="E77" s="13" t="s">
        <v>16</v>
      </c>
      <c r="F77" s="13">
        <v>10</v>
      </c>
      <c r="G77" s="13"/>
      <c r="H77" s="15">
        <v>54178</v>
      </c>
      <c r="I77" s="13"/>
      <c r="J77" s="15">
        <v>0</v>
      </c>
      <c r="K77" s="15"/>
      <c r="L77" s="15">
        <f t="shared" si="4"/>
        <v>54178</v>
      </c>
      <c r="N77" s="15">
        <f t="shared" si="5"/>
        <v>0</v>
      </c>
      <c r="O77" s="15"/>
      <c r="P77" s="15"/>
    </row>
    <row r="78" spans="1:16" ht="12.75">
      <c r="A78" s="75">
        <v>1995</v>
      </c>
      <c r="B78" s="84">
        <v>34700</v>
      </c>
      <c r="C78" s="15">
        <v>77693</v>
      </c>
      <c r="D78" s="99"/>
      <c r="E78" s="13" t="s">
        <v>16</v>
      </c>
      <c r="F78" s="13">
        <v>10</v>
      </c>
      <c r="G78" s="13"/>
      <c r="H78" s="15">
        <v>77693</v>
      </c>
      <c r="I78" s="13"/>
      <c r="J78" s="15">
        <v>0</v>
      </c>
      <c r="K78" s="15"/>
      <c r="L78" s="15">
        <f t="shared" si="4"/>
        <v>77693</v>
      </c>
      <c r="N78" s="15">
        <f t="shared" si="5"/>
        <v>0</v>
      </c>
      <c r="O78" s="15"/>
      <c r="P78" s="15"/>
    </row>
    <row r="79" spans="1:16" ht="12.75">
      <c r="A79" s="75">
        <v>1996</v>
      </c>
      <c r="B79" s="84">
        <v>35065</v>
      </c>
      <c r="C79" s="15">
        <v>41665</v>
      </c>
      <c r="D79" s="99"/>
      <c r="E79" s="13" t="s">
        <v>16</v>
      </c>
      <c r="F79" s="13">
        <v>10</v>
      </c>
      <c r="G79" s="13"/>
      <c r="H79" s="15">
        <v>41665</v>
      </c>
      <c r="I79" s="13"/>
      <c r="J79" s="15">
        <v>0</v>
      </c>
      <c r="K79" s="15"/>
      <c r="L79" s="15">
        <f t="shared" si="4"/>
        <v>41665</v>
      </c>
      <c r="N79" s="15">
        <f t="shared" si="5"/>
        <v>0</v>
      </c>
      <c r="O79" s="15"/>
      <c r="P79" s="15"/>
    </row>
    <row r="80" spans="1:16" ht="12.75">
      <c r="A80" s="75">
        <v>1997</v>
      </c>
      <c r="B80" s="84">
        <v>35431</v>
      </c>
      <c r="C80" s="15">
        <v>38895</v>
      </c>
      <c r="D80" s="99"/>
      <c r="E80" s="13" t="s">
        <v>16</v>
      </c>
      <c r="F80" s="13">
        <v>10</v>
      </c>
      <c r="G80" s="13"/>
      <c r="H80" s="15">
        <v>38895</v>
      </c>
      <c r="I80" s="13"/>
      <c r="J80" s="46"/>
      <c r="K80" s="15"/>
      <c r="L80" s="15">
        <f t="shared" si="4"/>
        <v>38895</v>
      </c>
      <c r="N80" s="15">
        <f t="shared" si="5"/>
        <v>0</v>
      </c>
      <c r="O80" s="15"/>
      <c r="P80" s="15"/>
    </row>
    <row r="81" spans="1:16" ht="12.75">
      <c r="A81" s="75">
        <v>1998</v>
      </c>
      <c r="B81" s="84">
        <v>35796</v>
      </c>
      <c r="C81" s="15">
        <v>34346</v>
      </c>
      <c r="D81" s="99"/>
      <c r="E81" s="13" t="s">
        <v>16</v>
      </c>
      <c r="F81" s="13">
        <v>10</v>
      </c>
      <c r="G81" s="13"/>
      <c r="H81" s="15">
        <v>34346</v>
      </c>
      <c r="I81" s="13"/>
      <c r="J81" s="46"/>
      <c r="K81" s="15"/>
      <c r="L81" s="15">
        <f t="shared" si="4"/>
        <v>34346</v>
      </c>
      <c r="N81" s="15">
        <f t="shared" si="5"/>
        <v>0</v>
      </c>
      <c r="O81" s="15"/>
      <c r="P81" s="15"/>
    </row>
    <row r="82" spans="1:16" ht="12.75">
      <c r="A82" s="75">
        <v>1998</v>
      </c>
      <c r="B82" s="84">
        <v>35796</v>
      </c>
      <c r="C82" s="15">
        <v>83500</v>
      </c>
      <c r="D82" s="99"/>
      <c r="E82" s="13" t="s">
        <v>16</v>
      </c>
      <c r="F82" s="13">
        <v>10</v>
      </c>
      <c r="G82" s="13"/>
      <c r="H82" s="15">
        <v>83500</v>
      </c>
      <c r="I82" s="13"/>
      <c r="J82" s="46"/>
      <c r="K82" s="15"/>
      <c r="L82" s="15">
        <f t="shared" si="4"/>
        <v>83500</v>
      </c>
      <c r="N82" s="15">
        <f t="shared" si="5"/>
        <v>0</v>
      </c>
      <c r="O82" s="15"/>
      <c r="P82" s="15"/>
    </row>
    <row r="83" spans="1:16" ht="12.75">
      <c r="A83" s="75">
        <v>1999</v>
      </c>
      <c r="B83" s="84">
        <v>36161</v>
      </c>
      <c r="C83" s="15">
        <v>18664</v>
      </c>
      <c r="D83" s="99"/>
      <c r="E83" s="13" t="s">
        <v>16</v>
      </c>
      <c r="F83" s="13">
        <v>20</v>
      </c>
      <c r="G83" s="13"/>
      <c r="H83" s="15">
        <v>18664</v>
      </c>
      <c r="I83" s="13"/>
      <c r="J83" s="15"/>
      <c r="K83" s="15"/>
      <c r="L83" s="15">
        <f t="shared" si="4"/>
        <v>18664</v>
      </c>
      <c r="N83" s="15">
        <f t="shared" si="5"/>
        <v>0</v>
      </c>
      <c r="O83" s="15"/>
      <c r="P83" s="15"/>
    </row>
    <row r="84" spans="1:16" ht="12.75">
      <c r="A84" s="75">
        <v>2000</v>
      </c>
      <c r="B84" s="84">
        <v>36526</v>
      </c>
      <c r="C84" s="15">
        <v>43837</v>
      </c>
      <c r="D84" s="99"/>
      <c r="E84" s="13" t="s">
        <v>16</v>
      </c>
      <c r="F84" s="13">
        <v>20</v>
      </c>
      <c r="G84" s="13"/>
      <c r="H84" s="15">
        <v>42733</v>
      </c>
      <c r="I84" s="13"/>
      <c r="J84" s="15">
        <v>1104</v>
      </c>
      <c r="K84" s="15"/>
      <c r="L84" s="15">
        <f t="shared" si="4"/>
        <v>43837</v>
      </c>
      <c r="N84" s="15">
        <f t="shared" si="5"/>
        <v>0</v>
      </c>
      <c r="O84" s="15"/>
      <c r="P84" s="15"/>
    </row>
    <row r="85" spans="1:16" ht="12.75">
      <c r="A85" s="75">
        <v>2001</v>
      </c>
      <c r="B85" s="84">
        <v>36892</v>
      </c>
      <c r="C85" s="15">
        <v>24878</v>
      </c>
      <c r="D85" s="99"/>
      <c r="E85" s="13" t="s">
        <v>16</v>
      </c>
      <c r="F85" s="13">
        <v>20</v>
      </c>
      <c r="G85" s="13"/>
      <c r="H85" s="15">
        <v>23003</v>
      </c>
      <c r="I85" s="13"/>
      <c r="J85" s="15">
        <f aca="true" t="shared" si="8" ref="J85:J94">C85/F85-2</f>
        <v>1241.9</v>
      </c>
      <c r="K85" s="15"/>
      <c r="L85" s="15">
        <f t="shared" si="4"/>
        <v>24244.9</v>
      </c>
      <c r="N85" s="15">
        <f t="shared" si="5"/>
        <v>633.0999999999985</v>
      </c>
      <c r="O85" s="15"/>
      <c r="P85" s="15"/>
    </row>
    <row r="86" spans="1:16" ht="12.75">
      <c r="A86" s="75">
        <v>2002</v>
      </c>
      <c r="B86" s="84">
        <v>37257</v>
      </c>
      <c r="C86" s="15">
        <v>133497</v>
      </c>
      <c r="D86" s="99"/>
      <c r="E86" s="13" t="s">
        <v>16</v>
      </c>
      <c r="F86" s="13">
        <v>20</v>
      </c>
      <c r="G86" s="13"/>
      <c r="H86" s="15">
        <v>116802</v>
      </c>
      <c r="I86" s="13"/>
      <c r="J86" s="15">
        <f t="shared" si="8"/>
        <v>6672.85</v>
      </c>
      <c r="K86" s="15"/>
      <c r="L86" s="15">
        <f t="shared" si="4"/>
        <v>123474.85</v>
      </c>
      <c r="N86" s="15">
        <f t="shared" si="5"/>
        <v>10022.149999999994</v>
      </c>
      <c r="O86" s="15"/>
      <c r="P86" s="15"/>
    </row>
    <row r="87" spans="1:16" ht="12.75">
      <c r="A87" s="75">
        <v>2003</v>
      </c>
      <c r="B87" s="84">
        <v>37622</v>
      </c>
      <c r="C87" s="15">
        <v>56906</v>
      </c>
      <c r="D87" s="99"/>
      <c r="E87" s="13" t="s">
        <v>16</v>
      </c>
      <c r="F87" s="13">
        <v>20</v>
      </c>
      <c r="G87" s="13"/>
      <c r="H87" s="15">
        <v>46936</v>
      </c>
      <c r="I87" s="13"/>
      <c r="J87" s="15">
        <f t="shared" si="8"/>
        <v>2843.3</v>
      </c>
      <c r="K87" s="13"/>
      <c r="L87" s="15">
        <f t="shared" si="4"/>
        <v>49779.3</v>
      </c>
      <c r="N87" s="15">
        <f t="shared" si="5"/>
        <v>7126.699999999997</v>
      </c>
      <c r="O87" s="15"/>
      <c r="P87" s="15"/>
    </row>
    <row r="88" spans="1:16" ht="12.75">
      <c r="A88" s="75">
        <v>2004</v>
      </c>
      <c r="B88" s="84">
        <v>37987</v>
      </c>
      <c r="C88" s="15">
        <v>100934</v>
      </c>
      <c r="D88" s="99"/>
      <c r="E88" s="13" t="s">
        <v>16</v>
      </c>
      <c r="F88" s="13">
        <v>20</v>
      </c>
      <c r="G88" s="13"/>
      <c r="H88" s="15">
        <v>78216</v>
      </c>
      <c r="I88" s="13"/>
      <c r="J88" s="15">
        <f t="shared" si="8"/>
        <v>5044.7</v>
      </c>
      <c r="K88" s="13"/>
      <c r="L88" s="15">
        <f t="shared" si="4"/>
        <v>83260.7</v>
      </c>
      <c r="N88" s="15">
        <f t="shared" si="5"/>
        <v>17673.300000000003</v>
      </c>
      <c r="O88" s="15"/>
      <c r="P88" s="15"/>
    </row>
    <row r="89" spans="1:16" ht="12.75">
      <c r="A89" s="75">
        <v>2007</v>
      </c>
      <c r="B89" s="84">
        <v>39263</v>
      </c>
      <c r="C89" s="15">
        <v>23988</v>
      </c>
      <c r="D89" s="99"/>
      <c r="E89" s="13" t="s">
        <v>16</v>
      </c>
      <c r="F89" s="13">
        <v>10</v>
      </c>
      <c r="G89" s="13"/>
      <c r="H89" s="15">
        <v>23988</v>
      </c>
      <c r="I89" s="13"/>
      <c r="J89" s="15">
        <v>0</v>
      </c>
      <c r="K89" s="15"/>
      <c r="L89" s="15">
        <f t="shared" si="4"/>
        <v>23988</v>
      </c>
      <c r="N89" s="15">
        <f t="shared" si="5"/>
        <v>0</v>
      </c>
      <c r="O89" s="15"/>
      <c r="P89" s="15"/>
    </row>
    <row r="90" spans="1:16" ht="12.75">
      <c r="A90" s="75" t="s">
        <v>44</v>
      </c>
      <c r="B90" s="84">
        <v>40724</v>
      </c>
      <c r="C90" s="15">
        <v>22750</v>
      </c>
      <c r="D90" s="99"/>
      <c r="E90" s="13" t="s">
        <v>16</v>
      </c>
      <c r="F90" s="13">
        <v>20</v>
      </c>
      <c r="G90" s="13"/>
      <c r="H90" s="15">
        <v>9093</v>
      </c>
      <c r="I90" s="13"/>
      <c r="J90" s="15">
        <f t="shared" si="8"/>
        <v>1135.5</v>
      </c>
      <c r="K90" s="15"/>
      <c r="L90" s="15">
        <f t="shared" si="4"/>
        <v>10228.5</v>
      </c>
      <c r="N90" s="15">
        <f t="shared" si="5"/>
        <v>12521.5</v>
      </c>
      <c r="O90" s="15"/>
      <c r="P90" s="15"/>
    </row>
    <row r="91" spans="1:16" ht="12.75">
      <c r="A91" s="75" t="s">
        <v>20</v>
      </c>
      <c r="B91" s="84">
        <v>38353</v>
      </c>
      <c r="C91" s="15">
        <v>3934875</v>
      </c>
      <c r="D91" s="99"/>
      <c r="E91" s="13" t="s">
        <v>16</v>
      </c>
      <c r="F91" s="13">
        <v>20</v>
      </c>
      <c r="G91" s="13"/>
      <c r="H91" s="15">
        <v>2852778</v>
      </c>
      <c r="I91" s="13"/>
      <c r="J91" s="15">
        <f t="shared" si="8"/>
        <v>196741.75</v>
      </c>
      <c r="K91" s="13"/>
      <c r="L91" s="15">
        <f>H91+J91</f>
        <v>3049519.75</v>
      </c>
      <c r="N91" s="15">
        <f t="shared" si="5"/>
        <v>885355.25</v>
      </c>
      <c r="O91" s="15"/>
      <c r="P91" s="15"/>
    </row>
    <row r="92" spans="1:16" ht="12.75">
      <c r="A92" s="75" t="s">
        <v>20</v>
      </c>
      <c r="B92" s="84">
        <v>38533</v>
      </c>
      <c r="C92" s="15">
        <v>35468</v>
      </c>
      <c r="D92" s="99"/>
      <c r="E92" s="13" t="s">
        <v>16</v>
      </c>
      <c r="F92" s="13">
        <v>20</v>
      </c>
      <c r="G92" s="13"/>
      <c r="H92" s="15">
        <v>24814</v>
      </c>
      <c r="I92" s="13"/>
      <c r="J92" s="15">
        <f t="shared" si="8"/>
        <v>1771.4</v>
      </c>
      <c r="K92" s="13"/>
      <c r="L92" s="15">
        <f>H92+J92</f>
        <v>26585.4</v>
      </c>
      <c r="N92" s="15">
        <f t="shared" si="5"/>
        <v>8882.599999999999</v>
      </c>
      <c r="O92" s="15"/>
      <c r="P92" s="15"/>
    </row>
    <row r="93" spans="1:16" ht="12.75">
      <c r="A93" s="75" t="s">
        <v>20</v>
      </c>
      <c r="B93" s="84">
        <v>38898</v>
      </c>
      <c r="C93" s="15">
        <v>522135</v>
      </c>
      <c r="D93" s="99"/>
      <c r="E93" s="13" t="s">
        <v>16</v>
      </c>
      <c r="F93" s="13">
        <v>20</v>
      </c>
      <c r="G93" s="13"/>
      <c r="H93" s="15">
        <v>339381</v>
      </c>
      <c r="I93" s="13"/>
      <c r="J93" s="15">
        <f t="shared" si="8"/>
        <v>26104.75</v>
      </c>
      <c r="K93" s="13"/>
      <c r="L93" s="15">
        <f>H93+J93</f>
        <v>365485.75</v>
      </c>
      <c r="N93" s="15">
        <f t="shared" si="5"/>
        <v>156649.25</v>
      </c>
      <c r="O93" s="15"/>
      <c r="P93" s="15"/>
    </row>
    <row r="94" spans="1:16" ht="12.75">
      <c r="A94" s="75" t="s">
        <v>20</v>
      </c>
      <c r="B94" s="84">
        <v>38898</v>
      </c>
      <c r="C94" s="85">
        <v>95695</v>
      </c>
      <c r="D94" s="99"/>
      <c r="E94" s="13" t="s">
        <v>16</v>
      </c>
      <c r="F94" s="13">
        <v>20</v>
      </c>
      <c r="G94" s="13"/>
      <c r="H94" s="85">
        <v>62195</v>
      </c>
      <c r="I94" s="13"/>
      <c r="J94" s="85">
        <f t="shared" si="8"/>
        <v>4782.75</v>
      </c>
      <c r="K94" s="13"/>
      <c r="L94" s="85">
        <f>H94+J94</f>
        <v>66977.75</v>
      </c>
      <c r="N94" s="85">
        <f t="shared" si="5"/>
        <v>28717.25</v>
      </c>
      <c r="O94" s="15"/>
      <c r="P94" s="15"/>
    </row>
    <row r="96" spans="1:16" ht="13.5" thickBot="1">
      <c r="A96" s="80" t="s">
        <v>21</v>
      </c>
      <c r="C96" s="14">
        <f>SUM(C45:C94)</f>
        <v>7128353</v>
      </c>
      <c r="D96" s="75">
        <v>1491</v>
      </c>
      <c r="H96" s="14">
        <f>SUM(H45:H94)</f>
        <v>5051382</v>
      </c>
      <c r="J96" s="14">
        <f>SUM(J45:J94)</f>
        <v>262810.68810300564</v>
      </c>
      <c r="L96" s="14">
        <f>SUM(L45:L94)</f>
        <v>5314192.688103005</v>
      </c>
      <c r="N96" s="14">
        <f>SUM(N45:N94)</f>
        <v>1814160.3118969945</v>
      </c>
      <c r="O96" s="15"/>
      <c r="P96" s="15"/>
    </row>
    <row r="97" spans="3:12" ht="13.5" thickTop="1">
      <c r="C97" s="87" t="s">
        <v>59</v>
      </c>
      <c r="L97" s="87" t="s">
        <v>51</v>
      </c>
    </row>
    <row r="99" spans="1:16" ht="12.75">
      <c r="A99" s="75">
        <v>1961</v>
      </c>
      <c r="B99" s="84">
        <v>22282</v>
      </c>
      <c r="C99" s="46">
        <v>6600</v>
      </c>
      <c r="D99" s="46"/>
      <c r="E99" s="46" t="s">
        <v>16</v>
      </c>
      <c r="F99" s="46">
        <v>15</v>
      </c>
      <c r="G99" s="46"/>
      <c r="H99" s="46">
        <v>6600</v>
      </c>
      <c r="I99" s="46"/>
      <c r="J99" s="46">
        <v>0</v>
      </c>
      <c r="K99" s="46"/>
      <c r="L99" s="46">
        <f aca="true" t="shared" si="9" ref="L99:L163">H99+J99</f>
        <v>6600</v>
      </c>
      <c r="M99" s="46"/>
      <c r="N99" s="46">
        <f aca="true" t="shared" si="10" ref="N99:N163">C99-L99</f>
        <v>0</v>
      </c>
      <c r="O99" s="46"/>
      <c r="P99" s="46"/>
    </row>
    <row r="100" spans="1:16" ht="12.75">
      <c r="A100" s="75">
        <v>1965</v>
      </c>
      <c r="B100" s="84">
        <v>23743</v>
      </c>
      <c r="C100" s="46">
        <v>16500</v>
      </c>
      <c r="D100" s="46"/>
      <c r="E100" s="46" t="s">
        <v>16</v>
      </c>
      <c r="F100" s="46">
        <v>15</v>
      </c>
      <c r="G100" s="46"/>
      <c r="H100" s="46">
        <v>16500</v>
      </c>
      <c r="I100" s="46"/>
      <c r="J100" s="46">
        <v>0</v>
      </c>
      <c r="K100" s="46"/>
      <c r="L100" s="46">
        <f t="shared" si="9"/>
        <v>16500</v>
      </c>
      <c r="M100" s="46"/>
      <c r="N100" s="46">
        <f t="shared" si="10"/>
        <v>0</v>
      </c>
      <c r="O100" s="46"/>
      <c r="P100" s="46"/>
    </row>
    <row r="101" spans="1:16" ht="12.75">
      <c r="A101" s="75">
        <v>1966</v>
      </c>
      <c r="B101" s="84">
        <v>24108</v>
      </c>
      <c r="C101" s="46">
        <v>1100</v>
      </c>
      <c r="D101" s="46"/>
      <c r="E101" s="46" t="s">
        <v>16</v>
      </c>
      <c r="F101" s="46">
        <v>5</v>
      </c>
      <c r="G101" s="46"/>
      <c r="H101" s="46">
        <v>1100</v>
      </c>
      <c r="I101" s="46"/>
      <c r="J101" s="46">
        <v>0</v>
      </c>
      <c r="K101" s="46"/>
      <c r="L101" s="46">
        <f t="shared" si="9"/>
        <v>1100</v>
      </c>
      <c r="M101" s="46"/>
      <c r="N101" s="46">
        <f t="shared" si="10"/>
        <v>0</v>
      </c>
      <c r="O101" s="46"/>
      <c r="P101" s="46"/>
    </row>
    <row r="102" spans="1:16" ht="12.75">
      <c r="A102" s="75">
        <v>1969</v>
      </c>
      <c r="B102" s="84">
        <v>25204</v>
      </c>
      <c r="C102" s="46">
        <v>3242</v>
      </c>
      <c r="D102" s="46"/>
      <c r="E102" s="46" t="s">
        <v>16</v>
      </c>
      <c r="F102" s="46">
        <v>15</v>
      </c>
      <c r="G102" s="46"/>
      <c r="H102" s="46">
        <v>3242</v>
      </c>
      <c r="I102" s="46"/>
      <c r="J102" s="46">
        <v>0</v>
      </c>
      <c r="K102" s="46"/>
      <c r="L102" s="46">
        <f t="shared" si="9"/>
        <v>3242</v>
      </c>
      <c r="M102" s="46"/>
      <c r="N102" s="46">
        <f t="shared" si="10"/>
        <v>0</v>
      </c>
      <c r="O102" s="46"/>
      <c r="P102" s="46"/>
    </row>
    <row r="103" spans="1:18" ht="12.75">
      <c r="A103" s="75">
        <v>1972</v>
      </c>
      <c r="B103" s="84">
        <v>26299</v>
      </c>
      <c r="C103" s="46">
        <v>381</v>
      </c>
      <c r="D103" s="46"/>
      <c r="E103" s="46" t="s">
        <v>16</v>
      </c>
      <c r="F103" s="46">
        <v>5</v>
      </c>
      <c r="G103" s="46"/>
      <c r="H103" s="46">
        <v>381</v>
      </c>
      <c r="I103" s="46"/>
      <c r="J103" s="46">
        <v>0</v>
      </c>
      <c r="K103" s="46"/>
      <c r="L103" s="46">
        <f t="shared" si="9"/>
        <v>381</v>
      </c>
      <c r="M103" s="46"/>
      <c r="N103" s="46">
        <f t="shared" si="10"/>
        <v>0</v>
      </c>
      <c r="O103" s="46"/>
      <c r="P103" s="46"/>
      <c r="Q103" s="46"/>
      <c r="R103" s="45"/>
    </row>
    <row r="104" spans="1:18" ht="12.75">
      <c r="A104" s="75">
        <v>1972</v>
      </c>
      <c r="B104" s="84">
        <v>26299</v>
      </c>
      <c r="C104" s="46">
        <v>3546</v>
      </c>
      <c r="D104" s="46"/>
      <c r="E104" s="46" t="s">
        <v>16</v>
      </c>
      <c r="F104" s="46">
        <v>4</v>
      </c>
      <c r="G104" s="46"/>
      <c r="H104" s="46">
        <v>3546</v>
      </c>
      <c r="I104" s="46"/>
      <c r="J104" s="46">
        <v>0</v>
      </c>
      <c r="K104" s="46"/>
      <c r="L104" s="46">
        <f t="shared" si="9"/>
        <v>3546</v>
      </c>
      <c r="M104" s="46"/>
      <c r="N104" s="46">
        <f t="shared" si="10"/>
        <v>0</v>
      </c>
      <c r="O104" s="46"/>
      <c r="P104" s="46"/>
      <c r="Q104" s="46"/>
      <c r="R104" s="45"/>
    </row>
    <row r="105" spans="1:18" ht="12.75">
      <c r="A105" s="75">
        <v>1976</v>
      </c>
      <c r="B105" s="84">
        <v>27760</v>
      </c>
      <c r="C105" s="46">
        <v>4400</v>
      </c>
      <c r="D105" s="46"/>
      <c r="E105" s="46" t="s">
        <v>16</v>
      </c>
      <c r="F105" s="46">
        <v>10</v>
      </c>
      <c r="G105" s="46"/>
      <c r="H105" s="46">
        <v>4400</v>
      </c>
      <c r="I105" s="46"/>
      <c r="J105" s="46">
        <v>0</v>
      </c>
      <c r="K105" s="46"/>
      <c r="L105" s="46">
        <f t="shared" si="9"/>
        <v>4400</v>
      </c>
      <c r="M105" s="46"/>
      <c r="N105" s="46">
        <f t="shared" si="10"/>
        <v>0</v>
      </c>
      <c r="O105" s="46"/>
      <c r="P105" s="46"/>
      <c r="Q105" s="46"/>
      <c r="R105" s="45"/>
    </row>
    <row r="106" spans="1:18" ht="12.75">
      <c r="A106" s="75">
        <v>1976</v>
      </c>
      <c r="B106" s="84">
        <v>27760</v>
      </c>
      <c r="C106" s="46">
        <v>4691</v>
      </c>
      <c r="D106" s="46"/>
      <c r="E106" s="46" t="s">
        <v>16</v>
      </c>
      <c r="F106" s="46">
        <v>5</v>
      </c>
      <c r="G106" s="46"/>
      <c r="H106" s="46">
        <v>4691</v>
      </c>
      <c r="I106" s="46"/>
      <c r="J106" s="46">
        <v>0</v>
      </c>
      <c r="K106" s="46"/>
      <c r="L106" s="46">
        <f t="shared" si="9"/>
        <v>4691</v>
      </c>
      <c r="M106" s="46"/>
      <c r="N106" s="46">
        <f t="shared" si="10"/>
        <v>0</v>
      </c>
      <c r="O106" s="46"/>
      <c r="P106" s="46"/>
      <c r="Q106" s="46"/>
      <c r="R106" s="45"/>
    </row>
    <row r="107" spans="1:18" ht="12.75">
      <c r="A107" s="75">
        <v>1977</v>
      </c>
      <c r="B107" s="84">
        <v>28126</v>
      </c>
      <c r="C107" s="46">
        <v>449</v>
      </c>
      <c r="D107" s="46"/>
      <c r="E107" s="46" t="s">
        <v>16</v>
      </c>
      <c r="F107" s="46">
        <v>5</v>
      </c>
      <c r="G107" s="46"/>
      <c r="H107" s="46">
        <v>449</v>
      </c>
      <c r="I107" s="46"/>
      <c r="J107" s="46">
        <v>0</v>
      </c>
      <c r="K107" s="46"/>
      <c r="L107" s="46">
        <f t="shared" si="9"/>
        <v>449</v>
      </c>
      <c r="M107" s="46"/>
      <c r="N107" s="46">
        <f t="shared" si="10"/>
        <v>0</v>
      </c>
      <c r="O107" s="46"/>
      <c r="P107" s="46"/>
      <c r="Q107" s="46"/>
      <c r="R107" s="45"/>
    </row>
    <row r="108" spans="1:18" ht="12.75">
      <c r="A108" s="75">
        <v>1977</v>
      </c>
      <c r="B108" s="84">
        <v>28126</v>
      </c>
      <c r="C108" s="46">
        <v>3989</v>
      </c>
      <c r="D108" s="46"/>
      <c r="E108" s="46" t="s">
        <v>16</v>
      </c>
      <c r="F108" s="46">
        <v>5</v>
      </c>
      <c r="G108" s="46"/>
      <c r="H108" s="46">
        <v>3989</v>
      </c>
      <c r="I108" s="46"/>
      <c r="J108" s="46">
        <v>0</v>
      </c>
      <c r="K108" s="46"/>
      <c r="L108" s="46">
        <f t="shared" si="9"/>
        <v>3989</v>
      </c>
      <c r="M108" s="46"/>
      <c r="N108" s="46">
        <f t="shared" si="10"/>
        <v>0</v>
      </c>
      <c r="O108" s="46"/>
      <c r="P108" s="46"/>
      <c r="Q108" s="46"/>
      <c r="R108" s="45"/>
    </row>
    <row r="109" spans="1:18" ht="12.75">
      <c r="A109" s="75">
        <v>1978</v>
      </c>
      <c r="B109" s="84">
        <v>28491</v>
      </c>
      <c r="C109" s="46">
        <v>6091</v>
      </c>
      <c r="D109" s="46"/>
      <c r="E109" s="46" t="s">
        <v>16</v>
      </c>
      <c r="F109" s="46">
        <v>10</v>
      </c>
      <c r="G109" s="46"/>
      <c r="H109" s="46">
        <v>6091</v>
      </c>
      <c r="I109" s="46"/>
      <c r="J109" s="46">
        <v>0</v>
      </c>
      <c r="K109" s="46"/>
      <c r="L109" s="46">
        <f t="shared" si="9"/>
        <v>6091</v>
      </c>
      <c r="M109" s="46"/>
      <c r="N109" s="46">
        <f t="shared" si="10"/>
        <v>0</v>
      </c>
      <c r="O109" s="46"/>
      <c r="P109" s="46"/>
      <c r="Q109" s="46"/>
      <c r="R109" s="45"/>
    </row>
    <row r="110" spans="1:18" ht="12.75">
      <c r="A110" s="75">
        <v>1978</v>
      </c>
      <c r="B110" s="84">
        <v>28491</v>
      </c>
      <c r="C110" s="45">
        <v>9209</v>
      </c>
      <c r="D110" s="103"/>
      <c r="E110" s="46" t="s">
        <v>16</v>
      </c>
      <c r="F110" s="46">
        <v>5</v>
      </c>
      <c r="G110" s="46"/>
      <c r="H110" s="45">
        <v>9209</v>
      </c>
      <c r="I110" s="46"/>
      <c r="J110" s="46">
        <v>0</v>
      </c>
      <c r="K110" s="46"/>
      <c r="L110" s="46">
        <f t="shared" si="9"/>
        <v>9209</v>
      </c>
      <c r="M110" s="46"/>
      <c r="N110" s="46">
        <f t="shared" si="10"/>
        <v>0</v>
      </c>
      <c r="O110" s="46"/>
      <c r="P110" s="46"/>
      <c r="Q110" s="46"/>
      <c r="R110" s="45"/>
    </row>
    <row r="111" spans="1:18" ht="12.75">
      <c r="A111" s="75">
        <v>1979</v>
      </c>
      <c r="B111" s="84">
        <v>26665</v>
      </c>
      <c r="C111" s="46">
        <v>16760</v>
      </c>
      <c r="D111" s="46"/>
      <c r="E111" s="46" t="s">
        <v>16</v>
      </c>
      <c r="F111" s="46">
        <v>10</v>
      </c>
      <c r="G111" s="46"/>
      <c r="H111" s="46">
        <v>16760</v>
      </c>
      <c r="I111" s="46"/>
      <c r="J111" s="46">
        <v>0</v>
      </c>
      <c r="K111" s="46"/>
      <c r="L111" s="46">
        <f t="shared" si="9"/>
        <v>16760</v>
      </c>
      <c r="M111" s="46"/>
      <c r="N111" s="46">
        <f t="shared" si="10"/>
        <v>0</v>
      </c>
      <c r="O111" s="46"/>
      <c r="P111" s="46"/>
      <c r="Q111" s="46"/>
      <c r="R111" s="45"/>
    </row>
    <row r="112" spans="1:18" ht="12.75">
      <c r="A112" s="75">
        <v>1979</v>
      </c>
      <c r="B112" s="84">
        <v>28856</v>
      </c>
      <c r="C112" s="45">
        <v>1750</v>
      </c>
      <c r="D112" s="103"/>
      <c r="E112" s="46" t="s">
        <v>16</v>
      </c>
      <c r="F112" s="46">
        <v>5</v>
      </c>
      <c r="G112" s="46"/>
      <c r="H112" s="45">
        <v>1750</v>
      </c>
      <c r="I112" s="46"/>
      <c r="J112" s="46">
        <v>0</v>
      </c>
      <c r="K112" s="46"/>
      <c r="L112" s="46">
        <f t="shared" si="9"/>
        <v>1750</v>
      </c>
      <c r="M112" s="46"/>
      <c r="N112" s="46">
        <f t="shared" si="10"/>
        <v>0</v>
      </c>
      <c r="O112" s="46"/>
      <c r="P112" s="46"/>
      <c r="Q112" s="46"/>
      <c r="R112" s="45"/>
    </row>
    <row r="113" spans="1:18" ht="12.75">
      <c r="A113" s="75">
        <v>1980</v>
      </c>
      <c r="B113" s="84">
        <v>29221</v>
      </c>
      <c r="C113" s="45">
        <v>605</v>
      </c>
      <c r="D113" s="103"/>
      <c r="E113" s="46" t="s">
        <v>16</v>
      </c>
      <c r="F113" s="46">
        <v>3</v>
      </c>
      <c r="G113" s="46"/>
      <c r="H113" s="45">
        <v>605</v>
      </c>
      <c r="I113" s="46"/>
      <c r="J113" s="46">
        <v>0</v>
      </c>
      <c r="K113" s="46"/>
      <c r="L113" s="46">
        <f t="shared" si="9"/>
        <v>605</v>
      </c>
      <c r="M113" s="46"/>
      <c r="N113" s="46">
        <f t="shared" si="10"/>
        <v>0</v>
      </c>
      <c r="O113" s="46"/>
      <c r="P113" s="46"/>
      <c r="Q113" s="46"/>
      <c r="R113" s="45"/>
    </row>
    <row r="114" spans="1:18" ht="12.75">
      <c r="A114" s="75">
        <v>1980</v>
      </c>
      <c r="B114" s="84">
        <v>29221</v>
      </c>
      <c r="C114" s="45">
        <v>1375</v>
      </c>
      <c r="D114" s="103"/>
      <c r="E114" s="46" t="s">
        <v>16</v>
      </c>
      <c r="F114" s="46">
        <v>3</v>
      </c>
      <c r="G114" s="46"/>
      <c r="H114" s="45">
        <v>1375</v>
      </c>
      <c r="I114" s="46"/>
      <c r="J114" s="46">
        <v>0</v>
      </c>
      <c r="K114" s="46"/>
      <c r="L114" s="46">
        <f t="shared" si="9"/>
        <v>1375</v>
      </c>
      <c r="M114" s="46"/>
      <c r="N114" s="46">
        <f t="shared" si="10"/>
        <v>0</v>
      </c>
      <c r="O114" s="46"/>
      <c r="P114" s="46"/>
      <c r="Q114" s="46"/>
      <c r="R114" s="45"/>
    </row>
    <row r="115" spans="1:18" ht="12.75">
      <c r="A115" s="75">
        <v>1983</v>
      </c>
      <c r="B115" s="84">
        <v>30317</v>
      </c>
      <c r="C115" s="45">
        <v>16904</v>
      </c>
      <c r="D115" s="103"/>
      <c r="E115" s="46" t="s">
        <v>16</v>
      </c>
      <c r="F115" s="46">
        <v>5</v>
      </c>
      <c r="G115" s="46"/>
      <c r="H115" s="45">
        <v>16904</v>
      </c>
      <c r="I115" s="46"/>
      <c r="J115" s="46">
        <v>0</v>
      </c>
      <c r="K115" s="46"/>
      <c r="L115" s="46">
        <f t="shared" si="9"/>
        <v>16904</v>
      </c>
      <c r="M115" s="46"/>
      <c r="N115" s="46">
        <f t="shared" si="10"/>
        <v>0</v>
      </c>
      <c r="O115" s="46"/>
      <c r="P115" s="46"/>
      <c r="Q115" s="46"/>
      <c r="R115" s="45"/>
    </row>
    <row r="116" spans="1:18" ht="12.75">
      <c r="A116" s="75">
        <v>1983</v>
      </c>
      <c r="B116" s="84">
        <v>30317</v>
      </c>
      <c r="C116" s="45">
        <v>32455</v>
      </c>
      <c r="D116" s="103"/>
      <c r="E116" s="46" t="s">
        <v>16</v>
      </c>
      <c r="F116" s="46">
        <v>10</v>
      </c>
      <c r="G116" s="46"/>
      <c r="H116" s="45">
        <v>32455</v>
      </c>
      <c r="I116" s="46"/>
      <c r="J116" s="46">
        <v>0</v>
      </c>
      <c r="K116" s="46"/>
      <c r="L116" s="46">
        <f t="shared" si="9"/>
        <v>32455</v>
      </c>
      <c r="M116" s="46"/>
      <c r="N116" s="46">
        <f t="shared" si="10"/>
        <v>0</v>
      </c>
      <c r="O116" s="46"/>
      <c r="P116" s="46"/>
      <c r="Q116" s="46"/>
      <c r="R116" s="45"/>
    </row>
    <row r="117" spans="1:18" ht="12.75">
      <c r="A117" s="75">
        <v>1985</v>
      </c>
      <c r="B117" s="84">
        <v>31048</v>
      </c>
      <c r="C117" s="46">
        <v>7000</v>
      </c>
      <c r="D117" s="46"/>
      <c r="E117" s="46" t="s">
        <v>16</v>
      </c>
      <c r="F117" s="46">
        <v>10</v>
      </c>
      <c r="G117" s="46"/>
      <c r="H117" s="46">
        <v>7000</v>
      </c>
      <c r="I117" s="46"/>
      <c r="J117" s="46">
        <v>0</v>
      </c>
      <c r="K117" s="46"/>
      <c r="L117" s="46">
        <f t="shared" si="9"/>
        <v>7000</v>
      </c>
      <c r="M117" s="46"/>
      <c r="N117" s="46">
        <f t="shared" si="10"/>
        <v>0</v>
      </c>
      <c r="O117" s="46"/>
      <c r="P117" s="46"/>
      <c r="Q117" s="46"/>
      <c r="R117" s="45"/>
    </row>
    <row r="118" spans="1:18" ht="12.75">
      <c r="A118" s="75">
        <v>1985</v>
      </c>
      <c r="B118" s="84">
        <v>31048</v>
      </c>
      <c r="C118" s="46">
        <v>6395</v>
      </c>
      <c r="D118" s="46"/>
      <c r="E118" s="46" t="s">
        <v>16</v>
      </c>
      <c r="F118" s="46">
        <v>10</v>
      </c>
      <c r="G118" s="46"/>
      <c r="H118" s="46">
        <v>6395</v>
      </c>
      <c r="I118" s="46"/>
      <c r="J118" s="46">
        <v>0</v>
      </c>
      <c r="K118" s="46"/>
      <c r="L118" s="46">
        <f t="shared" si="9"/>
        <v>6395</v>
      </c>
      <c r="M118" s="46"/>
      <c r="N118" s="46">
        <f t="shared" si="10"/>
        <v>0</v>
      </c>
      <c r="O118" s="46"/>
      <c r="P118" s="46"/>
      <c r="Q118" s="46"/>
      <c r="R118" s="45"/>
    </row>
    <row r="119" spans="1:18" ht="12.75">
      <c r="A119" s="75">
        <v>1985</v>
      </c>
      <c r="B119" s="84">
        <v>31048</v>
      </c>
      <c r="C119" s="45">
        <v>2500</v>
      </c>
      <c r="D119" s="103"/>
      <c r="E119" s="46" t="s">
        <v>16</v>
      </c>
      <c r="F119" s="46">
        <v>5</v>
      </c>
      <c r="G119" s="46"/>
      <c r="H119" s="45">
        <v>2500</v>
      </c>
      <c r="I119" s="46"/>
      <c r="J119" s="46">
        <v>0</v>
      </c>
      <c r="K119" s="46"/>
      <c r="L119" s="46">
        <f t="shared" si="9"/>
        <v>2500</v>
      </c>
      <c r="M119" s="46"/>
      <c r="N119" s="46">
        <f t="shared" si="10"/>
        <v>0</v>
      </c>
      <c r="O119" s="46"/>
      <c r="P119" s="46"/>
      <c r="Q119" s="46"/>
      <c r="R119" s="45"/>
    </row>
    <row r="120" spans="1:18" ht="12.75">
      <c r="A120" s="75">
        <v>1985</v>
      </c>
      <c r="B120" s="84">
        <v>31048</v>
      </c>
      <c r="C120" s="45">
        <v>7263</v>
      </c>
      <c r="D120" s="103"/>
      <c r="E120" s="46" t="s">
        <v>16</v>
      </c>
      <c r="F120" s="46">
        <v>10</v>
      </c>
      <c r="G120" s="46"/>
      <c r="H120" s="45">
        <v>7263</v>
      </c>
      <c r="I120" s="46"/>
      <c r="J120" s="46">
        <v>0</v>
      </c>
      <c r="K120" s="46"/>
      <c r="L120" s="46">
        <f t="shared" si="9"/>
        <v>7263</v>
      </c>
      <c r="M120" s="46"/>
      <c r="N120" s="46">
        <f t="shared" si="10"/>
        <v>0</v>
      </c>
      <c r="O120" s="46"/>
      <c r="P120" s="46"/>
      <c r="Q120" s="46"/>
      <c r="R120" s="45"/>
    </row>
    <row r="121" spans="1:18" ht="12.75">
      <c r="A121" s="75">
        <v>1986</v>
      </c>
      <c r="B121" s="84">
        <v>31413</v>
      </c>
      <c r="C121" s="46">
        <v>24212</v>
      </c>
      <c r="D121" s="46"/>
      <c r="E121" s="46" t="s">
        <v>16</v>
      </c>
      <c r="F121" s="46">
        <v>7</v>
      </c>
      <c r="G121" s="46"/>
      <c r="H121" s="46">
        <v>24212</v>
      </c>
      <c r="I121" s="46"/>
      <c r="J121" s="46">
        <v>0</v>
      </c>
      <c r="K121" s="46"/>
      <c r="L121" s="46">
        <f t="shared" si="9"/>
        <v>24212</v>
      </c>
      <c r="M121" s="46"/>
      <c r="N121" s="46">
        <f t="shared" si="10"/>
        <v>0</v>
      </c>
      <c r="O121" s="46"/>
      <c r="P121" s="46"/>
      <c r="Q121" s="46"/>
      <c r="R121" s="45"/>
    </row>
    <row r="122" spans="1:18" ht="12.75">
      <c r="A122" s="75">
        <v>1986</v>
      </c>
      <c r="B122" s="84">
        <v>31413</v>
      </c>
      <c r="C122" s="45">
        <v>15728</v>
      </c>
      <c r="D122" s="103"/>
      <c r="E122" s="46" t="s">
        <v>16</v>
      </c>
      <c r="F122" s="46">
        <v>10</v>
      </c>
      <c r="G122" s="46"/>
      <c r="H122" s="45">
        <v>15728</v>
      </c>
      <c r="I122" s="46"/>
      <c r="J122" s="46">
        <v>0</v>
      </c>
      <c r="K122" s="46"/>
      <c r="L122" s="46">
        <f t="shared" si="9"/>
        <v>15728</v>
      </c>
      <c r="M122" s="46"/>
      <c r="N122" s="46">
        <f t="shared" si="10"/>
        <v>0</v>
      </c>
      <c r="O122" s="46"/>
      <c r="P122" s="46"/>
      <c r="Q122" s="46"/>
      <c r="R122" s="45"/>
    </row>
    <row r="123" spans="1:18" ht="12.75">
      <c r="A123" s="75">
        <v>1986</v>
      </c>
      <c r="B123" s="84">
        <v>31413</v>
      </c>
      <c r="C123" s="45">
        <v>3400</v>
      </c>
      <c r="D123" s="103"/>
      <c r="E123" s="46" t="s">
        <v>16</v>
      </c>
      <c r="F123" s="46">
        <v>5</v>
      </c>
      <c r="G123" s="46"/>
      <c r="H123" s="45">
        <v>3400</v>
      </c>
      <c r="I123" s="46"/>
      <c r="J123" s="46">
        <v>0</v>
      </c>
      <c r="K123" s="46"/>
      <c r="L123" s="46">
        <f t="shared" si="9"/>
        <v>3400</v>
      </c>
      <c r="M123" s="46"/>
      <c r="N123" s="46">
        <f t="shared" si="10"/>
        <v>0</v>
      </c>
      <c r="O123" s="46"/>
      <c r="P123" s="46"/>
      <c r="Q123" s="46"/>
      <c r="R123" s="45"/>
    </row>
    <row r="124" spans="1:18" ht="12.75">
      <c r="A124" s="75">
        <v>1986</v>
      </c>
      <c r="B124" s="84">
        <v>31413</v>
      </c>
      <c r="C124" s="45">
        <v>3250</v>
      </c>
      <c r="D124" s="103"/>
      <c r="E124" s="46" t="s">
        <v>16</v>
      </c>
      <c r="F124" s="46">
        <v>5</v>
      </c>
      <c r="G124" s="46"/>
      <c r="H124" s="45">
        <v>3250</v>
      </c>
      <c r="I124" s="46"/>
      <c r="J124" s="46">
        <v>0</v>
      </c>
      <c r="K124" s="46"/>
      <c r="L124" s="46">
        <f t="shared" si="9"/>
        <v>3250</v>
      </c>
      <c r="M124" s="46"/>
      <c r="N124" s="46">
        <f t="shared" si="10"/>
        <v>0</v>
      </c>
      <c r="O124" s="46"/>
      <c r="P124" s="46"/>
      <c r="Q124" s="46"/>
      <c r="R124" s="45"/>
    </row>
    <row r="125" spans="1:18" ht="12.75">
      <c r="A125" s="75">
        <v>1986</v>
      </c>
      <c r="B125" s="84">
        <v>31413</v>
      </c>
      <c r="C125" s="15">
        <v>1795</v>
      </c>
      <c r="D125" s="99"/>
      <c r="E125" s="46" t="s">
        <v>16</v>
      </c>
      <c r="F125" s="13">
        <v>10</v>
      </c>
      <c r="G125" s="13"/>
      <c r="H125" s="15">
        <v>1795</v>
      </c>
      <c r="I125" s="13"/>
      <c r="J125" s="46">
        <v>0</v>
      </c>
      <c r="K125" s="13"/>
      <c r="L125" s="46">
        <f t="shared" si="9"/>
        <v>1795</v>
      </c>
      <c r="N125" s="46">
        <f t="shared" si="10"/>
        <v>0</v>
      </c>
      <c r="O125" s="46"/>
      <c r="P125" s="46"/>
      <c r="Q125" s="46"/>
      <c r="R125" s="45"/>
    </row>
    <row r="126" spans="1:18" ht="12.75">
      <c r="A126" s="75">
        <v>1986</v>
      </c>
      <c r="B126" s="84">
        <v>31413</v>
      </c>
      <c r="C126" s="15">
        <v>2990</v>
      </c>
      <c r="D126" s="99"/>
      <c r="E126" s="46" t="s">
        <v>16</v>
      </c>
      <c r="F126" s="13">
        <v>10</v>
      </c>
      <c r="G126" s="13"/>
      <c r="H126" s="15">
        <v>2990</v>
      </c>
      <c r="I126" s="13"/>
      <c r="J126" s="46">
        <v>0</v>
      </c>
      <c r="K126" s="13"/>
      <c r="L126" s="46">
        <f t="shared" si="9"/>
        <v>2990</v>
      </c>
      <c r="N126" s="46">
        <f t="shared" si="10"/>
        <v>0</v>
      </c>
      <c r="O126" s="46"/>
      <c r="P126" s="46"/>
      <c r="Q126" s="46"/>
      <c r="R126" s="45"/>
    </row>
    <row r="127" spans="1:18" ht="12.75">
      <c r="A127" s="75">
        <v>1987</v>
      </c>
      <c r="B127" s="84">
        <v>31778</v>
      </c>
      <c r="C127" s="15">
        <v>4165</v>
      </c>
      <c r="D127" s="99"/>
      <c r="E127" s="46" t="s">
        <v>16</v>
      </c>
      <c r="F127" s="13">
        <v>7</v>
      </c>
      <c r="G127" s="13"/>
      <c r="H127" s="15">
        <v>4165</v>
      </c>
      <c r="I127" s="13"/>
      <c r="J127" s="46">
        <v>0</v>
      </c>
      <c r="K127" s="13"/>
      <c r="L127" s="46">
        <f t="shared" si="9"/>
        <v>4165</v>
      </c>
      <c r="N127" s="46">
        <f t="shared" si="10"/>
        <v>0</v>
      </c>
      <c r="O127" s="46"/>
      <c r="P127" s="46"/>
      <c r="Q127" s="46"/>
      <c r="R127" s="45"/>
    </row>
    <row r="128" spans="1:18" ht="12.75">
      <c r="A128" s="75">
        <v>1987</v>
      </c>
      <c r="B128" s="84">
        <v>31778</v>
      </c>
      <c r="C128" s="15">
        <v>2183</v>
      </c>
      <c r="D128" s="99"/>
      <c r="E128" s="46" t="s">
        <v>16</v>
      </c>
      <c r="F128" s="13">
        <v>7</v>
      </c>
      <c r="G128" s="13"/>
      <c r="H128" s="15">
        <v>2183</v>
      </c>
      <c r="I128" s="13"/>
      <c r="J128" s="46">
        <v>0</v>
      </c>
      <c r="K128" s="13"/>
      <c r="L128" s="46">
        <f t="shared" si="9"/>
        <v>2183</v>
      </c>
      <c r="N128" s="46">
        <f t="shared" si="10"/>
        <v>0</v>
      </c>
      <c r="O128" s="46"/>
      <c r="P128" s="46"/>
      <c r="Q128" s="46"/>
      <c r="R128" s="45"/>
    </row>
    <row r="129" spans="1:16" ht="12.75">
      <c r="A129" s="75">
        <v>1987</v>
      </c>
      <c r="B129" s="84">
        <v>31778</v>
      </c>
      <c r="C129" s="15">
        <v>3025</v>
      </c>
      <c r="D129" s="99"/>
      <c r="E129" s="46" t="s">
        <v>16</v>
      </c>
      <c r="F129" s="13">
        <v>7</v>
      </c>
      <c r="G129" s="13"/>
      <c r="H129" s="15">
        <v>3025</v>
      </c>
      <c r="I129" s="13"/>
      <c r="J129" s="46">
        <v>0</v>
      </c>
      <c r="K129" s="13"/>
      <c r="L129" s="46">
        <f t="shared" si="9"/>
        <v>3025</v>
      </c>
      <c r="N129" s="46">
        <f t="shared" si="10"/>
        <v>0</v>
      </c>
      <c r="O129" s="46"/>
      <c r="P129" s="46"/>
    </row>
    <row r="130" spans="1:16" ht="12.75">
      <c r="A130" s="75">
        <v>1987</v>
      </c>
      <c r="B130" s="84">
        <v>31778</v>
      </c>
      <c r="C130" s="15">
        <v>2200</v>
      </c>
      <c r="D130" s="99"/>
      <c r="E130" s="46" t="s">
        <v>16</v>
      </c>
      <c r="F130" s="13">
        <v>7</v>
      </c>
      <c r="G130" s="13"/>
      <c r="H130" s="15">
        <v>2200</v>
      </c>
      <c r="I130" s="13"/>
      <c r="J130" s="46">
        <v>0</v>
      </c>
      <c r="K130" s="13"/>
      <c r="L130" s="46">
        <f t="shared" si="9"/>
        <v>2200</v>
      </c>
      <c r="N130" s="46">
        <f t="shared" si="10"/>
        <v>0</v>
      </c>
      <c r="O130" s="46"/>
      <c r="P130" s="46"/>
    </row>
    <row r="131" spans="1:16" ht="12.75">
      <c r="A131" s="75">
        <v>1987</v>
      </c>
      <c r="B131" s="84">
        <v>31778</v>
      </c>
      <c r="C131" s="15">
        <v>15807</v>
      </c>
      <c r="D131" s="99"/>
      <c r="E131" s="46" t="s">
        <v>16</v>
      </c>
      <c r="F131" s="13">
        <v>10</v>
      </c>
      <c r="G131" s="13"/>
      <c r="H131" s="15">
        <v>15807</v>
      </c>
      <c r="I131" s="13"/>
      <c r="J131" s="46">
        <v>0</v>
      </c>
      <c r="K131" s="13"/>
      <c r="L131" s="46">
        <f t="shared" si="9"/>
        <v>15807</v>
      </c>
      <c r="N131" s="46">
        <f t="shared" si="10"/>
        <v>0</v>
      </c>
      <c r="O131" s="46"/>
      <c r="P131" s="46"/>
    </row>
    <row r="132" spans="1:16" ht="12.75">
      <c r="A132" s="75">
        <v>1987</v>
      </c>
      <c r="B132" s="84">
        <v>31778</v>
      </c>
      <c r="C132" s="15">
        <v>2894</v>
      </c>
      <c r="D132" s="99"/>
      <c r="E132" s="46" t="s">
        <v>16</v>
      </c>
      <c r="F132" s="13">
        <v>7</v>
      </c>
      <c r="G132" s="13"/>
      <c r="H132" s="15">
        <v>2894</v>
      </c>
      <c r="I132" s="13"/>
      <c r="J132" s="46">
        <v>0</v>
      </c>
      <c r="K132" s="13"/>
      <c r="L132" s="46">
        <f t="shared" si="9"/>
        <v>2894</v>
      </c>
      <c r="N132" s="46">
        <f t="shared" si="10"/>
        <v>0</v>
      </c>
      <c r="O132" s="46"/>
      <c r="P132" s="46"/>
    </row>
    <row r="133" spans="1:16" ht="12.75">
      <c r="A133" s="75">
        <v>1987</v>
      </c>
      <c r="B133" s="84">
        <v>31778</v>
      </c>
      <c r="C133" s="15">
        <v>2229</v>
      </c>
      <c r="D133" s="99"/>
      <c r="E133" s="46" t="s">
        <v>16</v>
      </c>
      <c r="F133" s="13">
        <v>7</v>
      </c>
      <c r="G133" s="13"/>
      <c r="H133" s="15">
        <v>2229</v>
      </c>
      <c r="I133" s="13"/>
      <c r="J133" s="46">
        <v>0</v>
      </c>
      <c r="K133" s="13"/>
      <c r="L133" s="46">
        <f t="shared" si="9"/>
        <v>2229</v>
      </c>
      <c r="N133" s="46">
        <f t="shared" si="10"/>
        <v>0</v>
      </c>
      <c r="O133" s="46"/>
      <c r="P133" s="46"/>
    </row>
    <row r="134" spans="1:16" ht="12.75">
      <c r="A134" s="75">
        <v>1987</v>
      </c>
      <c r="B134" s="84">
        <v>31778</v>
      </c>
      <c r="C134" s="15">
        <v>14000</v>
      </c>
      <c r="D134" s="99"/>
      <c r="E134" s="46" t="s">
        <v>16</v>
      </c>
      <c r="F134" s="13">
        <v>10</v>
      </c>
      <c r="G134" s="13"/>
      <c r="H134" s="15">
        <v>14000</v>
      </c>
      <c r="I134" s="13"/>
      <c r="J134" s="46">
        <v>0</v>
      </c>
      <c r="K134" s="13"/>
      <c r="L134" s="46">
        <f t="shared" si="9"/>
        <v>14000</v>
      </c>
      <c r="N134" s="46">
        <f t="shared" si="10"/>
        <v>0</v>
      </c>
      <c r="O134" s="46"/>
      <c r="P134" s="46"/>
    </row>
    <row r="135" spans="1:16" ht="12.75">
      <c r="A135" s="75">
        <v>1987</v>
      </c>
      <c r="B135" s="84">
        <v>31778</v>
      </c>
      <c r="C135" s="15">
        <v>2575</v>
      </c>
      <c r="D135" s="99"/>
      <c r="E135" s="46" t="s">
        <v>16</v>
      </c>
      <c r="F135" s="13">
        <v>7</v>
      </c>
      <c r="G135" s="13"/>
      <c r="H135" s="15">
        <v>2575</v>
      </c>
      <c r="I135" s="13"/>
      <c r="J135" s="46">
        <v>0</v>
      </c>
      <c r="K135" s="13"/>
      <c r="L135" s="46">
        <f t="shared" si="9"/>
        <v>2575</v>
      </c>
      <c r="N135" s="46">
        <f t="shared" si="10"/>
        <v>0</v>
      </c>
      <c r="O135" s="46"/>
      <c r="P135" s="46"/>
    </row>
    <row r="136" spans="1:16" ht="12.75">
      <c r="A136" s="75">
        <v>1987</v>
      </c>
      <c r="B136" s="84">
        <v>31778</v>
      </c>
      <c r="C136" s="15">
        <v>2784</v>
      </c>
      <c r="D136" s="99"/>
      <c r="E136" s="46" t="s">
        <v>16</v>
      </c>
      <c r="F136" s="13">
        <v>7</v>
      </c>
      <c r="G136" s="13"/>
      <c r="H136" s="15">
        <v>2784</v>
      </c>
      <c r="I136" s="13"/>
      <c r="J136" s="46">
        <v>0</v>
      </c>
      <c r="K136" s="13"/>
      <c r="L136" s="46">
        <f t="shared" si="9"/>
        <v>2784</v>
      </c>
      <c r="N136" s="46">
        <f t="shared" si="10"/>
        <v>0</v>
      </c>
      <c r="O136" s="46"/>
      <c r="P136" s="46"/>
    </row>
    <row r="137" spans="1:16" ht="12.75">
      <c r="A137" s="75">
        <v>1987</v>
      </c>
      <c r="B137" s="84">
        <v>31778</v>
      </c>
      <c r="C137" s="15">
        <v>4194</v>
      </c>
      <c r="D137" s="99"/>
      <c r="E137" s="46" t="s">
        <v>16</v>
      </c>
      <c r="F137" s="13">
        <v>7</v>
      </c>
      <c r="G137" s="13"/>
      <c r="H137" s="15">
        <v>4194</v>
      </c>
      <c r="I137" s="13"/>
      <c r="J137" s="46">
        <v>0</v>
      </c>
      <c r="K137" s="13"/>
      <c r="L137" s="46">
        <f t="shared" si="9"/>
        <v>4194</v>
      </c>
      <c r="N137" s="46">
        <f t="shared" si="10"/>
        <v>0</v>
      </c>
      <c r="O137" s="46"/>
      <c r="P137" s="46"/>
    </row>
    <row r="138" spans="1:16" ht="12.75">
      <c r="A138" s="75">
        <v>1987</v>
      </c>
      <c r="B138" s="84">
        <v>31778</v>
      </c>
      <c r="C138" s="15">
        <v>12933</v>
      </c>
      <c r="D138" s="99"/>
      <c r="E138" s="46" t="s">
        <v>16</v>
      </c>
      <c r="F138" s="13">
        <v>10</v>
      </c>
      <c r="G138" s="13"/>
      <c r="H138" s="15">
        <v>12933</v>
      </c>
      <c r="I138" s="13"/>
      <c r="J138" s="46">
        <v>0</v>
      </c>
      <c r="K138" s="13"/>
      <c r="L138" s="46">
        <f t="shared" si="9"/>
        <v>12933</v>
      </c>
      <c r="N138" s="46">
        <f t="shared" si="10"/>
        <v>0</v>
      </c>
      <c r="O138" s="46"/>
      <c r="P138" s="46"/>
    </row>
    <row r="139" spans="1:16" ht="12.75">
      <c r="A139" s="75">
        <v>1987</v>
      </c>
      <c r="B139" s="84">
        <v>31778</v>
      </c>
      <c r="C139" s="15">
        <v>19853</v>
      </c>
      <c r="D139" s="99"/>
      <c r="E139" s="46" t="s">
        <v>16</v>
      </c>
      <c r="F139" s="13">
        <v>7</v>
      </c>
      <c r="G139" s="13"/>
      <c r="H139" s="15">
        <v>19853</v>
      </c>
      <c r="I139" s="13"/>
      <c r="J139" s="46">
        <v>0</v>
      </c>
      <c r="K139" s="13"/>
      <c r="L139" s="46">
        <f t="shared" si="9"/>
        <v>19853</v>
      </c>
      <c r="N139" s="46">
        <f t="shared" si="10"/>
        <v>0</v>
      </c>
      <c r="O139" s="46"/>
      <c r="P139" s="46"/>
    </row>
    <row r="140" spans="1:16" ht="12.75">
      <c r="A140" s="75">
        <v>1988</v>
      </c>
      <c r="B140" s="84">
        <v>32143</v>
      </c>
      <c r="C140" s="15">
        <v>41436</v>
      </c>
      <c r="D140" s="99"/>
      <c r="E140" s="46" t="s">
        <v>16</v>
      </c>
      <c r="F140" s="13">
        <v>7</v>
      </c>
      <c r="G140" s="13"/>
      <c r="H140" s="15">
        <v>41436</v>
      </c>
      <c r="I140" s="13"/>
      <c r="J140" s="46">
        <v>0</v>
      </c>
      <c r="K140" s="13"/>
      <c r="L140" s="46">
        <f t="shared" si="9"/>
        <v>41436</v>
      </c>
      <c r="N140" s="46">
        <f t="shared" si="10"/>
        <v>0</v>
      </c>
      <c r="O140" s="46"/>
      <c r="P140" s="46"/>
    </row>
    <row r="141" spans="1:16" ht="12.75">
      <c r="A141" s="75">
        <v>1989</v>
      </c>
      <c r="B141" s="84">
        <v>32509</v>
      </c>
      <c r="C141" s="15">
        <v>29296</v>
      </c>
      <c r="D141" s="99"/>
      <c r="E141" s="46" t="s">
        <v>16</v>
      </c>
      <c r="F141" s="13">
        <v>7</v>
      </c>
      <c r="G141" s="13"/>
      <c r="H141" s="15">
        <v>29296</v>
      </c>
      <c r="I141" s="13"/>
      <c r="J141" s="46">
        <v>0</v>
      </c>
      <c r="K141" s="13"/>
      <c r="L141" s="46">
        <f t="shared" si="9"/>
        <v>29296</v>
      </c>
      <c r="N141" s="46">
        <f t="shared" si="10"/>
        <v>0</v>
      </c>
      <c r="O141" s="46"/>
      <c r="P141" s="46"/>
    </row>
    <row r="142" spans="1:16" ht="12.75">
      <c r="A142" s="75">
        <v>1994</v>
      </c>
      <c r="B142" s="84">
        <v>34335</v>
      </c>
      <c r="C142" s="15">
        <v>44029</v>
      </c>
      <c r="D142" s="99"/>
      <c r="E142" s="46" t="s">
        <v>16</v>
      </c>
      <c r="F142" s="13">
        <v>7</v>
      </c>
      <c r="G142" s="13"/>
      <c r="H142" s="15">
        <v>44029</v>
      </c>
      <c r="I142" s="13"/>
      <c r="J142" s="46">
        <v>0</v>
      </c>
      <c r="K142" s="13"/>
      <c r="L142" s="46">
        <f t="shared" si="9"/>
        <v>44029</v>
      </c>
      <c r="N142" s="46">
        <f t="shared" si="10"/>
        <v>0</v>
      </c>
      <c r="O142" s="46"/>
      <c r="P142" s="46"/>
    </row>
    <row r="143" spans="1:16" ht="12.75">
      <c r="A143" s="75">
        <v>1995</v>
      </c>
      <c r="B143" s="84">
        <v>34700</v>
      </c>
      <c r="C143" s="15">
        <v>5759</v>
      </c>
      <c r="D143" s="99"/>
      <c r="E143" s="46" t="s">
        <v>16</v>
      </c>
      <c r="F143" s="13">
        <v>7</v>
      </c>
      <c r="G143" s="13"/>
      <c r="H143" s="15">
        <v>5759</v>
      </c>
      <c r="I143" s="13"/>
      <c r="J143" s="46">
        <v>0</v>
      </c>
      <c r="K143" s="13"/>
      <c r="L143" s="46">
        <f t="shared" si="9"/>
        <v>5759</v>
      </c>
      <c r="N143" s="46">
        <f t="shared" si="10"/>
        <v>0</v>
      </c>
      <c r="O143" s="46"/>
      <c r="P143" s="46"/>
    </row>
    <row r="144" spans="1:16" ht="12.75">
      <c r="A144" s="75">
        <v>1999</v>
      </c>
      <c r="B144" s="84">
        <v>36161</v>
      </c>
      <c r="C144" s="15">
        <v>27795</v>
      </c>
      <c r="D144" s="99"/>
      <c r="E144" s="46" t="s">
        <v>16</v>
      </c>
      <c r="F144" s="13">
        <v>7</v>
      </c>
      <c r="G144" s="13"/>
      <c r="H144" s="15">
        <v>27795</v>
      </c>
      <c r="I144" s="13"/>
      <c r="J144" s="46">
        <v>0</v>
      </c>
      <c r="K144" s="13"/>
      <c r="L144" s="15">
        <f t="shared" si="9"/>
        <v>27795</v>
      </c>
      <c r="N144" s="46">
        <f t="shared" si="10"/>
        <v>0</v>
      </c>
      <c r="O144" s="46"/>
      <c r="P144" s="46"/>
    </row>
    <row r="145" spans="1:16" ht="12.75">
      <c r="A145" s="75">
        <v>2000</v>
      </c>
      <c r="B145" s="84">
        <v>36526</v>
      </c>
      <c r="C145" s="15">
        <v>24100</v>
      </c>
      <c r="D145" s="99"/>
      <c r="E145" s="46" t="s">
        <v>16</v>
      </c>
      <c r="F145" s="13">
        <v>5</v>
      </c>
      <c r="G145" s="13"/>
      <c r="H145" s="15">
        <v>24100</v>
      </c>
      <c r="I145" s="13"/>
      <c r="J145" s="46">
        <v>0</v>
      </c>
      <c r="K145" s="13"/>
      <c r="L145" s="15">
        <f t="shared" si="9"/>
        <v>24100</v>
      </c>
      <c r="N145" s="46">
        <f t="shared" si="10"/>
        <v>0</v>
      </c>
      <c r="O145" s="46"/>
      <c r="P145" s="46"/>
    </row>
    <row r="146" spans="1:16" ht="12.75">
      <c r="A146" s="75">
        <v>2001</v>
      </c>
      <c r="B146" s="84">
        <v>36892</v>
      </c>
      <c r="C146" s="15">
        <v>21741</v>
      </c>
      <c r="D146" s="99"/>
      <c r="E146" s="46" t="s">
        <v>16</v>
      </c>
      <c r="F146" s="13">
        <v>5</v>
      </c>
      <c r="G146" s="13"/>
      <c r="H146" s="15">
        <v>21741</v>
      </c>
      <c r="I146" s="13"/>
      <c r="J146" s="46">
        <v>0</v>
      </c>
      <c r="K146" s="13"/>
      <c r="L146" s="15">
        <f t="shared" si="9"/>
        <v>21741</v>
      </c>
      <c r="N146" s="46">
        <f t="shared" si="10"/>
        <v>0</v>
      </c>
      <c r="O146" s="46"/>
      <c r="P146" s="46"/>
    </row>
    <row r="147" spans="1:16" ht="12.75">
      <c r="A147" s="75">
        <v>2002</v>
      </c>
      <c r="B147" s="84">
        <v>37257</v>
      </c>
      <c r="C147" s="15">
        <v>63600</v>
      </c>
      <c r="D147" s="99"/>
      <c r="E147" s="46" t="s">
        <v>16</v>
      </c>
      <c r="F147" s="13">
        <v>5</v>
      </c>
      <c r="G147" s="13"/>
      <c r="H147" s="15">
        <v>63600</v>
      </c>
      <c r="I147" s="13"/>
      <c r="J147" s="15"/>
      <c r="K147" s="13"/>
      <c r="L147" s="15">
        <f t="shared" si="9"/>
        <v>63600</v>
      </c>
      <c r="N147" s="90">
        <f t="shared" si="10"/>
        <v>0</v>
      </c>
      <c r="O147" s="90"/>
      <c r="P147" s="90"/>
    </row>
    <row r="148" spans="1:16" ht="12.75">
      <c r="A148" s="75">
        <v>2003</v>
      </c>
      <c r="B148" s="84">
        <v>36526</v>
      </c>
      <c r="C148" s="15">
        <v>52323</v>
      </c>
      <c r="D148" s="99"/>
      <c r="E148" s="46" t="s">
        <v>16</v>
      </c>
      <c r="F148" s="13">
        <v>5</v>
      </c>
      <c r="G148" s="13"/>
      <c r="H148" s="15">
        <v>52323</v>
      </c>
      <c r="I148" s="13"/>
      <c r="J148" s="15"/>
      <c r="K148" s="13"/>
      <c r="L148" s="15">
        <f t="shared" si="9"/>
        <v>52323</v>
      </c>
      <c r="N148" s="15">
        <f t="shared" si="10"/>
        <v>0</v>
      </c>
      <c r="O148" s="15"/>
      <c r="P148" s="15"/>
    </row>
    <row r="149" spans="1:16" ht="12.75">
      <c r="A149" s="75">
        <v>2003</v>
      </c>
      <c r="B149" s="84">
        <v>37802</v>
      </c>
      <c r="C149" s="15">
        <v>37650</v>
      </c>
      <c r="D149" s="99"/>
      <c r="E149" s="46" t="s">
        <v>16</v>
      </c>
      <c r="F149" s="13">
        <v>5</v>
      </c>
      <c r="G149" s="13"/>
      <c r="H149" s="15">
        <v>37650</v>
      </c>
      <c r="I149" s="13"/>
      <c r="J149" s="15"/>
      <c r="K149" s="13"/>
      <c r="L149" s="15">
        <f t="shared" si="9"/>
        <v>37650</v>
      </c>
      <c r="N149" s="15">
        <f t="shared" si="10"/>
        <v>0</v>
      </c>
      <c r="O149" s="15"/>
      <c r="P149" s="15"/>
    </row>
    <row r="150" spans="1:16" ht="12.75">
      <c r="A150" s="75">
        <v>2004</v>
      </c>
      <c r="B150" s="84">
        <v>37987</v>
      </c>
      <c r="C150" s="15">
        <v>62997</v>
      </c>
      <c r="D150" s="99"/>
      <c r="E150" s="46" t="s">
        <v>16</v>
      </c>
      <c r="F150" s="13">
        <v>5</v>
      </c>
      <c r="G150" s="13"/>
      <c r="H150" s="15">
        <v>62997</v>
      </c>
      <c r="I150" s="13"/>
      <c r="J150" s="15"/>
      <c r="K150" s="13"/>
      <c r="L150" s="15">
        <f t="shared" si="9"/>
        <v>62997</v>
      </c>
      <c r="N150" s="15">
        <f t="shared" si="10"/>
        <v>0</v>
      </c>
      <c r="O150" s="15"/>
      <c r="P150" s="15"/>
    </row>
    <row r="151" spans="1:16" ht="12.75">
      <c r="A151" s="75">
        <v>2006</v>
      </c>
      <c r="B151" s="84">
        <v>38898</v>
      </c>
      <c r="C151" s="15">
        <v>21303</v>
      </c>
      <c r="D151" s="99"/>
      <c r="E151" s="46" t="s">
        <v>16</v>
      </c>
      <c r="F151" s="13">
        <v>5</v>
      </c>
      <c r="G151" s="13"/>
      <c r="H151" s="15">
        <v>21303</v>
      </c>
      <c r="I151" s="13"/>
      <c r="J151" s="46">
        <v>0</v>
      </c>
      <c r="K151" s="13"/>
      <c r="L151" s="15">
        <f t="shared" si="9"/>
        <v>21303</v>
      </c>
      <c r="N151" s="46">
        <f t="shared" si="10"/>
        <v>0</v>
      </c>
      <c r="O151" s="46"/>
      <c r="P151" s="46"/>
    </row>
    <row r="152" spans="1:16" ht="12.75">
      <c r="A152" s="75">
        <v>2007</v>
      </c>
      <c r="B152" s="84">
        <v>39263</v>
      </c>
      <c r="C152" s="15">
        <v>29224</v>
      </c>
      <c r="D152" s="99"/>
      <c r="E152" s="46" t="s">
        <v>16</v>
      </c>
      <c r="F152" s="13">
        <v>5</v>
      </c>
      <c r="G152" s="13"/>
      <c r="H152" s="15">
        <v>29224</v>
      </c>
      <c r="I152" s="13"/>
      <c r="J152" s="46"/>
      <c r="K152" s="13"/>
      <c r="L152" s="15">
        <f t="shared" si="9"/>
        <v>29224</v>
      </c>
      <c r="N152" s="46">
        <f t="shared" si="10"/>
        <v>0</v>
      </c>
      <c r="O152" s="46"/>
      <c r="P152" s="46"/>
    </row>
    <row r="153" spans="1:16" ht="12.75">
      <c r="A153" s="75">
        <v>2008</v>
      </c>
      <c r="B153" s="84">
        <v>39629</v>
      </c>
      <c r="C153" s="15">
        <v>167351</v>
      </c>
      <c r="D153" s="99"/>
      <c r="E153" s="46" t="s">
        <v>18</v>
      </c>
      <c r="F153" s="13">
        <v>7</v>
      </c>
      <c r="G153" s="13"/>
      <c r="H153" s="15">
        <v>167351</v>
      </c>
      <c r="I153" s="13"/>
      <c r="J153" s="46"/>
      <c r="K153" s="13"/>
      <c r="L153" s="15">
        <f t="shared" si="9"/>
        <v>167351</v>
      </c>
      <c r="N153" s="46">
        <f t="shared" si="10"/>
        <v>0</v>
      </c>
      <c r="O153" s="46"/>
      <c r="P153" s="46"/>
    </row>
    <row r="154" spans="1:16" ht="12.75">
      <c r="A154" s="75" t="s">
        <v>22</v>
      </c>
      <c r="B154" s="84">
        <v>39629</v>
      </c>
      <c r="C154" s="15">
        <f>1819122+1686</f>
        <v>1820808</v>
      </c>
      <c r="D154" s="99"/>
      <c r="E154" s="46" t="s">
        <v>18</v>
      </c>
      <c r="F154" s="13">
        <v>20</v>
      </c>
      <c r="G154" s="13"/>
      <c r="H154" s="15">
        <v>1001442</v>
      </c>
      <c r="I154" s="13"/>
      <c r="J154" s="46">
        <v>819366</v>
      </c>
      <c r="K154" s="13"/>
      <c r="L154" s="15">
        <f t="shared" si="9"/>
        <v>1820808</v>
      </c>
      <c r="N154" s="46">
        <f t="shared" si="10"/>
        <v>0</v>
      </c>
      <c r="O154" s="46"/>
      <c r="P154" s="46"/>
    </row>
    <row r="155" spans="1:16" ht="12.75">
      <c r="A155" s="121" t="s">
        <v>22</v>
      </c>
      <c r="B155" s="122">
        <v>39629</v>
      </c>
      <c r="C155" s="123">
        <v>-1820808</v>
      </c>
      <c r="D155" s="124"/>
      <c r="E155" s="125"/>
      <c r="F155" s="126"/>
      <c r="G155" s="126"/>
      <c r="H155" s="123"/>
      <c r="I155" s="126"/>
      <c r="J155" s="125"/>
      <c r="K155" s="126"/>
      <c r="L155" s="123">
        <v>-1820808</v>
      </c>
      <c r="N155" s="46"/>
      <c r="O155" s="46"/>
      <c r="P155" s="46"/>
    </row>
    <row r="156" spans="1:16" ht="12.75">
      <c r="A156" s="76" t="s">
        <v>34</v>
      </c>
      <c r="B156" s="84">
        <v>39994</v>
      </c>
      <c r="C156" s="15">
        <v>6049</v>
      </c>
      <c r="D156" s="99"/>
      <c r="E156" s="46" t="s">
        <v>16</v>
      </c>
      <c r="F156" s="13">
        <v>7</v>
      </c>
      <c r="G156" s="13"/>
      <c r="H156" s="15">
        <v>6049</v>
      </c>
      <c r="I156" s="13"/>
      <c r="J156" s="46">
        <v>0</v>
      </c>
      <c r="K156" s="13"/>
      <c r="L156" s="15">
        <f t="shared" si="9"/>
        <v>6049</v>
      </c>
      <c r="N156" s="46">
        <f t="shared" si="10"/>
        <v>0</v>
      </c>
      <c r="O156" s="46"/>
      <c r="P156" s="46"/>
    </row>
    <row r="157" spans="1:16" ht="12.75">
      <c r="A157" s="75" t="s">
        <v>39</v>
      </c>
      <c r="B157" s="84">
        <v>40359</v>
      </c>
      <c r="C157" s="15">
        <v>5375</v>
      </c>
      <c r="D157" s="99"/>
      <c r="E157" s="46" t="s">
        <v>16</v>
      </c>
      <c r="F157" s="13">
        <v>7</v>
      </c>
      <c r="G157" s="13"/>
      <c r="H157" s="15">
        <v>5375</v>
      </c>
      <c r="I157" s="13"/>
      <c r="J157" s="46"/>
      <c r="K157" s="13"/>
      <c r="L157" s="15">
        <f t="shared" si="9"/>
        <v>5375</v>
      </c>
      <c r="N157" s="46">
        <f t="shared" si="10"/>
        <v>0</v>
      </c>
      <c r="O157" s="46"/>
      <c r="P157" s="46"/>
    </row>
    <row r="158" spans="1:16" ht="12.75">
      <c r="A158" s="75" t="s">
        <v>38</v>
      </c>
      <c r="B158" s="84">
        <v>40359</v>
      </c>
      <c r="C158" s="15">
        <f>11990+500</f>
        <v>12490</v>
      </c>
      <c r="D158" s="99"/>
      <c r="E158" s="46" t="s">
        <v>16</v>
      </c>
      <c r="F158" s="13">
        <v>7</v>
      </c>
      <c r="G158" s="13"/>
      <c r="H158" s="15">
        <v>12490</v>
      </c>
      <c r="I158" s="13"/>
      <c r="J158" s="46"/>
      <c r="K158" s="13"/>
      <c r="L158" s="15">
        <f t="shared" si="9"/>
        <v>12490</v>
      </c>
      <c r="N158" s="46">
        <f t="shared" si="10"/>
        <v>0</v>
      </c>
      <c r="O158" s="46"/>
      <c r="P158" s="46"/>
    </row>
    <row r="159" spans="1:16" ht="12.75">
      <c r="A159" s="75" t="s">
        <v>40</v>
      </c>
      <c r="B159" s="84">
        <v>40359</v>
      </c>
      <c r="C159" s="15">
        <v>7493</v>
      </c>
      <c r="D159" s="99"/>
      <c r="E159" s="46" t="s">
        <v>16</v>
      </c>
      <c r="F159" s="13">
        <v>7</v>
      </c>
      <c r="G159" s="13"/>
      <c r="H159" s="15">
        <v>7493</v>
      </c>
      <c r="I159" s="13"/>
      <c r="J159" s="46"/>
      <c r="K159" s="13"/>
      <c r="L159" s="15">
        <f t="shared" si="9"/>
        <v>7493</v>
      </c>
      <c r="N159" s="46">
        <f t="shared" si="10"/>
        <v>0</v>
      </c>
      <c r="O159" s="46"/>
      <c r="P159" s="46"/>
    </row>
    <row r="160" spans="1:16" ht="12.75">
      <c r="A160" s="75" t="s">
        <v>42</v>
      </c>
      <c r="B160" s="84">
        <v>40724</v>
      </c>
      <c r="C160" s="15">
        <v>5695</v>
      </c>
      <c r="D160" s="99"/>
      <c r="E160" s="46" t="s">
        <v>16</v>
      </c>
      <c r="F160" s="13">
        <v>7</v>
      </c>
      <c r="G160" s="13"/>
      <c r="H160" s="15">
        <v>5695</v>
      </c>
      <c r="I160" s="13"/>
      <c r="J160" s="46">
        <v>0</v>
      </c>
      <c r="K160" s="13"/>
      <c r="L160" s="15">
        <f t="shared" si="9"/>
        <v>5695</v>
      </c>
      <c r="N160" s="46">
        <f t="shared" si="10"/>
        <v>0</v>
      </c>
      <c r="O160" s="46"/>
      <c r="P160" s="46"/>
    </row>
    <row r="161" spans="1:16" ht="12.75">
      <c r="A161" s="75" t="s">
        <v>45</v>
      </c>
      <c r="B161" s="84">
        <v>40724</v>
      </c>
      <c r="C161" s="15">
        <v>5164</v>
      </c>
      <c r="D161" s="99"/>
      <c r="E161" s="46" t="s">
        <v>16</v>
      </c>
      <c r="F161" s="13">
        <v>7</v>
      </c>
      <c r="G161" s="13"/>
      <c r="H161" s="15">
        <v>5164</v>
      </c>
      <c r="I161" s="13"/>
      <c r="J161" s="46">
        <v>0</v>
      </c>
      <c r="K161" s="13"/>
      <c r="L161" s="15">
        <f t="shared" si="9"/>
        <v>5164</v>
      </c>
      <c r="N161" s="46">
        <f t="shared" si="10"/>
        <v>0</v>
      </c>
      <c r="O161" s="46"/>
      <c r="P161" s="46"/>
    </row>
    <row r="162" spans="1:16" ht="12.75">
      <c r="A162" s="76" t="s">
        <v>41</v>
      </c>
      <c r="B162" s="84">
        <v>40724</v>
      </c>
      <c r="C162" s="15">
        <v>17021</v>
      </c>
      <c r="D162" s="99"/>
      <c r="E162" s="49" t="s">
        <v>16</v>
      </c>
      <c r="F162" s="13">
        <v>5</v>
      </c>
      <c r="G162" s="13"/>
      <c r="H162" s="15">
        <v>17021</v>
      </c>
      <c r="I162" s="13"/>
      <c r="J162" s="46">
        <v>0</v>
      </c>
      <c r="K162" s="13"/>
      <c r="L162" s="15">
        <f t="shared" si="9"/>
        <v>17021</v>
      </c>
      <c r="N162" s="46">
        <f t="shared" si="10"/>
        <v>0</v>
      </c>
      <c r="O162" s="46"/>
      <c r="P162" s="46"/>
    </row>
    <row r="163" spans="1:16" ht="12.75">
      <c r="A163" s="75" t="s">
        <v>43</v>
      </c>
      <c r="B163" s="84">
        <v>40724</v>
      </c>
      <c r="C163" s="15">
        <v>5190</v>
      </c>
      <c r="D163" s="99"/>
      <c r="E163" s="46" t="s">
        <v>16</v>
      </c>
      <c r="F163" s="13">
        <v>20</v>
      </c>
      <c r="G163" s="13"/>
      <c r="H163" s="15">
        <v>2079</v>
      </c>
      <c r="I163" s="13"/>
      <c r="J163" s="46">
        <v>3111</v>
      </c>
      <c r="K163" s="13"/>
      <c r="L163" s="15">
        <f t="shared" si="9"/>
        <v>5190</v>
      </c>
      <c r="N163" s="46">
        <f t="shared" si="10"/>
        <v>0</v>
      </c>
      <c r="O163" s="45"/>
      <c r="P163" s="45"/>
    </row>
    <row r="164" spans="1:16" ht="12.75">
      <c r="A164" s="121" t="s">
        <v>43</v>
      </c>
      <c r="B164" s="122"/>
      <c r="C164" s="123">
        <v>-5190</v>
      </c>
      <c r="D164" s="124"/>
      <c r="E164" s="125"/>
      <c r="F164" s="126"/>
      <c r="G164" s="126"/>
      <c r="H164" s="123"/>
      <c r="I164" s="126"/>
      <c r="J164" s="125"/>
      <c r="K164" s="126"/>
      <c r="L164" s="123">
        <v>-5190</v>
      </c>
      <c r="N164" s="46"/>
      <c r="O164" s="45"/>
      <c r="P164" s="45"/>
    </row>
    <row r="165" spans="1:16" ht="12.75">
      <c r="A165" s="76" t="s">
        <v>71</v>
      </c>
      <c r="B165" s="84">
        <v>41090</v>
      </c>
      <c r="C165" s="15">
        <v>13200</v>
      </c>
      <c r="D165" s="99"/>
      <c r="E165" s="49" t="s">
        <v>16</v>
      </c>
      <c r="F165" s="13">
        <v>7</v>
      </c>
      <c r="G165" s="13"/>
      <c r="H165" s="15">
        <v>13200</v>
      </c>
      <c r="I165" s="13"/>
      <c r="J165" s="46"/>
      <c r="K165" s="13"/>
      <c r="L165" s="15">
        <f aca="true" t="shared" si="11" ref="L165:L210">H165+J165</f>
        <v>13200</v>
      </c>
      <c r="N165" s="46">
        <f aca="true" t="shared" si="12" ref="N165:N205">C165-L165</f>
        <v>0</v>
      </c>
      <c r="O165" s="46"/>
      <c r="P165" s="46"/>
    </row>
    <row r="166" spans="1:16" ht="12.75">
      <c r="A166" s="76" t="s">
        <v>69</v>
      </c>
      <c r="B166" s="84">
        <v>41090</v>
      </c>
      <c r="C166" s="15">
        <v>41034</v>
      </c>
      <c r="D166" s="99"/>
      <c r="E166" s="49" t="s">
        <v>16</v>
      </c>
      <c r="F166" s="13">
        <v>7</v>
      </c>
      <c r="G166" s="13"/>
      <c r="H166" s="15">
        <v>41034</v>
      </c>
      <c r="I166" s="13"/>
      <c r="J166" s="46"/>
      <c r="K166" s="13"/>
      <c r="L166" s="15">
        <f t="shared" si="11"/>
        <v>41034</v>
      </c>
      <c r="N166" s="46">
        <f t="shared" si="12"/>
        <v>0</v>
      </c>
      <c r="O166" s="46"/>
      <c r="P166" s="46"/>
    </row>
    <row r="167" spans="1:16" ht="12.75">
      <c r="A167" s="76" t="s">
        <v>70</v>
      </c>
      <c r="B167" s="84">
        <v>41090</v>
      </c>
      <c r="C167" s="15">
        <f>7596+6452</f>
        <v>14048</v>
      </c>
      <c r="D167" s="99"/>
      <c r="E167" s="49" t="s">
        <v>16</v>
      </c>
      <c r="F167" s="13">
        <v>20</v>
      </c>
      <c r="G167" s="13"/>
      <c r="H167" s="15">
        <v>4915</v>
      </c>
      <c r="I167" s="13"/>
      <c r="J167" s="46">
        <v>9133</v>
      </c>
      <c r="K167" s="13"/>
      <c r="L167" s="15">
        <f t="shared" si="11"/>
        <v>14048</v>
      </c>
      <c r="N167" s="46">
        <f t="shared" si="12"/>
        <v>0</v>
      </c>
      <c r="O167" s="46"/>
      <c r="P167" s="46"/>
    </row>
    <row r="168" spans="1:16" ht="12.75">
      <c r="A168" s="121" t="s">
        <v>70</v>
      </c>
      <c r="B168" s="122"/>
      <c r="C168" s="123">
        <v>-14048</v>
      </c>
      <c r="D168" s="124"/>
      <c r="E168" s="125"/>
      <c r="F168" s="126"/>
      <c r="G168" s="126"/>
      <c r="H168" s="123"/>
      <c r="I168" s="126"/>
      <c r="J168" s="125"/>
      <c r="K168" s="126"/>
      <c r="L168" s="123">
        <v>-14048</v>
      </c>
      <c r="N168" s="46"/>
      <c r="O168" s="46"/>
      <c r="P168" s="46"/>
    </row>
    <row r="169" spans="1:16" ht="12.75">
      <c r="A169" s="76" t="s">
        <v>68</v>
      </c>
      <c r="B169" s="84">
        <v>41090</v>
      </c>
      <c r="C169" s="15">
        <v>36965</v>
      </c>
      <c r="D169" s="99"/>
      <c r="E169" s="49" t="s">
        <v>16</v>
      </c>
      <c r="F169" s="13">
        <v>5</v>
      </c>
      <c r="G169" s="13"/>
      <c r="H169" s="15">
        <v>36965</v>
      </c>
      <c r="I169" s="13"/>
      <c r="J169" s="45"/>
      <c r="K169" s="13"/>
      <c r="L169" s="15">
        <f t="shared" si="11"/>
        <v>36965</v>
      </c>
      <c r="N169" s="45">
        <f t="shared" si="12"/>
        <v>0</v>
      </c>
      <c r="O169" s="46"/>
      <c r="P169" s="46"/>
    </row>
    <row r="170" spans="1:16" ht="12.75">
      <c r="A170" s="76" t="s">
        <v>76</v>
      </c>
      <c r="B170" s="84">
        <v>41455</v>
      </c>
      <c r="C170" s="15">
        <v>40240</v>
      </c>
      <c r="D170" s="99"/>
      <c r="E170" s="49" t="s">
        <v>16</v>
      </c>
      <c r="F170" s="13">
        <v>7</v>
      </c>
      <c r="G170" s="13"/>
      <c r="H170" s="15">
        <v>34493</v>
      </c>
      <c r="I170" s="13"/>
      <c r="J170" s="45">
        <v>5747</v>
      </c>
      <c r="K170" s="13"/>
      <c r="L170" s="15">
        <f t="shared" si="11"/>
        <v>40240</v>
      </c>
      <c r="N170" s="45">
        <f t="shared" si="12"/>
        <v>0</v>
      </c>
      <c r="O170" s="46"/>
      <c r="P170" s="46"/>
    </row>
    <row r="171" spans="1:16" ht="12.75">
      <c r="A171" s="76" t="s">
        <v>77</v>
      </c>
      <c r="B171" s="84">
        <v>41455</v>
      </c>
      <c r="C171" s="15">
        <v>5985</v>
      </c>
      <c r="D171" s="99"/>
      <c r="E171" s="49" t="s">
        <v>16</v>
      </c>
      <c r="F171" s="13">
        <v>7</v>
      </c>
      <c r="G171" s="13"/>
      <c r="H171" s="15">
        <v>5130</v>
      </c>
      <c r="I171" s="13"/>
      <c r="J171" s="45">
        <f>+C171/F171</f>
        <v>855</v>
      </c>
      <c r="K171" s="13"/>
      <c r="L171" s="15">
        <f t="shared" si="11"/>
        <v>5985</v>
      </c>
      <c r="N171" s="45">
        <f t="shared" si="12"/>
        <v>0</v>
      </c>
      <c r="O171" s="46"/>
      <c r="P171" s="46"/>
    </row>
    <row r="172" spans="1:16" ht="12.75">
      <c r="A172" s="121" t="s">
        <v>134</v>
      </c>
      <c r="B172" s="122">
        <v>41455</v>
      </c>
      <c r="C172" s="123">
        <v>-5985</v>
      </c>
      <c r="D172" s="124"/>
      <c r="E172" s="125"/>
      <c r="F172" s="126"/>
      <c r="G172" s="126"/>
      <c r="H172" s="123"/>
      <c r="I172" s="126"/>
      <c r="J172" s="127"/>
      <c r="K172" s="126"/>
      <c r="L172" s="123">
        <v>-5985</v>
      </c>
      <c r="N172" s="45"/>
      <c r="O172" s="46"/>
      <c r="P172" s="46"/>
    </row>
    <row r="173" spans="1:16" ht="12.75">
      <c r="A173" s="76" t="s">
        <v>78</v>
      </c>
      <c r="B173" s="84">
        <v>41455</v>
      </c>
      <c r="C173" s="15">
        <v>12727</v>
      </c>
      <c r="D173" s="99"/>
      <c r="E173" s="49" t="s">
        <v>16</v>
      </c>
      <c r="F173" s="13">
        <v>7</v>
      </c>
      <c r="G173" s="13"/>
      <c r="H173" s="15">
        <v>10908</v>
      </c>
      <c r="I173" s="13"/>
      <c r="J173" s="45">
        <v>1819</v>
      </c>
      <c r="K173" s="13"/>
      <c r="L173" s="15">
        <f t="shared" si="11"/>
        <v>12727</v>
      </c>
      <c r="N173" s="45">
        <f t="shared" si="12"/>
        <v>0</v>
      </c>
      <c r="O173" s="46"/>
      <c r="P173" s="46"/>
    </row>
    <row r="174" spans="1:16" ht="12.75">
      <c r="A174" s="76" t="s">
        <v>79</v>
      </c>
      <c r="B174" s="84">
        <v>41455</v>
      </c>
      <c r="C174" s="15">
        <v>11291</v>
      </c>
      <c r="D174" s="99"/>
      <c r="E174" s="49" t="s">
        <v>16</v>
      </c>
      <c r="F174" s="13">
        <v>7</v>
      </c>
      <c r="G174" s="13"/>
      <c r="H174" s="15">
        <v>9678</v>
      </c>
      <c r="I174" s="13"/>
      <c r="J174" s="45">
        <f>+C174/F174</f>
        <v>1613</v>
      </c>
      <c r="K174" s="13"/>
      <c r="L174" s="15">
        <f t="shared" si="11"/>
        <v>11291</v>
      </c>
      <c r="N174" s="45">
        <f t="shared" si="12"/>
        <v>0</v>
      </c>
      <c r="O174" s="46"/>
      <c r="P174" s="46"/>
    </row>
    <row r="175" spans="1:16" ht="12.75">
      <c r="A175" s="76" t="s">
        <v>80</v>
      </c>
      <c r="B175" s="84">
        <v>41455</v>
      </c>
      <c r="C175" s="15">
        <v>11325</v>
      </c>
      <c r="D175" s="99"/>
      <c r="E175" s="49" t="s">
        <v>16</v>
      </c>
      <c r="F175" s="13">
        <v>7</v>
      </c>
      <c r="G175" s="13"/>
      <c r="H175" s="15">
        <v>9708</v>
      </c>
      <c r="I175" s="13"/>
      <c r="J175" s="45">
        <v>1617</v>
      </c>
      <c r="K175" s="13"/>
      <c r="L175" s="15">
        <f t="shared" si="11"/>
        <v>11325</v>
      </c>
      <c r="N175" s="45">
        <f t="shared" si="12"/>
        <v>0</v>
      </c>
      <c r="O175" s="46"/>
      <c r="P175" s="46"/>
    </row>
    <row r="176" spans="1:16" ht="12.75">
      <c r="A176" s="76" t="s">
        <v>81</v>
      </c>
      <c r="B176" s="84">
        <v>41455</v>
      </c>
      <c r="C176" s="15">
        <v>14636</v>
      </c>
      <c r="D176" s="99"/>
      <c r="E176" s="49" t="s">
        <v>16</v>
      </c>
      <c r="F176" s="13">
        <v>7</v>
      </c>
      <c r="G176" s="13"/>
      <c r="H176" s="15">
        <v>12546</v>
      </c>
      <c r="I176" s="13"/>
      <c r="J176" s="45">
        <v>2090</v>
      </c>
      <c r="K176" s="13"/>
      <c r="L176" s="15">
        <f t="shared" si="11"/>
        <v>14636</v>
      </c>
      <c r="N176" s="45">
        <f t="shared" si="12"/>
        <v>0</v>
      </c>
      <c r="O176" s="46"/>
      <c r="P176" s="46"/>
    </row>
    <row r="177" spans="1:16" ht="12.75">
      <c r="A177" s="76" t="s">
        <v>82</v>
      </c>
      <c r="B177" s="84">
        <v>41455</v>
      </c>
      <c r="C177" s="15">
        <v>47470</v>
      </c>
      <c r="D177" s="99"/>
      <c r="E177" s="49" t="s">
        <v>16</v>
      </c>
      <c r="F177" s="13">
        <v>7</v>
      </c>
      <c r="G177" s="13"/>
      <c r="H177" s="15">
        <v>40687</v>
      </c>
      <c r="I177" s="13"/>
      <c r="J177" s="45">
        <v>6783</v>
      </c>
      <c r="K177" s="13"/>
      <c r="L177" s="15">
        <f t="shared" si="11"/>
        <v>47470</v>
      </c>
      <c r="N177" s="45">
        <f t="shared" si="12"/>
        <v>0</v>
      </c>
      <c r="O177" s="46"/>
      <c r="P177" s="46"/>
    </row>
    <row r="178" spans="1:16" ht="12.75">
      <c r="A178" s="76" t="s">
        <v>87</v>
      </c>
      <c r="B178" s="84">
        <v>41820</v>
      </c>
      <c r="C178" s="15">
        <v>6285</v>
      </c>
      <c r="D178" s="99"/>
      <c r="E178" s="49" t="s">
        <v>16</v>
      </c>
      <c r="F178" s="13">
        <v>7</v>
      </c>
      <c r="G178" s="13"/>
      <c r="H178" s="15">
        <v>5388</v>
      </c>
      <c r="I178" s="13"/>
      <c r="J178" s="45">
        <v>897</v>
      </c>
      <c r="K178" s="13"/>
      <c r="L178" s="15">
        <f t="shared" si="11"/>
        <v>6285</v>
      </c>
      <c r="N178" s="45">
        <f t="shared" si="12"/>
        <v>0</v>
      </c>
      <c r="O178" s="46"/>
      <c r="P178" s="46"/>
    </row>
    <row r="179" spans="1:16" ht="12.75">
      <c r="A179" s="76" t="s">
        <v>88</v>
      </c>
      <c r="B179" s="84">
        <v>41820</v>
      </c>
      <c r="C179" s="15">
        <v>34079</v>
      </c>
      <c r="D179" s="99"/>
      <c r="E179" s="49" t="s">
        <v>16</v>
      </c>
      <c r="F179" s="13">
        <v>5</v>
      </c>
      <c r="G179" s="13"/>
      <c r="H179" s="15">
        <v>34078.8</v>
      </c>
      <c r="I179" s="13"/>
      <c r="J179" s="45">
        <v>0</v>
      </c>
      <c r="K179" s="13"/>
      <c r="L179" s="15">
        <f t="shared" si="11"/>
        <v>34078.8</v>
      </c>
      <c r="N179" s="45">
        <f t="shared" si="12"/>
        <v>0.19999999999708962</v>
      </c>
      <c r="O179" s="46"/>
      <c r="P179" s="46"/>
    </row>
    <row r="180" spans="1:16" ht="12.75">
      <c r="A180" s="76" t="s">
        <v>89</v>
      </c>
      <c r="B180" s="84">
        <v>41820</v>
      </c>
      <c r="C180" s="15">
        <v>31440</v>
      </c>
      <c r="D180" s="99"/>
      <c r="E180" s="49" t="s">
        <v>16</v>
      </c>
      <c r="F180" s="13">
        <v>7</v>
      </c>
      <c r="G180" s="13"/>
      <c r="H180" s="15">
        <v>26947</v>
      </c>
      <c r="I180" s="13"/>
      <c r="J180" s="45">
        <v>4493</v>
      </c>
      <c r="K180" s="13"/>
      <c r="L180" s="15">
        <f t="shared" si="11"/>
        <v>31440</v>
      </c>
      <c r="N180" s="45">
        <f t="shared" si="12"/>
        <v>0</v>
      </c>
      <c r="O180" s="46"/>
      <c r="P180" s="46"/>
    </row>
    <row r="181" spans="1:16" ht="12.75">
      <c r="A181" s="76" t="s">
        <v>90</v>
      </c>
      <c r="B181" s="84">
        <v>41820</v>
      </c>
      <c r="C181" s="15">
        <v>14128</v>
      </c>
      <c r="D181" s="99"/>
      <c r="E181" s="49" t="s">
        <v>16</v>
      </c>
      <c r="F181" s="13">
        <v>7</v>
      </c>
      <c r="G181" s="13"/>
      <c r="H181" s="15">
        <v>12109</v>
      </c>
      <c r="I181" s="13"/>
      <c r="J181" s="45">
        <v>2019</v>
      </c>
      <c r="K181" s="13"/>
      <c r="L181" s="15">
        <f t="shared" si="11"/>
        <v>14128</v>
      </c>
      <c r="N181" s="45">
        <f t="shared" si="12"/>
        <v>0</v>
      </c>
      <c r="O181" s="46"/>
      <c r="P181" s="46"/>
    </row>
    <row r="182" spans="1:16" ht="12.75">
      <c r="A182" s="76" t="s">
        <v>91</v>
      </c>
      <c r="B182" s="84">
        <v>41820</v>
      </c>
      <c r="C182" s="15">
        <v>39000</v>
      </c>
      <c r="D182" s="99"/>
      <c r="E182" s="49" t="s">
        <v>16</v>
      </c>
      <c r="F182" s="13">
        <v>5</v>
      </c>
      <c r="G182" s="13"/>
      <c r="H182" s="15">
        <v>39000</v>
      </c>
      <c r="I182" s="13"/>
      <c r="J182" s="45">
        <v>0</v>
      </c>
      <c r="K182" s="13"/>
      <c r="L182" s="15">
        <f t="shared" si="11"/>
        <v>39000</v>
      </c>
      <c r="N182" s="45">
        <f t="shared" si="12"/>
        <v>0</v>
      </c>
      <c r="O182" s="46"/>
      <c r="P182" s="46"/>
    </row>
    <row r="183" spans="1:16" ht="12.75">
      <c r="A183" s="76" t="s">
        <v>97</v>
      </c>
      <c r="B183" s="84">
        <v>42185</v>
      </c>
      <c r="C183" s="15">
        <v>6500</v>
      </c>
      <c r="D183" s="99"/>
      <c r="E183" s="49" t="s">
        <v>16</v>
      </c>
      <c r="F183" s="13">
        <v>7</v>
      </c>
      <c r="G183" s="13"/>
      <c r="H183" s="15">
        <v>4644</v>
      </c>
      <c r="I183" s="13"/>
      <c r="J183" s="45">
        <f aca="true" t="shared" si="13" ref="J183:J198">+C183/F183</f>
        <v>928.5714285714286</v>
      </c>
      <c r="K183" s="13"/>
      <c r="L183" s="15">
        <f t="shared" si="11"/>
        <v>5572.571428571428</v>
      </c>
      <c r="N183" s="45">
        <f t="shared" si="12"/>
        <v>927.4285714285716</v>
      </c>
      <c r="O183" s="46"/>
      <c r="P183" s="46"/>
    </row>
    <row r="184" spans="1:16" ht="12.75">
      <c r="A184" s="70" t="s">
        <v>99</v>
      </c>
      <c r="B184" s="84">
        <v>42551</v>
      </c>
      <c r="C184" s="15">
        <v>19939</v>
      </c>
      <c r="D184" s="99"/>
      <c r="E184" s="49" t="s">
        <v>16</v>
      </c>
      <c r="F184" s="13">
        <v>7</v>
      </c>
      <c r="G184" s="13"/>
      <c r="H184" s="15">
        <v>8545</v>
      </c>
      <c r="I184" s="13"/>
      <c r="J184" s="45">
        <f t="shared" si="13"/>
        <v>2848.4285714285716</v>
      </c>
      <c r="K184" s="13"/>
      <c r="L184" s="15">
        <f t="shared" si="11"/>
        <v>11393.428571428572</v>
      </c>
      <c r="N184" s="45">
        <f t="shared" si="12"/>
        <v>8545.571428571428</v>
      </c>
      <c r="O184" s="46"/>
      <c r="P184" s="46"/>
    </row>
    <row r="185" spans="1:16" ht="12.75">
      <c r="A185" s="76" t="s">
        <v>100</v>
      </c>
      <c r="B185" s="84">
        <v>42551</v>
      </c>
      <c r="C185" s="15">
        <v>8100</v>
      </c>
      <c r="D185" s="99"/>
      <c r="E185" s="49" t="s">
        <v>16</v>
      </c>
      <c r="F185" s="13">
        <v>7</v>
      </c>
      <c r="G185" s="13"/>
      <c r="H185" s="15">
        <v>3471</v>
      </c>
      <c r="I185" s="13"/>
      <c r="J185" s="45">
        <f t="shared" si="13"/>
        <v>1157.142857142857</v>
      </c>
      <c r="K185" s="13"/>
      <c r="L185" s="15">
        <f t="shared" si="11"/>
        <v>4628.142857142857</v>
      </c>
      <c r="N185" s="45">
        <f t="shared" si="12"/>
        <v>3471.857142857143</v>
      </c>
      <c r="O185" s="46"/>
      <c r="P185" s="46"/>
    </row>
    <row r="186" spans="1:16" ht="12.75">
      <c r="A186" s="76" t="s">
        <v>101</v>
      </c>
      <c r="B186" s="84">
        <v>42551</v>
      </c>
      <c r="C186" s="15">
        <v>6050</v>
      </c>
      <c r="D186" s="99"/>
      <c r="E186" s="49" t="s">
        <v>16</v>
      </c>
      <c r="F186" s="13">
        <v>7</v>
      </c>
      <c r="G186" s="13"/>
      <c r="H186" s="15">
        <v>2593</v>
      </c>
      <c r="I186" s="13"/>
      <c r="J186" s="45">
        <f t="shared" si="13"/>
        <v>864.2857142857143</v>
      </c>
      <c r="K186" s="13"/>
      <c r="L186" s="15">
        <f t="shared" si="11"/>
        <v>3457.285714285714</v>
      </c>
      <c r="N186" s="45">
        <f t="shared" si="12"/>
        <v>2592.714285714286</v>
      </c>
      <c r="O186" s="46"/>
      <c r="P186" s="46"/>
    </row>
    <row r="187" spans="1:16" ht="12.75">
      <c r="A187" s="76" t="s">
        <v>103</v>
      </c>
      <c r="B187" s="84">
        <v>42916</v>
      </c>
      <c r="C187" s="15">
        <v>9000</v>
      </c>
      <c r="D187" s="99"/>
      <c r="E187" s="49" t="s">
        <v>16</v>
      </c>
      <c r="F187" s="13">
        <v>7</v>
      </c>
      <c r="G187" s="13"/>
      <c r="H187" s="15">
        <v>2571</v>
      </c>
      <c r="I187" s="13"/>
      <c r="J187" s="45">
        <f t="shared" si="13"/>
        <v>1285.7142857142858</v>
      </c>
      <c r="K187" s="13"/>
      <c r="L187" s="15">
        <f t="shared" si="11"/>
        <v>3856.714285714286</v>
      </c>
      <c r="N187" s="45">
        <f t="shared" si="12"/>
        <v>5143.285714285714</v>
      </c>
      <c r="O187" s="46"/>
      <c r="P187" s="46"/>
    </row>
    <row r="188" spans="1:16" ht="12.75">
      <c r="A188" s="76" t="s">
        <v>104</v>
      </c>
      <c r="B188" s="84">
        <v>42916</v>
      </c>
      <c r="C188" s="15">
        <v>8650</v>
      </c>
      <c r="D188" s="99"/>
      <c r="E188" s="49" t="s">
        <v>16</v>
      </c>
      <c r="F188" s="13">
        <v>7</v>
      </c>
      <c r="G188" s="13"/>
      <c r="H188" s="15">
        <v>2471</v>
      </c>
      <c r="I188" s="13"/>
      <c r="J188" s="45">
        <f t="shared" si="13"/>
        <v>1235.7142857142858</v>
      </c>
      <c r="K188" s="13"/>
      <c r="L188" s="15">
        <f t="shared" si="11"/>
        <v>3706.714285714286</v>
      </c>
      <c r="N188" s="45">
        <f t="shared" si="12"/>
        <v>4943.285714285714</v>
      </c>
      <c r="O188" s="46"/>
      <c r="P188" s="46"/>
    </row>
    <row r="189" spans="1:16" ht="12.75">
      <c r="A189" s="76" t="s">
        <v>105</v>
      </c>
      <c r="B189" s="84">
        <v>42916</v>
      </c>
      <c r="C189" s="15">
        <v>20920</v>
      </c>
      <c r="D189" s="99"/>
      <c r="E189" s="49" t="s">
        <v>18</v>
      </c>
      <c r="F189" s="13">
        <v>5</v>
      </c>
      <c r="G189" s="13"/>
      <c r="H189" s="15">
        <v>8368</v>
      </c>
      <c r="I189" s="13"/>
      <c r="J189" s="45">
        <f t="shared" si="13"/>
        <v>4184</v>
      </c>
      <c r="K189" s="13"/>
      <c r="L189" s="15">
        <f t="shared" si="11"/>
        <v>12552</v>
      </c>
      <c r="N189" s="45">
        <f t="shared" si="12"/>
        <v>8368</v>
      </c>
      <c r="O189" s="46"/>
      <c r="P189" s="46"/>
    </row>
    <row r="190" spans="1:16" ht="12.75">
      <c r="A190" s="76" t="s">
        <v>106</v>
      </c>
      <c r="B190" s="84">
        <v>42916</v>
      </c>
      <c r="C190" s="15">
        <v>40060</v>
      </c>
      <c r="D190" s="99"/>
      <c r="E190" s="49" t="s">
        <v>16</v>
      </c>
      <c r="F190" s="13">
        <v>5</v>
      </c>
      <c r="G190" s="13"/>
      <c r="H190" s="15">
        <v>16024</v>
      </c>
      <c r="I190" s="13"/>
      <c r="J190" s="45">
        <f t="shared" si="13"/>
        <v>8012</v>
      </c>
      <c r="K190" s="13"/>
      <c r="L190" s="15">
        <f t="shared" si="11"/>
        <v>24036</v>
      </c>
      <c r="N190" s="45">
        <f t="shared" si="12"/>
        <v>16024</v>
      </c>
      <c r="O190" s="46"/>
      <c r="P190" s="46"/>
    </row>
    <row r="191" spans="1:16" ht="12.75">
      <c r="A191" s="52" t="s">
        <v>107</v>
      </c>
      <c r="B191" s="84">
        <v>42916</v>
      </c>
      <c r="C191" s="15">
        <v>9250</v>
      </c>
      <c r="D191" s="99"/>
      <c r="E191" s="49" t="s">
        <v>16</v>
      </c>
      <c r="F191" s="13">
        <v>7</v>
      </c>
      <c r="G191" s="13"/>
      <c r="H191" s="15">
        <v>2643</v>
      </c>
      <c r="I191" s="13"/>
      <c r="J191" s="45">
        <f t="shared" si="13"/>
        <v>1321.4285714285713</v>
      </c>
      <c r="K191" s="13"/>
      <c r="L191" s="15">
        <f t="shared" si="11"/>
        <v>3964.4285714285716</v>
      </c>
      <c r="N191" s="45">
        <f t="shared" si="12"/>
        <v>5285.571428571428</v>
      </c>
      <c r="O191" s="46"/>
      <c r="P191" s="46"/>
    </row>
    <row r="192" spans="1:16" ht="12.75">
      <c r="A192" s="76" t="s">
        <v>108</v>
      </c>
      <c r="B192" s="84">
        <v>42916</v>
      </c>
      <c r="C192" s="15">
        <v>11000</v>
      </c>
      <c r="D192" s="99"/>
      <c r="E192" s="49" t="s">
        <v>16</v>
      </c>
      <c r="F192" s="13">
        <v>7</v>
      </c>
      <c r="G192" s="13"/>
      <c r="H192" s="15">
        <v>3143</v>
      </c>
      <c r="I192" s="13"/>
      <c r="J192" s="45">
        <f t="shared" si="13"/>
        <v>1571.4285714285713</v>
      </c>
      <c r="K192" s="13"/>
      <c r="L192" s="15">
        <f t="shared" si="11"/>
        <v>4714.428571428572</v>
      </c>
      <c r="N192" s="45">
        <f t="shared" si="12"/>
        <v>6285.571428571428</v>
      </c>
      <c r="O192" s="46"/>
      <c r="P192" s="46"/>
    </row>
    <row r="193" spans="1:16" ht="12.75">
      <c r="A193" s="76" t="s">
        <v>106</v>
      </c>
      <c r="B193" s="84">
        <v>42916</v>
      </c>
      <c r="C193" s="15">
        <v>34557</v>
      </c>
      <c r="D193" s="99"/>
      <c r="E193" s="49" t="s">
        <v>16</v>
      </c>
      <c r="F193" s="13">
        <v>7</v>
      </c>
      <c r="G193" s="13"/>
      <c r="H193" s="15">
        <v>9873</v>
      </c>
      <c r="I193" s="13"/>
      <c r="J193" s="45">
        <f t="shared" si="13"/>
        <v>4936.714285714285</v>
      </c>
      <c r="K193" s="13"/>
      <c r="L193" s="15">
        <f t="shared" si="11"/>
        <v>14809.714285714286</v>
      </c>
      <c r="N193" s="45">
        <f t="shared" si="12"/>
        <v>19747.285714285714</v>
      </c>
      <c r="O193" s="46"/>
      <c r="P193" s="46"/>
    </row>
    <row r="194" spans="1:16" ht="12.75">
      <c r="A194" s="70" t="s">
        <v>112</v>
      </c>
      <c r="B194" s="84">
        <v>43281</v>
      </c>
      <c r="C194" s="15">
        <v>12294</v>
      </c>
      <c r="D194" s="99"/>
      <c r="E194" s="49" t="s">
        <v>16</v>
      </c>
      <c r="F194" s="13">
        <v>7</v>
      </c>
      <c r="G194" s="13"/>
      <c r="H194" s="15">
        <v>1756</v>
      </c>
      <c r="I194" s="13"/>
      <c r="J194" s="45">
        <f t="shared" si="13"/>
        <v>1756.2857142857142</v>
      </c>
      <c r="K194" s="13"/>
      <c r="L194" s="15">
        <f t="shared" si="11"/>
        <v>3512.285714285714</v>
      </c>
      <c r="N194" s="45">
        <f t="shared" si="12"/>
        <v>8781.714285714286</v>
      </c>
      <c r="O194" s="46"/>
      <c r="P194" s="46"/>
    </row>
    <row r="195" spans="1:16" ht="12.75">
      <c r="A195" s="70" t="s">
        <v>113</v>
      </c>
      <c r="B195" s="84">
        <v>43281</v>
      </c>
      <c r="C195" s="15">
        <v>17119</v>
      </c>
      <c r="D195" s="99"/>
      <c r="E195" s="49" t="s">
        <v>16</v>
      </c>
      <c r="F195" s="13">
        <v>7</v>
      </c>
      <c r="G195" s="13"/>
      <c r="H195" s="15">
        <v>2446</v>
      </c>
      <c r="I195" s="13"/>
      <c r="J195" s="45">
        <f t="shared" si="13"/>
        <v>2445.5714285714284</v>
      </c>
      <c r="K195" s="13"/>
      <c r="L195" s="15">
        <f t="shared" si="11"/>
        <v>4891.571428571428</v>
      </c>
      <c r="N195" s="45">
        <f t="shared" si="12"/>
        <v>12227.428571428572</v>
      </c>
      <c r="O195" s="46"/>
      <c r="P195" s="46"/>
    </row>
    <row r="196" spans="1:16" ht="12.75">
      <c r="A196" s="70" t="s">
        <v>113</v>
      </c>
      <c r="B196" s="84">
        <v>43281</v>
      </c>
      <c r="C196" s="15">
        <v>17119</v>
      </c>
      <c r="D196" s="99"/>
      <c r="E196" s="49" t="s">
        <v>16</v>
      </c>
      <c r="F196" s="13">
        <v>7</v>
      </c>
      <c r="G196" s="13"/>
      <c r="H196" s="15">
        <v>2446</v>
      </c>
      <c r="I196" s="13"/>
      <c r="J196" s="45">
        <f t="shared" si="13"/>
        <v>2445.5714285714284</v>
      </c>
      <c r="K196" s="13"/>
      <c r="L196" s="15">
        <f t="shared" si="11"/>
        <v>4891.571428571428</v>
      </c>
      <c r="N196" s="45">
        <f t="shared" si="12"/>
        <v>12227.428571428572</v>
      </c>
      <c r="O196" s="46"/>
      <c r="P196" s="46"/>
    </row>
    <row r="197" spans="1:16" ht="12.75">
      <c r="A197" s="70" t="s">
        <v>115</v>
      </c>
      <c r="B197" s="84">
        <v>43281</v>
      </c>
      <c r="C197" s="15">
        <v>105720</v>
      </c>
      <c r="D197" s="99"/>
      <c r="E197" s="49" t="s">
        <v>16</v>
      </c>
      <c r="F197" s="13">
        <v>7</v>
      </c>
      <c r="G197" s="13"/>
      <c r="H197" s="15">
        <v>15103</v>
      </c>
      <c r="I197" s="13"/>
      <c r="J197" s="45">
        <f t="shared" si="13"/>
        <v>15102.857142857143</v>
      </c>
      <c r="K197" s="13"/>
      <c r="L197" s="15">
        <f t="shared" si="11"/>
        <v>30205.857142857145</v>
      </c>
      <c r="N197" s="45">
        <f t="shared" si="12"/>
        <v>75514.14285714286</v>
      </c>
      <c r="O197" s="46"/>
      <c r="P197" s="46"/>
    </row>
    <row r="198" spans="1:16" ht="12.75">
      <c r="A198" s="76" t="s">
        <v>116</v>
      </c>
      <c r="B198" s="84">
        <v>43281</v>
      </c>
      <c r="C198" s="15">
        <v>60531</v>
      </c>
      <c r="D198" s="99"/>
      <c r="E198" s="49" t="s">
        <v>16</v>
      </c>
      <c r="F198" s="13">
        <v>7</v>
      </c>
      <c r="G198" s="13"/>
      <c r="H198" s="15">
        <v>8647</v>
      </c>
      <c r="I198" s="13"/>
      <c r="J198" s="45">
        <f t="shared" si="13"/>
        <v>8647.285714285714</v>
      </c>
      <c r="K198" s="13"/>
      <c r="L198" s="15">
        <f t="shared" si="11"/>
        <v>17294.285714285714</v>
      </c>
      <c r="N198" s="45">
        <f t="shared" si="12"/>
        <v>43236.71428571429</v>
      </c>
      <c r="O198" s="46"/>
      <c r="P198" s="46"/>
    </row>
    <row r="199" spans="1:19" ht="12.75">
      <c r="A199" s="76" t="s">
        <v>119</v>
      </c>
      <c r="B199" s="84">
        <v>43646</v>
      </c>
      <c r="C199" s="128">
        <v>51695.6</v>
      </c>
      <c r="D199" s="99"/>
      <c r="E199" s="49" t="s">
        <v>16</v>
      </c>
      <c r="F199" s="13">
        <v>7</v>
      </c>
      <c r="G199" s="13"/>
      <c r="H199" s="15">
        <v>3693</v>
      </c>
      <c r="I199" s="13"/>
      <c r="J199" s="45">
        <f>(C199/F199)</f>
        <v>7385.085714285714</v>
      </c>
      <c r="K199" s="13"/>
      <c r="L199" s="128">
        <f t="shared" si="11"/>
        <v>11078.085714285713</v>
      </c>
      <c r="N199" s="45">
        <f>C199-L199</f>
        <v>40617.514285714286</v>
      </c>
      <c r="O199" s="46"/>
      <c r="P199" s="46"/>
      <c r="S199" s="75"/>
    </row>
    <row r="200" spans="1:16" ht="12.75">
      <c r="A200" s="76" t="s">
        <v>123</v>
      </c>
      <c r="B200" s="84">
        <v>43646</v>
      </c>
      <c r="C200" s="15">
        <v>356412.17</v>
      </c>
      <c r="D200" s="99"/>
      <c r="E200" s="49" t="s">
        <v>16</v>
      </c>
      <c r="F200" s="13">
        <v>20</v>
      </c>
      <c r="G200" s="13" t="s">
        <v>131</v>
      </c>
      <c r="H200" s="15">
        <v>17821</v>
      </c>
      <c r="I200" s="13"/>
      <c r="J200" s="45">
        <f>+C200/F200</f>
        <v>17820.6085</v>
      </c>
      <c r="K200" s="13"/>
      <c r="L200" s="15">
        <f t="shared" si="11"/>
        <v>35641.6085</v>
      </c>
      <c r="N200" s="45">
        <f>C200-L200</f>
        <v>320770.56149999995</v>
      </c>
      <c r="O200" s="46"/>
      <c r="P200" s="46"/>
    </row>
    <row r="201" spans="1:16" ht="12.75">
      <c r="A201" s="76" t="s">
        <v>128</v>
      </c>
      <c r="B201" s="84">
        <v>43646</v>
      </c>
      <c r="C201" s="15">
        <v>137323</v>
      </c>
      <c r="D201" s="99"/>
      <c r="E201" s="49" t="s">
        <v>16</v>
      </c>
      <c r="F201" s="13">
        <v>15</v>
      </c>
      <c r="G201" s="13" t="s">
        <v>131</v>
      </c>
      <c r="H201" s="15">
        <v>9155</v>
      </c>
      <c r="I201" s="13"/>
      <c r="J201" s="45">
        <f>+C201/F201</f>
        <v>9154.866666666667</v>
      </c>
      <c r="K201" s="13"/>
      <c r="L201" s="15">
        <f t="shared" si="11"/>
        <v>18309.86666666667</v>
      </c>
      <c r="N201" s="45">
        <f>C201-L201</f>
        <v>119013.13333333333</v>
      </c>
      <c r="O201" s="46"/>
      <c r="P201" s="46"/>
    </row>
    <row r="202" spans="1:16" ht="12.75">
      <c r="A202" s="76" t="s">
        <v>125</v>
      </c>
      <c r="B202" s="84">
        <v>43646</v>
      </c>
      <c r="C202" s="15">
        <v>11039</v>
      </c>
      <c r="D202" s="99"/>
      <c r="E202" s="49" t="s">
        <v>16</v>
      </c>
      <c r="F202" s="13">
        <v>7</v>
      </c>
      <c r="G202" s="13"/>
      <c r="H202" s="15">
        <v>789</v>
      </c>
      <c r="I202" s="13"/>
      <c r="J202" s="45">
        <f>(C202/F202)</f>
        <v>1577</v>
      </c>
      <c r="K202" s="13"/>
      <c r="L202" s="15">
        <f t="shared" si="11"/>
        <v>2366</v>
      </c>
      <c r="N202" s="45">
        <f t="shared" si="12"/>
        <v>8673</v>
      </c>
      <c r="O202" s="46"/>
      <c r="P202" s="46"/>
    </row>
    <row r="203" spans="1:16" ht="12.75">
      <c r="A203" s="76" t="s">
        <v>121</v>
      </c>
      <c r="B203" s="84">
        <v>43646</v>
      </c>
      <c r="C203" s="15">
        <v>15440</v>
      </c>
      <c r="D203" s="99"/>
      <c r="E203" s="49" t="s">
        <v>16</v>
      </c>
      <c r="F203" s="13">
        <v>7</v>
      </c>
      <c r="G203" s="13"/>
      <c r="H203" s="15">
        <v>2206</v>
      </c>
      <c r="I203" s="13"/>
      <c r="J203" s="45">
        <f>+C203/F203</f>
        <v>2205.714285714286</v>
      </c>
      <c r="K203" s="13"/>
      <c r="L203" s="15">
        <f t="shared" si="11"/>
        <v>4411.714285714286</v>
      </c>
      <c r="N203" s="45">
        <f t="shared" si="12"/>
        <v>11028.285714285714</v>
      </c>
      <c r="O203" s="46"/>
      <c r="P203" s="46"/>
    </row>
    <row r="204" spans="1:16" ht="12.75">
      <c r="A204" s="76" t="s">
        <v>122</v>
      </c>
      <c r="B204" s="84">
        <v>43646</v>
      </c>
      <c r="C204" s="15">
        <v>5120.46</v>
      </c>
      <c r="D204" s="99"/>
      <c r="E204" s="49" t="s">
        <v>16</v>
      </c>
      <c r="F204" s="13">
        <v>7</v>
      </c>
      <c r="G204" s="13"/>
      <c r="H204" s="15">
        <v>366</v>
      </c>
      <c r="I204" s="13"/>
      <c r="J204" s="45">
        <f>+(C204/F204)</f>
        <v>731.4942857142858</v>
      </c>
      <c r="K204" s="13"/>
      <c r="L204" s="15">
        <f t="shared" si="11"/>
        <v>1097.4942857142858</v>
      </c>
      <c r="N204" s="45">
        <f t="shared" si="12"/>
        <v>4022.965714285714</v>
      </c>
      <c r="O204" s="46"/>
      <c r="P204" s="46"/>
    </row>
    <row r="205" spans="1:16" ht="12.75">
      <c r="A205" s="76" t="s">
        <v>124</v>
      </c>
      <c r="B205" s="84">
        <v>43646</v>
      </c>
      <c r="C205" s="15">
        <v>5286</v>
      </c>
      <c r="D205" s="99"/>
      <c r="E205" s="49" t="s">
        <v>16</v>
      </c>
      <c r="F205" s="13">
        <v>5</v>
      </c>
      <c r="G205" s="13"/>
      <c r="H205" s="15">
        <v>529</v>
      </c>
      <c r="I205" s="13"/>
      <c r="J205" s="45">
        <f>+(C205/F205)</f>
        <v>1057.2</v>
      </c>
      <c r="K205" s="13"/>
      <c r="L205" s="15">
        <f t="shared" si="11"/>
        <v>1586.2</v>
      </c>
      <c r="N205" s="45">
        <f t="shared" si="12"/>
        <v>3699.8</v>
      </c>
      <c r="O205" s="46"/>
      <c r="P205" s="46"/>
    </row>
    <row r="206" spans="1:16" ht="12.75">
      <c r="A206" s="76" t="s">
        <v>126</v>
      </c>
      <c r="B206" s="84">
        <v>43646</v>
      </c>
      <c r="C206" s="15">
        <v>149351.91</v>
      </c>
      <c r="D206" s="99"/>
      <c r="E206" s="49" t="s">
        <v>16</v>
      </c>
      <c r="F206" s="13">
        <v>20</v>
      </c>
      <c r="G206" s="13"/>
      <c r="H206" s="15">
        <v>3734</v>
      </c>
      <c r="I206" s="13"/>
      <c r="J206" s="45">
        <f>+(C206/F206)</f>
        <v>7467.5955</v>
      </c>
      <c r="K206" s="13"/>
      <c r="L206" s="15">
        <f t="shared" si="11"/>
        <v>11201.5955</v>
      </c>
      <c r="N206" s="45">
        <f aca="true" t="shared" si="14" ref="N206:N213">C206-L206</f>
        <v>138150.3145</v>
      </c>
      <c r="O206" s="46"/>
      <c r="P206" s="46" t="s">
        <v>137</v>
      </c>
    </row>
    <row r="207" spans="1:16" ht="12.75">
      <c r="A207" s="76" t="s">
        <v>127</v>
      </c>
      <c r="B207" s="84">
        <v>43646</v>
      </c>
      <c r="C207" s="15">
        <v>2210</v>
      </c>
      <c r="D207" s="99"/>
      <c r="E207" s="49" t="s">
        <v>16</v>
      </c>
      <c r="F207" s="13">
        <v>5</v>
      </c>
      <c r="G207" s="13"/>
      <c r="H207" s="15">
        <v>442</v>
      </c>
      <c r="I207" s="13"/>
      <c r="J207" s="45">
        <f>+C207/F207</f>
        <v>442</v>
      </c>
      <c r="K207" s="13"/>
      <c r="L207" s="15">
        <f t="shared" si="11"/>
        <v>884</v>
      </c>
      <c r="N207" s="45">
        <f t="shared" si="14"/>
        <v>1326</v>
      </c>
      <c r="O207" s="46"/>
      <c r="P207" s="46"/>
    </row>
    <row r="208" spans="1:16" ht="12.75">
      <c r="A208" s="76" t="s">
        <v>133</v>
      </c>
      <c r="B208" s="84">
        <v>43646</v>
      </c>
      <c r="C208" s="15">
        <v>5640</v>
      </c>
      <c r="D208" s="99"/>
      <c r="E208" s="49" t="s">
        <v>16</v>
      </c>
      <c r="F208" s="13">
        <v>5</v>
      </c>
      <c r="G208" s="13"/>
      <c r="H208" s="15">
        <v>564</v>
      </c>
      <c r="I208" s="13"/>
      <c r="J208" s="45">
        <v>5076</v>
      </c>
      <c r="K208" s="13"/>
      <c r="L208" s="15">
        <f>H208+J208</f>
        <v>5640</v>
      </c>
      <c r="N208" s="45">
        <f t="shared" si="14"/>
        <v>0</v>
      </c>
      <c r="O208" s="46"/>
      <c r="P208" s="46" t="s">
        <v>137</v>
      </c>
    </row>
    <row r="209" spans="1:16" ht="12.75">
      <c r="A209" s="76" t="s">
        <v>133</v>
      </c>
      <c r="B209" s="84">
        <v>43646</v>
      </c>
      <c r="C209" s="15">
        <v>10440</v>
      </c>
      <c r="D209" s="99"/>
      <c r="E209" s="49" t="s">
        <v>16</v>
      </c>
      <c r="F209" s="13">
        <v>5</v>
      </c>
      <c r="G209" s="13"/>
      <c r="H209" s="15">
        <v>1044</v>
      </c>
      <c r="I209" s="13"/>
      <c r="J209" s="45">
        <v>9396</v>
      </c>
      <c r="K209" s="13"/>
      <c r="L209" s="15">
        <f>H209+J209</f>
        <v>10440</v>
      </c>
      <c r="N209" s="45">
        <f t="shared" si="14"/>
        <v>0</v>
      </c>
      <c r="O209" s="46"/>
      <c r="P209" s="46" t="s">
        <v>137</v>
      </c>
    </row>
    <row r="210" spans="1:16" ht="12.75">
      <c r="A210" s="76" t="s">
        <v>120</v>
      </c>
      <c r="B210" s="84">
        <v>43646</v>
      </c>
      <c r="C210" s="15">
        <v>62390</v>
      </c>
      <c r="D210" s="99"/>
      <c r="E210" s="49" t="s">
        <v>16</v>
      </c>
      <c r="F210" s="13">
        <v>7</v>
      </c>
      <c r="G210" s="13"/>
      <c r="H210" s="15">
        <v>8913</v>
      </c>
      <c r="I210" s="13"/>
      <c r="J210" s="45">
        <f>+C210/F210</f>
        <v>8912.857142857143</v>
      </c>
      <c r="K210" s="13"/>
      <c r="L210" s="15">
        <f t="shared" si="11"/>
        <v>17825.857142857145</v>
      </c>
      <c r="N210" s="45">
        <f t="shared" si="14"/>
        <v>44564.142857142855</v>
      </c>
      <c r="O210" s="46"/>
      <c r="P210" s="46"/>
    </row>
    <row r="211" spans="1:16" ht="12.75">
      <c r="A211" s="76" t="s">
        <v>139</v>
      </c>
      <c r="B211" s="111">
        <v>44012</v>
      </c>
      <c r="C211" s="128">
        <v>32841</v>
      </c>
      <c r="D211" s="99"/>
      <c r="E211" s="49" t="s">
        <v>18</v>
      </c>
      <c r="F211" s="13">
        <v>7</v>
      </c>
      <c r="G211" s="13"/>
      <c r="H211" s="15"/>
      <c r="I211" s="13"/>
      <c r="J211" s="45"/>
      <c r="K211" s="13"/>
      <c r="L211" s="15"/>
      <c r="N211" s="45">
        <f t="shared" si="14"/>
        <v>32841</v>
      </c>
      <c r="O211" s="46"/>
      <c r="P211" s="46"/>
    </row>
    <row r="212" spans="1:16" ht="12.75">
      <c r="A212" s="76" t="s">
        <v>138</v>
      </c>
      <c r="B212" s="84">
        <v>44012</v>
      </c>
      <c r="C212" s="15">
        <v>4680</v>
      </c>
      <c r="D212" s="99"/>
      <c r="E212" s="49" t="s">
        <v>16</v>
      </c>
      <c r="F212" s="13">
        <v>20</v>
      </c>
      <c r="G212" s="13"/>
      <c r="H212" s="15"/>
      <c r="I212" s="13"/>
      <c r="J212" s="45"/>
      <c r="K212" s="13"/>
      <c r="L212" s="15"/>
      <c r="N212" s="45">
        <f t="shared" si="14"/>
        <v>4680</v>
      </c>
      <c r="O212" s="46"/>
      <c r="P212" s="46"/>
    </row>
    <row r="213" spans="1:16" ht="12.75">
      <c r="A213" s="76" t="s">
        <v>135</v>
      </c>
      <c r="B213" s="84">
        <v>44012</v>
      </c>
      <c r="C213" s="85">
        <v>1272445</v>
      </c>
      <c r="D213" s="99"/>
      <c r="E213" s="49" t="s">
        <v>16</v>
      </c>
      <c r="F213" s="13">
        <v>20</v>
      </c>
      <c r="G213" s="13"/>
      <c r="H213" s="85"/>
      <c r="I213" s="13"/>
      <c r="J213" s="92"/>
      <c r="K213" s="13"/>
      <c r="L213" s="85">
        <f>H213+J213</f>
        <v>0</v>
      </c>
      <c r="N213" s="92">
        <f t="shared" si="14"/>
        <v>1272445</v>
      </c>
      <c r="O213" s="46"/>
      <c r="P213" s="46"/>
    </row>
    <row r="214" spans="1:16" ht="12.75">
      <c r="A214" s="76"/>
      <c r="B214" s="84"/>
      <c r="C214" s="15"/>
      <c r="D214" s="99"/>
      <c r="E214" s="49"/>
      <c r="F214" s="13"/>
      <c r="G214" s="13"/>
      <c r="H214" s="15"/>
      <c r="I214" s="13"/>
      <c r="J214" s="45"/>
      <c r="K214" s="13"/>
      <c r="L214" s="15"/>
      <c r="N214" s="45"/>
      <c r="O214" s="46"/>
      <c r="P214" s="46"/>
    </row>
    <row r="215" spans="1:16" ht="12.75">
      <c r="A215" s="76"/>
      <c r="B215" s="84"/>
      <c r="C215" s="15"/>
      <c r="D215" s="99"/>
      <c r="E215" s="49"/>
      <c r="F215" s="13"/>
      <c r="G215" s="13"/>
      <c r="H215" s="15"/>
      <c r="I215" s="13"/>
      <c r="J215" s="45"/>
      <c r="K215" s="13"/>
      <c r="L215" s="15"/>
      <c r="N215" s="45"/>
      <c r="O215" s="46"/>
      <c r="P215" s="46"/>
    </row>
    <row r="216" spans="1:16" ht="13.5" thickBot="1">
      <c r="A216" s="80" t="s">
        <v>23</v>
      </c>
      <c r="C216" s="14">
        <f>SUM(C99:C213)</f>
        <v>3844256.14</v>
      </c>
      <c r="D216" s="75">
        <v>1494</v>
      </c>
      <c r="H216" s="14">
        <f>SUM(H99:H210)</f>
        <v>2465620.8</v>
      </c>
      <c r="J216" s="14">
        <f>SUM(J99:J215)</f>
        <v>989512.4220952381</v>
      </c>
      <c r="L216" s="14">
        <f>SUM(L99:L215)</f>
        <v>1609102.2220952383</v>
      </c>
      <c r="N216" s="14">
        <f>SUM(N99:N215)</f>
        <v>2235153.9179047616</v>
      </c>
      <c r="O216" s="15"/>
      <c r="P216" s="15"/>
    </row>
    <row r="217" spans="3:12" ht="13.5" thickTop="1">
      <c r="C217" s="87" t="s">
        <v>60</v>
      </c>
      <c r="L217" s="87" t="s">
        <v>54</v>
      </c>
    </row>
    <row r="219" spans="1:16" ht="12.75">
      <c r="A219" s="75">
        <v>1955</v>
      </c>
      <c r="B219" s="84">
        <v>20090</v>
      </c>
      <c r="C219" s="15">
        <v>33000</v>
      </c>
      <c r="D219" s="99"/>
      <c r="E219" s="13" t="s">
        <v>16</v>
      </c>
      <c r="F219" s="13">
        <v>20</v>
      </c>
      <c r="G219" s="13"/>
      <c r="H219" s="15">
        <v>33000</v>
      </c>
      <c r="I219" s="13"/>
      <c r="J219" s="15">
        <v>0</v>
      </c>
      <c r="K219" s="13"/>
      <c r="L219" s="15">
        <f>H219+J219</f>
        <v>33000</v>
      </c>
      <c r="N219" s="15">
        <f>C219-L219</f>
        <v>0</v>
      </c>
      <c r="O219" s="15"/>
      <c r="P219" s="15"/>
    </row>
    <row r="220" spans="1:16" ht="12.75">
      <c r="A220" s="75">
        <v>1970</v>
      </c>
      <c r="B220" s="84">
        <v>25569</v>
      </c>
      <c r="C220" s="15">
        <v>20929</v>
      </c>
      <c r="D220" s="99"/>
      <c r="E220" s="13" t="s">
        <v>16</v>
      </c>
      <c r="F220" s="13">
        <v>20</v>
      </c>
      <c r="G220" s="13"/>
      <c r="H220" s="15">
        <v>20929</v>
      </c>
      <c r="I220" s="13"/>
      <c r="J220" s="15">
        <v>0</v>
      </c>
      <c r="K220" s="13"/>
      <c r="L220" s="15">
        <f>H220+J220</f>
        <v>20929</v>
      </c>
      <c r="N220" s="15">
        <f>C220-L220</f>
        <v>0</v>
      </c>
      <c r="O220" s="15"/>
      <c r="P220" s="15"/>
    </row>
    <row r="221" spans="1:16" ht="12.75">
      <c r="A221" s="75">
        <v>1974</v>
      </c>
      <c r="B221" s="84">
        <v>27030</v>
      </c>
      <c r="C221" s="15">
        <v>17326</v>
      </c>
      <c r="D221" s="99"/>
      <c r="E221" s="13" t="s">
        <v>16</v>
      </c>
      <c r="F221" s="13">
        <v>20</v>
      </c>
      <c r="G221" s="13"/>
      <c r="H221" s="15">
        <v>17326</v>
      </c>
      <c r="I221" s="13"/>
      <c r="J221" s="15">
        <v>0</v>
      </c>
      <c r="K221" s="13"/>
      <c r="L221" s="15">
        <f>H221+J221</f>
        <v>17326</v>
      </c>
      <c r="N221" s="15">
        <f>C221-L221</f>
        <v>0</v>
      </c>
      <c r="O221" s="15"/>
      <c r="P221" s="15"/>
    </row>
    <row r="222" spans="1:16" ht="12.75">
      <c r="A222" s="75">
        <v>1975</v>
      </c>
      <c r="B222" s="84">
        <v>27395</v>
      </c>
      <c r="C222" s="85">
        <v>7385</v>
      </c>
      <c r="D222" s="99"/>
      <c r="E222" s="13" t="s">
        <v>16</v>
      </c>
      <c r="F222" s="13">
        <v>20</v>
      </c>
      <c r="G222" s="13"/>
      <c r="H222" s="85">
        <v>7385</v>
      </c>
      <c r="I222" s="13"/>
      <c r="J222" s="85">
        <v>0</v>
      </c>
      <c r="K222" s="13"/>
      <c r="L222" s="85">
        <f>H222+J222</f>
        <v>7385</v>
      </c>
      <c r="N222" s="85">
        <f>C222-L222</f>
        <v>0</v>
      </c>
      <c r="O222" s="15"/>
      <c r="P222" s="15"/>
    </row>
    <row r="223" spans="1:16" ht="12.75">
      <c r="A223" s="75"/>
      <c r="B223" s="84"/>
      <c r="C223" s="15"/>
      <c r="D223" s="99"/>
      <c r="E223" s="13"/>
      <c r="F223" s="13"/>
      <c r="G223" s="13"/>
      <c r="H223" s="15"/>
      <c r="I223" s="13"/>
      <c r="J223" s="15"/>
      <c r="K223" s="13"/>
      <c r="L223" s="15"/>
      <c r="N223" s="15"/>
      <c r="O223" s="15"/>
      <c r="P223" s="15"/>
    </row>
    <row r="224" spans="1:16" ht="13.5" thickBot="1">
      <c r="A224" s="77" t="s">
        <v>21</v>
      </c>
      <c r="B224" s="84"/>
      <c r="C224" s="14">
        <f>SUM(C219:C222)</f>
        <v>78640</v>
      </c>
      <c r="D224" s="99">
        <v>1491</v>
      </c>
      <c r="E224" s="13"/>
      <c r="F224" s="13"/>
      <c r="G224" s="13"/>
      <c r="H224" s="14">
        <f>SUM(H219:H222)</f>
        <v>78640</v>
      </c>
      <c r="I224" s="13"/>
      <c r="J224" s="14">
        <f>SUM(J219:J222)</f>
        <v>0</v>
      </c>
      <c r="K224" s="15"/>
      <c r="L224" s="14">
        <f>SUM(L219:L222)</f>
        <v>78640</v>
      </c>
      <c r="N224" s="14">
        <f>SUM(N219:N222)</f>
        <v>0</v>
      </c>
      <c r="O224" s="15"/>
      <c r="P224" s="15"/>
    </row>
    <row r="225" spans="1:16" ht="13.5" thickTop="1">
      <c r="A225" s="75"/>
      <c r="B225" s="84"/>
      <c r="C225" s="87" t="s">
        <v>59</v>
      </c>
      <c r="D225" s="99"/>
      <c r="E225" s="13"/>
      <c r="F225" s="13"/>
      <c r="G225" s="13"/>
      <c r="H225" s="15"/>
      <c r="I225" s="13"/>
      <c r="J225" s="15"/>
      <c r="K225" s="13"/>
      <c r="L225" s="87" t="s">
        <v>51</v>
      </c>
      <c r="N225" s="15"/>
      <c r="O225" s="15"/>
      <c r="P225" s="15"/>
    </row>
    <row r="226" spans="1:16" ht="12.75">
      <c r="A226" s="75"/>
      <c r="B226" s="84"/>
      <c r="C226" s="15"/>
      <c r="D226" s="99"/>
      <c r="E226" s="13"/>
      <c r="F226" s="13"/>
      <c r="G226" s="13"/>
      <c r="H226" s="15"/>
      <c r="I226" s="13"/>
      <c r="J226" s="15"/>
      <c r="K226" s="13"/>
      <c r="L226" s="15"/>
      <c r="N226" s="15"/>
      <c r="O226" s="15"/>
      <c r="P226" s="15"/>
    </row>
    <row r="227" spans="1:16" ht="12.75">
      <c r="A227" s="75">
        <v>1952</v>
      </c>
      <c r="B227" s="84">
        <v>18994</v>
      </c>
      <c r="C227" s="15">
        <v>100000</v>
      </c>
      <c r="D227" s="99"/>
      <c r="E227" s="13" t="s">
        <v>16</v>
      </c>
      <c r="F227" s="13">
        <v>40</v>
      </c>
      <c r="G227" s="13"/>
      <c r="H227" s="15">
        <v>100000</v>
      </c>
      <c r="I227" s="13"/>
      <c r="J227" s="15">
        <v>0</v>
      </c>
      <c r="K227" s="13"/>
      <c r="L227" s="15">
        <f>H227+J227</f>
        <v>100000</v>
      </c>
      <c r="N227" s="15">
        <f>C227-L227</f>
        <v>0</v>
      </c>
      <c r="O227" s="15"/>
      <c r="P227" s="15"/>
    </row>
    <row r="228" spans="1:16" ht="12.75">
      <c r="A228" s="75">
        <v>1952</v>
      </c>
      <c r="B228" s="84">
        <v>18994</v>
      </c>
      <c r="C228" s="15">
        <v>5000</v>
      </c>
      <c r="D228" s="99"/>
      <c r="E228" s="13" t="s">
        <v>16</v>
      </c>
      <c r="F228" s="13">
        <v>99</v>
      </c>
      <c r="G228" s="13"/>
      <c r="H228" s="15">
        <v>3377</v>
      </c>
      <c r="I228" s="13"/>
      <c r="J228" s="15">
        <f>C228/F228-1</f>
        <v>49.505050505050505</v>
      </c>
      <c r="K228" s="13"/>
      <c r="L228" s="15">
        <f>H228+J228</f>
        <v>3426.5050505050503</v>
      </c>
      <c r="N228" s="15">
        <f>C228-L228</f>
        <v>1573.4949494949497</v>
      </c>
      <c r="O228" s="15"/>
      <c r="P228" s="15"/>
    </row>
    <row r="229" spans="1:16" ht="12.75">
      <c r="A229" s="75">
        <v>1975</v>
      </c>
      <c r="B229" s="84">
        <v>27395</v>
      </c>
      <c r="C229" s="85">
        <v>29213</v>
      </c>
      <c r="D229" s="99"/>
      <c r="E229" s="13" t="s">
        <v>16</v>
      </c>
      <c r="F229" s="13">
        <v>99</v>
      </c>
      <c r="G229" s="13"/>
      <c r="H229" s="85">
        <v>13006</v>
      </c>
      <c r="I229" s="13"/>
      <c r="J229" s="85">
        <f>C229/F229-3</f>
        <v>292.0808080808081</v>
      </c>
      <c r="K229" s="13"/>
      <c r="L229" s="85">
        <f>H229+J229</f>
        <v>13298.080808080807</v>
      </c>
      <c r="N229" s="85">
        <f>C229-L229</f>
        <v>15914.919191919193</v>
      </c>
      <c r="O229" s="15"/>
      <c r="P229" s="15"/>
    </row>
    <row r="230" spans="1:16" ht="12.75">
      <c r="A230" s="75"/>
      <c r="B230" s="84"/>
      <c r="C230" s="15"/>
      <c r="D230" s="99"/>
      <c r="E230" s="13"/>
      <c r="F230" s="13"/>
      <c r="G230" s="13"/>
      <c r="H230" s="15"/>
      <c r="I230" s="13"/>
      <c r="J230" s="15"/>
      <c r="K230" s="13"/>
      <c r="L230" s="15"/>
      <c r="N230" s="15"/>
      <c r="O230" s="15"/>
      <c r="P230" s="15"/>
    </row>
    <row r="231" spans="1:16" ht="13.5" thickBot="1">
      <c r="A231" s="77" t="s">
        <v>21</v>
      </c>
      <c r="B231" s="84"/>
      <c r="C231" s="14">
        <f>SUM(C227:C229)</f>
        <v>134213</v>
      </c>
      <c r="D231" s="99">
        <v>1491</v>
      </c>
      <c r="E231" s="13"/>
      <c r="F231" s="13"/>
      <c r="G231" s="13"/>
      <c r="H231" s="14">
        <f>SUM(H227:H229)</f>
        <v>116383</v>
      </c>
      <c r="I231" s="13"/>
      <c r="J231" s="14">
        <f>SUM(J227:J229)</f>
        <v>341.5858585858586</v>
      </c>
      <c r="K231" s="13"/>
      <c r="L231" s="14">
        <f>SUM(L227:L229)</f>
        <v>116724.58585858585</v>
      </c>
      <c r="N231" s="14">
        <f>SUM(N227:N229)</f>
        <v>17488.41414141414</v>
      </c>
      <c r="O231" s="15"/>
      <c r="P231" s="15"/>
    </row>
    <row r="232" spans="1:16" ht="13.5" thickTop="1">
      <c r="A232" s="75"/>
      <c r="B232" s="84"/>
      <c r="C232" s="87" t="s">
        <v>59</v>
      </c>
      <c r="D232" s="99"/>
      <c r="E232" s="13"/>
      <c r="F232" s="13"/>
      <c r="G232" s="13"/>
      <c r="H232" s="15"/>
      <c r="I232" s="13"/>
      <c r="J232" s="15"/>
      <c r="K232" s="13"/>
      <c r="L232" s="87" t="s">
        <v>51</v>
      </c>
      <c r="N232" s="15"/>
      <c r="O232" s="15"/>
      <c r="P232" s="15"/>
    </row>
    <row r="233" spans="1:16" ht="12.75">
      <c r="A233" s="75"/>
      <c r="B233" s="84"/>
      <c r="C233" s="15"/>
      <c r="D233" s="99"/>
      <c r="E233" s="13"/>
      <c r="F233" s="13"/>
      <c r="G233" s="13"/>
      <c r="H233" s="15"/>
      <c r="I233" s="13"/>
      <c r="J233" s="15"/>
      <c r="K233" s="13"/>
      <c r="L233" s="15"/>
      <c r="N233" s="15"/>
      <c r="O233" s="15"/>
      <c r="P233" s="15"/>
    </row>
    <row r="234" spans="1:16" ht="12.75">
      <c r="A234" s="75">
        <v>1982</v>
      </c>
      <c r="B234" s="84">
        <v>29952</v>
      </c>
      <c r="C234" s="15">
        <v>12033961</v>
      </c>
      <c r="D234" s="99"/>
      <c r="E234" s="13" t="s">
        <v>16</v>
      </c>
      <c r="F234" s="13">
        <v>50</v>
      </c>
      <c r="G234" s="13"/>
      <c r="H234" s="15">
        <v>8847087</v>
      </c>
      <c r="I234" s="13"/>
      <c r="J234" s="15">
        <f>C234/F234</f>
        <v>240679.22</v>
      </c>
      <c r="K234" s="13"/>
      <c r="L234" s="15">
        <f>H234+J234</f>
        <v>9087766.22</v>
      </c>
      <c r="N234" s="15">
        <f>C234-L234</f>
        <v>2946194.7799999993</v>
      </c>
      <c r="O234" s="15"/>
      <c r="P234" s="15"/>
    </row>
    <row r="235" spans="1:16" ht="12.75">
      <c r="A235" s="75">
        <v>1984</v>
      </c>
      <c r="B235" s="84">
        <v>30682</v>
      </c>
      <c r="C235" s="15">
        <v>35398</v>
      </c>
      <c r="D235" s="99"/>
      <c r="E235" s="13" t="s">
        <v>16</v>
      </c>
      <c r="F235" s="13">
        <v>50</v>
      </c>
      <c r="G235" s="13"/>
      <c r="H235" s="15">
        <v>25488</v>
      </c>
      <c r="I235" s="13"/>
      <c r="J235" s="15">
        <f aca="true" t="shared" si="15" ref="J235:J247">C235/F235</f>
        <v>707.96</v>
      </c>
      <c r="K235" s="13"/>
      <c r="L235" s="15">
        <f aca="true" t="shared" si="16" ref="L235:L278">H235+J235</f>
        <v>26195.96</v>
      </c>
      <c r="N235" s="15">
        <f aca="true" t="shared" si="17" ref="N235:N277">C235-L235</f>
        <v>9202.04</v>
      </c>
      <c r="O235" s="15"/>
      <c r="P235" s="15"/>
    </row>
    <row r="236" spans="1:16" ht="12.75">
      <c r="A236" s="75">
        <v>1985</v>
      </c>
      <c r="B236" s="84">
        <v>31048</v>
      </c>
      <c r="C236" s="15">
        <v>1751</v>
      </c>
      <c r="D236" s="99"/>
      <c r="E236" s="13" t="s">
        <v>16</v>
      </c>
      <c r="F236" s="13">
        <v>50</v>
      </c>
      <c r="G236" s="13"/>
      <c r="H236" s="15">
        <v>1208</v>
      </c>
      <c r="I236" s="13"/>
      <c r="J236" s="15">
        <f t="shared" si="15"/>
        <v>35.02</v>
      </c>
      <c r="K236" s="13"/>
      <c r="L236" s="15">
        <f t="shared" si="16"/>
        <v>1243.02</v>
      </c>
      <c r="N236" s="15">
        <f t="shared" si="17"/>
        <v>507.98</v>
      </c>
      <c r="O236" s="15"/>
      <c r="P236" s="15"/>
    </row>
    <row r="237" spans="1:16" ht="12.75">
      <c r="A237" s="75">
        <v>1985</v>
      </c>
      <c r="B237" s="84">
        <v>31048</v>
      </c>
      <c r="C237" s="15">
        <v>1348</v>
      </c>
      <c r="D237" s="99"/>
      <c r="E237" s="13" t="s">
        <v>16</v>
      </c>
      <c r="F237" s="13">
        <v>50</v>
      </c>
      <c r="G237" s="13"/>
      <c r="H237" s="15">
        <v>931</v>
      </c>
      <c r="I237" s="13"/>
      <c r="J237" s="15">
        <f t="shared" si="15"/>
        <v>26.96</v>
      </c>
      <c r="K237" s="13"/>
      <c r="L237" s="15">
        <f t="shared" si="16"/>
        <v>957.96</v>
      </c>
      <c r="N237" s="15">
        <f t="shared" si="17"/>
        <v>390.03999999999996</v>
      </c>
      <c r="O237" s="15"/>
      <c r="P237" s="15"/>
    </row>
    <row r="238" spans="1:16" ht="12.75">
      <c r="A238" s="75">
        <v>1986</v>
      </c>
      <c r="B238" s="84">
        <v>31413</v>
      </c>
      <c r="C238" s="15">
        <v>12569</v>
      </c>
      <c r="D238" s="99"/>
      <c r="E238" s="13" t="s">
        <v>16</v>
      </c>
      <c r="F238" s="13">
        <v>50</v>
      </c>
      <c r="G238" s="13"/>
      <c r="H238" s="15">
        <v>8418</v>
      </c>
      <c r="I238" s="13"/>
      <c r="J238" s="15">
        <f t="shared" si="15"/>
        <v>251.38</v>
      </c>
      <c r="K238" s="13"/>
      <c r="L238" s="15">
        <f t="shared" si="16"/>
        <v>8669.38</v>
      </c>
      <c r="N238" s="15">
        <f t="shared" si="17"/>
        <v>3899.620000000001</v>
      </c>
      <c r="O238" s="15"/>
      <c r="P238" s="15"/>
    </row>
    <row r="239" spans="1:16" ht="12.75">
      <c r="A239" s="75">
        <v>1989</v>
      </c>
      <c r="B239" s="84">
        <v>32509</v>
      </c>
      <c r="C239" s="15">
        <v>5968</v>
      </c>
      <c r="D239" s="99"/>
      <c r="E239" s="13" t="s">
        <v>16</v>
      </c>
      <c r="F239" s="13">
        <v>50</v>
      </c>
      <c r="G239" s="13"/>
      <c r="H239" s="15">
        <v>3695</v>
      </c>
      <c r="I239" s="13"/>
      <c r="J239" s="15">
        <f t="shared" si="15"/>
        <v>119.36</v>
      </c>
      <c r="K239" s="13"/>
      <c r="L239" s="15">
        <f t="shared" si="16"/>
        <v>3814.36</v>
      </c>
      <c r="N239" s="15">
        <f t="shared" si="17"/>
        <v>2153.64</v>
      </c>
      <c r="O239" s="15"/>
      <c r="P239" s="15"/>
    </row>
    <row r="240" spans="1:16" ht="12.75">
      <c r="A240" s="75" t="s">
        <v>24</v>
      </c>
      <c r="B240" s="84">
        <v>32509</v>
      </c>
      <c r="C240" s="15">
        <v>5401871</v>
      </c>
      <c r="D240" s="99"/>
      <c r="E240" s="13" t="s">
        <v>16</v>
      </c>
      <c r="F240" s="13">
        <v>50</v>
      </c>
      <c r="G240" s="13"/>
      <c r="H240" s="15">
        <v>3349029</v>
      </c>
      <c r="I240" s="13"/>
      <c r="J240" s="15">
        <f t="shared" si="15"/>
        <v>108037.42</v>
      </c>
      <c r="K240" s="13"/>
      <c r="L240" s="15">
        <f t="shared" si="16"/>
        <v>3457066.42</v>
      </c>
      <c r="N240" s="15">
        <f t="shared" si="17"/>
        <v>1944804.58</v>
      </c>
      <c r="O240" s="15"/>
      <c r="P240" s="15"/>
    </row>
    <row r="241" spans="1:16" ht="12.75">
      <c r="A241" s="75">
        <v>1989</v>
      </c>
      <c r="B241" s="84">
        <v>32843</v>
      </c>
      <c r="C241" s="15">
        <v>2220</v>
      </c>
      <c r="D241" s="99"/>
      <c r="E241" s="13" t="s">
        <v>16</v>
      </c>
      <c r="F241" s="13">
        <v>20</v>
      </c>
      <c r="G241" s="13"/>
      <c r="H241" s="15">
        <v>2220</v>
      </c>
      <c r="I241" s="13"/>
      <c r="J241" s="15">
        <v>0</v>
      </c>
      <c r="K241" s="13"/>
      <c r="L241" s="15">
        <f t="shared" si="16"/>
        <v>2220</v>
      </c>
      <c r="N241" s="15">
        <f t="shared" si="17"/>
        <v>0</v>
      </c>
      <c r="O241" s="15"/>
      <c r="P241" s="15"/>
    </row>
    <row r="242" spans="1:16" ht="12.75">
      <c r="A242" s="75">
        <v>1990</v>
      </c>
      <c r="B242" s="84">
        <v>32964</v>
      </c>
      <c r="C242" s="15">
        <v>2220</v>
      </c>
      <c r="D242" s="99"/>
      <c r="E242" s="13" t="s">
        <v>16</v>
      </c>
      <c r="F242" s="13">
        <v>20</v>
      </c>
      <c r="G242" s="13"/>
      <c r="H242" s="15">
        <v>2220</v>
      </c>
      <c r="I242" s="13"/>
      <c r="J242" s="15">
        <v>0</v>
      </c>
      <c r="K242" s="13"/>
      <c r="L242" s="15">
        <f t="shared" si="16"/>
        <v>2220</v>
      </c>
      <c r="N242" s="15">
        <f t="shared" si="17"/>
        <v>0</v>
      </c>
      <c r="O242" s="15"/>
      <c r="P242" s="15"/>
    </row>
    <row r="243" spans="1:16" ht="12.75">
      <c r="A243" s="75">
        <v>1989</v>
      </c>
      <c r="B243" s="84">
        <v>32721</v>
      </c>
      <c r="C243" s="15">
        <v>7500</v>
      </c>
      <c r="D243" s="99"/>
      <c r="E243" s="13" t="s">
        <v>16</v>
      </c>
      <c r="F243" s="13">
        <v>20</v>
      </c>
      <c r="G243" s="13"/>
      <c r="H243" s="15">
        <v>7500</v>
      </c>
      <c r="I243" s="13"/>
      <c r="J243" s="15">
        <v>0</v>
      </c>
      <c r="K243" s="13"/>
      <c r="L243" s="15">
        <f t="shared" si="16"/>
        <v>7500</v>
      </c>
      <c r="N243" s="15">
        <f t="shared" si="17"/>
        <v>0</v>
      </c>
      <c r="O243" s="15"/>
      <c r="P243" s="15"/>
    </row>
    <row r="244" spans="1:16" ht="12.75">
      <c r="A244" s="75">
        <v>1989</v>
      </c>
      <c r="B244" s="84">
        <v>32782</v>
      </c>
      <c r="C244" s="15">
        <v>7225</v>
      </c>
      <c r="D244" s="99"/>
      <c r="E244" s="13" t="s">
        <v>16</v>
      </c>
      <c r="F244" s="13">
        <v>20</v>
      </c>
      <c r="G244" s="13"/>
      <c r="H244" s="15">
        <v>7225</v>
      </c>
      <c r="I244" s="13"/>
      <c r="J244" s="15">
        <v>0</v>
      </c>
      <c r="K244" s="13"/>
      <c r="L244" s="15">
        <f t="shared" si="16"/>
        <v>7225</v>
      </c>
      <c r="N244" s="15">
        <f t="shared" si="17"/>
        <v>0</v>
      </c>
      <c r="O244" s="15"/>
      <c r="P244" s="15"/>
    </row>
    <row r="245" spans="1:16" ht="12.75">
      <c r="A245" s="75">
        <v>1991</v>
      </c>
      <c r="B245" s="84">
        <v>33086</v>
      </c>
      <c r="C245" s="15">
        <v>2177</v>
      </c>
      <c r="D245" s="99"/>
      <c r="E245" s="13" t="s">
        <v>16</v>
      </c>
      <c r="F245" s="13">
        <v>10</v>
      </c>
      <c r="G245" s="13"/>
      <c r="H245" s="15">
        <v>2177</v>
      </c>
      <c r="I245" s="13"/>
      <c r="J245" s="15">
        <v>0</v>
      </c>
      <c r="K245" s="13"/>
      <c r="L245" s="15">
        <f t="shared" si="16"/>
        <v>2177</v>
      </c>
      <c r="N245" s="15">
        <f t="shared" si="17"/>
        <v>0</v>
      </c>
      <c r="O245" s="15"/>
      <c r="P245" s="15"/>
    </row>
    <row r="246" spans="1:16" ht="12.75">
      <c r="A246" s="75">
        <v>1991</v>
      </c>
      <c r="B246" s="84">
        <v>33239</v>
      </c>
      <c r="C246" s="15">
        <v>31317</v>
      </c>
      <c r="D246" s="99"/>
      <c r="E246" s="13" t="s">
        <v>16</v>
      </c>
      <c r="F246" s="13">
        <v>40</v>
      </c>
      <c r="G246" s="13"/>
      <c r="H246" s="15">
        <v>22314</v>
      </c>
      <c r="I246" s="13"/>
      <c r="J246" s="15">
        <f t="shared" si="15"/>
        <v>782.925</v>
      </c>
      <c r="K246" s="13"/>
      <c r="L246" s="15">
        <f t="shared" si="16"/>
        <v>23096.925</v>
      </c>
      <c r="N246" s="15">
        <f t="shared" si="17"/>
        <v>8220.075</v>
      </c>
      <c r="O246" s="15"/>
      <c r="P246" s="15"/>
    </row>
    <row r="247" spans="1:16" ht="12.75">
      <c r="A247" s="75">
        <v>1991</v>
      </c>
      <c r="B247" s="84">
        <v>33270</v>
      </c>
      <c r="C247" s="15">
        <v>16048</v>
      </c>
      <c r="D247" s="99"/>
      <c r="E247" s="13" t="s">
        <v>16</v>
      </c>
      <c r="F247" s="13">
        <v>40</v>
      </c>
      <c r="G247" s="13"/>
      <c r="H247" s="15">
        <v>11398</v>
      </c>
      <c r="I247" s="13"/>
      <c r="J247" s="15">
        <f t="shared" si="15"/>
        <v>401.2</v>
      </c>
      <c r="K247" s="13"/>
      <c r="L247" s="15">
        <f t="shared" si="16"/>
        <v>11799.2</v>
      </c>
      <c r="N247" s="15">
        <f t="shared" si="17"/>
        <v>4248.799999999999</v>
      </c>
      <c r="O247" s="15"/>
      <c r="P247" s="15"/>
    </row>
    <row r="248" spans="1:16" ht="12.75">
      <c r="A248" s="75">
        <v>1997</v>
      </c>
      <c r="B248" s="84">
        <v>35431</v>
      </c>
      <c r="C248" s="15">
        <v>195140</v>
      </c>
      <c r="D248" s="99"/>
      <c r="E248" s="13" t="s">
        <v>16</v>
      </c>
      <c r="F248" s="13">
        <v>10</v>
      </c>
      <c r="G248" s="13"/>
      <c r="H248" s="15">
        <v>195140</v>
      </c>
      <c r="I248" s="13"/>
      <c r="J248" s="15"/>
      <c r="K248" s="13"/>
      <c r="L248" s="15">
        <f t="shared" si="16"/>
        <v>195140</v>
      </c>
      <c r="N248" s="15">
        <f t="shared" si="17"/>
        <v>0</v>
      </c>
      <c r="O248" s="15"/>
      <c r="P248" s="15"/>
    </row>
    <row r="249" spans="1:16" ht="12.75">
      <c r="A249" s="75">
        <v>1998</v>
      </c>
      <c r="B249" s="84">
        <v>35796</v>
      </c>
      <c r="C249" s="15">
        <v>79753</v>
      </c>
      <c r="D249" s="99"/>
      <c r="E249" s="13" t="s">
        <v>16</v>
      </c>
      <c r="F249" s="13">
        <v>10</v>
      </c>
      <c r="G249" s="13"/>
      <c r="H249" s="15">
        <v>79753</v>
      </c>
      <c r="I249" s="13"/>
      <c r="J249" s="15"/>
      <c r="K249" s="13"/>
      <c r="L249" s="15">
        <f t="shared" si="16"/>
        <v>79753</v>
      </c>
      <c r="N249" s="15">
        <f t="shared" si="17"/>
        <v>0</v>
      </c>
      <c r="O249" s="15"/>
      <c r="P249" s="15"/>
    </row>
    <row r="250" spans="1:16" ht="12.75">
      <c r="A250" s="75">
        <v>1999</v>
      </c>
      <c r="B250" s="84">
        <v>36161</v>
      </c>
      <c r="C250" s="15">
        <v>438358</v>
      </c>
      <c r="D250" s="99"/>
      <c r="E250" s="13" t="s">
        <v>16</v>
      </c>
      <c r="F250" s="13">
        <v>20</v>
      </c>
      <c r="G250" s="13"/>
      <c r="H250" s="15">
        <v>438358</v>
      </c>
      <c r="I250" s="13"/>
      <c r="J250" s="15">
        <v>0</v>
      </c>
      <c r="K250" s="13"/>
      <c r="L250" s="15">
        <f t="shared" si="16"/>
        <v>438358</v>
      </c>
      <c r="N250" s="15">
        <f t="shared" si="17"/>
        <v>0</v>
      </c>
      <c r="O250" s="15"/>
      <c r="P250" s="15"/>
    </row>
    <row r="251" spans="1:16" ht="12.75">
      <c r="A251" s="75">
        <v>2000</v>
      </c>
      <c r="B251" s="84">
        <v>36526</v>
      </c>
      <c r="C251" s="15">
        <v>808974</v>
      </c>
      <c r="D251" s="99"/>
      <c r="E251" s="13" t="s">
        <v>16</v>
      </c>
      <c r="F251" s="13">
        <v>20</v>
      </c>
      <c r="G251" s="13"/>
      <c r="H251" s="15">
        <v>788752</v>
      </c>
      <c r="I251" s="13"/>
      <c r="J251" s="15">
        <v>20222</v>
      </c>
      <c r="K251" s="13"/>
      <c r="L251" s="15">
        <f t="shared" si="16"/>
        <v>808974</v>
      </c>
      <c r="N251" s="15">
        <f t="shared" si="17"/>
        <v>0</v>
      </c>
      <c r="O251" s="15"/>
      <c r="P251" s="15"/>
    </row>
    <row r="252" spans="1:16" ht="12.75">
      <c r="A252" s="75">
        <v>2001</v>
      </c>
      <c r="B252" s="84">
        <v>36892</v>
      </c>
      <c r="C252" s="15">
        <v>587994</v>
      </c>
      <c r="D252" s="99"/>
      <c r="E252" s="13" t="s">
        <v>16</v>
      </c>
      <c r="F252" s="13">
        <v>20</v>
      </c>
      <c r="G252" s="13"/>
      <c r="H252" s="15">
        <v>543896</v>
      </c>
      <c r="I252" s="13"/>
      <c r="J252" s="15">
        <f aca="true" t="shared" si="18" ref="J252:J257">C252/F252</f>
        <v>29399.7</v>
      </c>
      <c r="K252" s="13"/>
      <c r="L252" s="15">
        <f t="shared" si="16"/>
        <v>573295.7</v>
      </c>
      <c r="N252" s="15">
        <f t="shared" si="17"/>
        <v>14698.300000000047</v>
      </c>
      <c r="O252" s="15"/>
      <c r="P252" s="15"/>
    </row>
    <row r="253" spans="1:16" ht="12.75">
      <c r="A253" s="75">
        <v>2002</v>
      </c>
      <c r="B253" s="84">
        <v>37257</v>
      </c>
      <c r="C253" s="15">
        <v>322180</v>
      </c>
      <c r="D253" s="99"/>
      <c r="E253" s="13" t="s">
        <v>16</v>
      </c>
      <c r="F253" s="13">
        <v>20</v>
      </c>
      <c r="G253" s="13"/>
      <c r="H253" s="15">
        <v>281907</v>
      </c>
      <c r="I253" s="13"/>
      <c r="J253" s="15">
        <f t="shared" si="18"/>
        <v>16109</v>
      </c>
      <c r="K253" s="13"/>
      <c r="L253" s="15">
        <f t="shared" si="16"/>
        <v>298016</v>
      </c>
      <c r="N253" s="15">
        <f t="shared" si="17"/>
        <v>24164</v>
      </c>
      <c r="O253" s="15"/>
      <c r="P253" s="15"/>
    </row>
    <row r="254" spans="1:16" ht="12.75">
      <c r="A254" s="75">
        <v>2003</v>
      </c>
      <c r="B254" s="84">
        <v>37622</v>
      </c>
      <c r="C254" s="15">
        <v>282568</v>
      </c>
      <c r="D254" s="99"/>
      <c r="E254" s="13" t="s">
        <v>16</v>
      </c>
      <c r="F254" s="13">
        <v>20</v>
      </c>
      <c r="G254" s="13"/>
      <c r="H254" s="15">
        <v>233115</v>
      </c>
      <c r="I254" s="13"/>
      <c r="J254" s="15">
        <f t="shared" si="18"/>
        <v>14128.4</v>
      </c>
      <c r="K254" s="13"/>
      <c r="L254" s="15">
        <f t="shared" si="16"/>
        <v>247243.4</v>
      </c>
      <c r="N254" s="15">
        <f t="shared" si="17"/>
        <v>35324.600000000006</v>
      </c>
      <c r="O254" s="15"/>
      <c r="P254" s="15"/>
    </row>
    <row r="255" spans="1:16" ht="12.75">
      <c r="A255" s="75">
        <v>2004</v>
      </c>
      <c r="B255" s="84">
        <v>37987</v>
      </c>
      <c r="C255" s="15">
        <v>5559</v>
      </c>
      <c r="D255" s="99"/>
      <c r="E255" s="13" t="s">
        <v>16</v>
      </c>
      <c r="F255" s="13">
        <v>20</v>
      </c>
      <c r="G255" s="13"/>
      <c r="H255" s="15">
        <v>4309</v>
      </c>
      <c r="I255" s="13"/>
      <c r="J255" s="15">
        <f t="shared" si="18"/>
        <v>277.95</v>
      </c>
      <c r="K255" s="13"/>
      <c r="L255" s="15">
        <f t="shared" si="16"/>
        <v>4586.95</v>
      </c>
      <c r="N255" s="15">
        <f t="shared" si="17"/>
        <v>972.0500000000002</v>
      </c>
      <c r="O255" s="15"/>
      <c r="P255" s="15"/>
    </row>
    <row r="256" spans="1:16" ht="12.75">
      <c r="A256" s="75" t="s">
        <v>25</v>
      </c>
      <c r="B256" s="84">
        <v>38353</v>
      </c>
      <c r="C256" s="15">
        <v>12400</v>
      </c>
      <c r="D256" s="99"/>
      <c r="E256" s="13" t="s">
        <v>16</v>
      </c>
      <c r="F256" s="13">
        <v>20</v>
      </c>
      <c r="G256" s="13"/>
      <c r="H256" s="15">
        <v>8990</v>
      </c>
      <c r="I256" s="13"/>
      <c r="J256" s="15">
        <f t="shared" si="18"/>
        <v>620</v>
      </c>
      <c r="K256" s="13"/>
      <c r="L256" s="15">
        <f t="shared" si="16"/>
        <v>9610</v>
      </c>
      <c r="N256" s="15">
        <f t="shared" si="17"/>
        <v>2790</v>
      </c>
      <c r="O256" s="15"/>
      <c r="P256" s="15"/>
    </row>
    <row r="257" spans="1:16" ht="12.75">
      <c r="A257" s="75" t="s">
        <v>25</v>
      </c>
      <c r="B257" s="84">
        <v>38353</v>
      </c>
      <c r="C257" s="15">
        <v>1236252</v>
      </c>
      <c r="D257" s="99"/>
      <c r="E257" s="13" t="s">
        <v>16</v>
      </c>
      <c r="F257" s="13">
        <v>20</v>
      </c>
      <c r="G257" s="13"/>
      <c r="H257" s="15">
        <v>896286</v>
      </c>
      <c r="I257" s="13"/>
      <c r="J257" s="15">
        <f t="shared" si="18"/>
        <v>61812.6</v>
      </c>
      <c r="K257" s="13"/>
      <c r="L257" s="15">
        <f t="shared" si="16"/>
        <v>958098.6</v>
      </c>
      <c r="N257" s="15">
        <f t="shared" si="17"/>
        <v>278153.4</v>
      </c>
      <c r="O257" s="15"/>
      <c r="P257" s="15"/>
    </row>
    <row r="258" spans="1:16" ht="12.75">
      <c r="A258" s="75" t="s">
        <v>25</v>
      </c>
      <c r="B258" s="84">
        <v>38898</v>
      </c>
      <c r="C258" s="15">
        <v>22150</v>
      </c>
      <c r="E258" s="13" t="s">
        <v>16</v>
      </c>
      <c r="F258" s="13">
        <v>20</v>
      </c>
      <c r="H258" s="15">
        <v>14402</v>
      </c>
      <c r="J258" s="15">
        <f>C258/F258</f>
        <v>1107.5</v>
      </c>
      <c r="L258" s="15">
        <f t="shared" si="16"/>
        <v>15509.5</v>
      </c>
      <c r="N258" s="15">
        <f t="shared" si="17"/>
        <v>6640.5</v>
      </c>
      <c r="O258" s="15"/>
      <c r="P258" s="15"/>
    </row>
    <row r="259" spans="1:16" ht="12.75">
      <c r="A259" s="75">
        <v>1991</v>
      </c>
      <c r="B259" s="84">
        <v>33270</v>
      </c>
      <c r="C259" s="15">
        <v>4708</v>
      </c>
      <c r="D259" s="99"/>
      <c r="E259" s="13" t="s">
        <v>16</v>
      </c>
      <c r="F259" s="13">
        <v>10</v>
      </c>
      <c r="G259" s="13"/>
      <c r="H259" s="15">
        <v>4708</v>
      </c>
      <c r="I259" s="13"/>
      <c r="J259" s="15">
        <v>0</v>
      </c>
      <c r="K259" s="13"/>
      <c r="L259" s="15">
        <f t="shared" si="16"/>
        <v>4708</v>
      </c>
      <c r="N259" s="15">
        <f t="shared" si="17"/>
        <v>0</v>
      </c>
      <c r="O259" s="15"/>
      <c r="P259" s="15"/>
    </row>
    <row r="260" spans="1:16" ht="12.75">
      <c r="A260" s="75">
        <v>1991</v>
      </c>
      <c r="B260" s="84">
        <v>33298</v>
      </c>
      <c r="C260" s="15">
        <v>5022</v>
      </c>
      <c r="D260" s="99"/>
      <c r="E260" s="13" t="s">
        <v>16</v>
      </c>
      <c r="F260" s="13">
        <v>10</v>
      </c>
      <c r="G260" s="13"/>
      <c r="H260" s="15">
        <v>5022</v>
      </c>
      <c r="I260" s="13"/>
      <c r="J260" s="15">
        <v>0</v>
      </c>
      <c r="K260" s="13"/>
      <c r="L260" s="15">
        <f t="shared" si="16"/>
        <v>5022</v>
      </c>
      <c r="N260" s="15">
        <f t="shared" si="17"/>
        <v>0</v>
      </c>
      <c r="O260" s="15"/>
      <c r="P260" s="15"/>
    </row>
    <row r="261" spans="1:16" ht="12.75">
      <c r="A261" s="75">
        <v>1991</v>
      </c>
      <c r="B261" s="84">
        <v>33329</v>
      </c>
      <c r="C261" s="15">
        <v>1320</v>
      </c>
      <c r="D261" s="99"/>
      <c r="E261" s="13" t="s">
        <v>16</v>
      </c>
      <c r="F261" s="13">
        <v>10</v>
      </c>
      <c r="G261" s="13"/>
      <c r="H261" s="15">
        <v>1320</v>
      </c>
      <c r="I261" s="13"/>
      <c r="J261" s="15">
        <v>0</v>
      </c>
      <c r="K261" s="13"/>
      <c r="L261" s="15">
        <f t="shared" si="16"/>
        <v>1320</v>
      </c>
      <c r="N261" s="15">
        <f t="shared" si="17"/>
        <v>0</v>
      </c>
      <c r="O261" s="15"/>
      <c r="P261" s="15"/>
    </row>
    <row r="262" spans="1:16" ht="12.75">
      <c r="A262" s="75">
        <v>1991</v>
      </c>
      <c r="B262" s="84">
        <v>33329</v>
      </c>
      <c r="C262" s="15">
        <v>6215</v>
      </c>
      <c r="D262" s="99"/>
      <c r="E262" s="13" t="s">
        <v>16</v>
      </c>
      <c r="F262" s="13">
        <v>10</v>
      </c>
      <c r="G262" s="13"/>
      <c r="H262" s="15">
        <v>6215</v>
      </c>
      <c r="I262" s="13"/>
      <c r="J262" s="15">
        <v>0</v>
      </c>
      <c r="K262" s="13"/>
      <c r="L262" s="15">
        <f t="shared" si="16"/>
        <v>6215</v>
      </c>
      <c r="N262" s="15">
        <f t="shared" si="17"/>
        <v>0</v>
      </c>
      <c r="O262" s="15"/>
      <c r="P262" s="15"/>
    </row>
    <row r="263" spans="1:16" ht="12.75">
      <c r="A263" s="75">
        <v>1991</v>
      </c>
      <c r="B263" s="84">
        <v>33359</v>
      </c>
      <c r="C263" s="15">
        <v>1569</v>
      </c>
      <c r="D263" s="99"/>
      <c r="E263" s="13" t="s">
        <v>16</v>
      </c>
      <c r="F263" s="13">
        <v>10</v>
      </c>
      <c r="G263" s="13"/>
      <c r="H263" s="15">
        <v>1569</v>
      </c>
      <c r="I263" s="13"/>
      <c r="J263" s="15">
        <v>0</v>
      </c>
      <c r="K263" s="13"/>
      <c r="L263" s="15">
        <f t="shared" si="16"/>
        <v>1569</v>
      </c>
      <c r="N263" s="15">
        <f t="shared" si="17"/>
        <v>0</v>
      </c>
      <c r="O263" s="15"/>
      <c r="P263" s="15"/>
    </row>
    <row r="264" spans="1:16" ht="12.75">
      <c r="A264" s="75">
        <v>1991</v>
      </c>
      <c r="B264" s="84">
        <v>33756</v>
      </c>
      <c r="C264" s="15">
        <v>2331</v>
      </c>
      <c r="D264" s="99"/>
      <c r="E264" s="13" t="s">
        <v>16</v>
      </c>
      <c r="F264" s="13">
        <v>10</v>
      </c>
      <c r="G264" s="13"/>
      <c r="H264" s="15">
        <v>2331</v>
      </c>
      <c r="I264" s="13"/>
      <c r="J264" s="15">
        <v>0</v>
      </c>
      <c r="K264" s="13"/>
      <c r="L264" s="15">
        <f t="shared" si="16"/>
        <v>2331</v>
      </c>
      <c r="N264" s="15">
        <f t="shared" si="17"/>
        <v>0</v>
      </c>
      <c r="O264" s="15"/>
      <c r="P264" s="15"/>
    </row>
    <row r="265" spans="1:16" ht="12.75">
      <c r="A265" s="75">
        <v>1992</v>
      </c>
      <c r="B265" s="84">
        <v>33725</v>
      </c>
      <c r="C265" s="15">
        <v>35882</v>
      </c>
      <c r="D265" s="99"/>
      <c r="E265" s="13" t="s">
        <v>16</v>
      </c>
      <c r="F265" s="13">
        <v>10</v>
      </c>
      <c r="G265" s="13"/>
      <c r="H265" s="15">
        <v>35882</v>
      </c>
      <c r="I265" s="13"/>
      <c r="J265" s="15">
        <v>0</v>
      </c>
      <c r="K265" s="13"/>
      <c r="L265" s="15">
        <f t="shared" si="16"/>
        <v>35882</v>
      </c>
      <c r="N265" s="15">
        <f t="shared" si="17"/>
        <v>0</v>
      </c>
      <c r="O265" s="15"/>
      <c r="P265" s="15"/>
    </row>
    <row r="266" spans="1:16" ht="12.75">
      <c r="A266" s="75">
        <v>1993</v>
      </c>
      <c r="B266" s="84">
        <v>33953</v>
      </c>
      <c r="C266" s="15">
        <v>130348</v>
      </c>
      <c r="D266" s="99"/>
      <c r="E266" s="13" t="s">
        <v>16</v>
      </c>
      <c r="F266" s="13">
        <v>10</v>
      </c>
      <c r="G266" s="13"/>
      <c r="H266" s="15">
        <v>130348</v>
      </c>
      <c r="I266" s="13"/>
      <c r="J266" s="15">
        <v>0</v>
      </c>
      <c r="K266" s="13"/>
      <c r="L266" s="15">
        <f t="shared" si="16"/>
        <v>130348</v>
      </c>
      <c r="N266" s="15">
        <f t="shared" si="17"/>
        <v>0</v>
      </c>
      <c r="O266" s="15"/>
      <c r="P266" s="15"/>
    </row>
    <row r="267" spans="1:16" ht="12.75">
      <c r="A267" s="75">
        <v>1994</v>
      </c>
      <c r="B267" s="84">
        <v>34335</v>
      </c>
      <c r="C267" s="15">
        <v>184189</v>
      </c>
      <c r="D267" s="99"/>
      <c r="E267" s="13" t="s">
        <v>16</v>
      </c>
      <c r="F267" s="13">
        <v>10</v>
      </c>
      <c r="G267" s="13"/>
      <c r="H267" s="15">
        <v>184189</v>
      </c>
      <c r="I267" s="13"/>
      <c r="J267" s="15">
        <v>0</v>
      </c>
      <c r="K267" s="13"/>
      <c r="L267" s="15">
        <f t="shared" si="16"/>
        <v>184189</v>
      </c>
      <c r="N267" s="15">
        <f t="shared" si="17"/>
        <v>0</v>
      </c>
      <c r="O267" s="15"/>
      <c r="P267" s="15"/>
    </row>
    <row r="268" spans="1:16" ht="12.75">
      <c r="A268" s="75">
        <v>1995</v>
      </c>
      <c r="B268" s="84">
        <v>34700</v>
      </c>
      <c r="C268" s="15">
        <v>114961</v>
      </c>
      <c r="D268" s="99"/>
      <c r="E268" s="13" t="s">
        <v>16</v>
      </c>
      <c r="F268" s="13">
        <v>10</v>
      </c>
      <c r="G268" s="13"/>
      <c r="H268" s="15">
        <v>114961</v>
      </c>
      <c r="I268" s="13"/>
      <c r="J268" s="15">
        <v>0</v>
      </c>
      <c r="K268" s="13"/>
      <c r="L268" s="15">
        <f t="shared" si="16"/>
        <v>114961</v>
      </c>
      <c r="N268" s="15">
        <f t="shared" si="17"/>
        <v>0</v>
      </c>
      <c r="O268" s="15"/>
      <c r="P268" s="15"/>
    </row>
    <row r="269" spans="1:16" ht="12.75">
      <c r="A269" s="75" t="s">
        <v>26</v>
      </c>
      <c r="B269" s="84">
        <v>34700</v>
      </c>
      <c r="C269" s="15">
        <v>83740</v>
      </c>
      <c r="D269" s="99"/>
      <c r="E269" s="13" t="s">
        <v>16</v>
      </c>
      <c r="F269" s="13">
        <v>10</v>
      </c>
      <c r="G269" s="13"/>
      <c r="H269" s="15">
        <v>83740</v>
      </c>
      <c r="I269" s="13"/>
      <c r="J269" s="15">
        <v>0</v>
      </c>
      <c r="K269" s="13"/>
      <c r="L269" s="15">
        <f t="shared" si="16"/>
        <v>83740</v>
      </c>
      <c r="N269" s="15">
        <f t="shared" si="17"/>
        <v>0</v>
      </c>
      <c r="O269" s="15"/>
      <c r="P269" s="15"/>
    </row>
    <row r="270" spans="1:16" ht="12.75">
      <c r="A270" s="75" t="s">
        <v>26</v>
      </c>
      <c r="B270" s="84">
        <v>34820</v>
      </c>
      <c r="C270" s="15">
        <v>65709</v>
      </c>
      <c r="D270" s="99"/>
      <c r="E270" s="13" t="s">
        <v>16</v>
      </c>
      <c r="F270" s="13">
        <v>10</v>
      </c>
      <c r="G270" s="13"/>
      <c r="H270" s="15">
        <v>65709</v>
      </c>
      <c r="I270" s="13"/>
      <c r="J270" s="15">
        <v>0</v>
      </c>
      <c r="K270" s="13"/>
      <c r="L270" s="15">
        <f t="shared" si="16"/>
        <v>65709</v>
      </c>
      <c r="N270" s="15">
        <f t="shared" si="17"/>
        <v>0</v>
      </c>
      <c r="O270" s="15"/>
      <c r="P270" s="15"/>
    </row>
    <row r="271" spans="1:16" ht="12.75">
      <c r="A271" s="75">
        <v>1996</v>
      </c>
      <c r="B271" s="84">
        <v>35065</v>
      </c>
      <c r="C271" s="15">
        <v>63803</v>
      </c>
      <c r="D271" s="99"/>
      <c r="E271" s="13" t="s">
        <v>16</v>
      </c>
      <c r="F271" s="13">
        <v>10</v>
      </c>
      <c r="G271" s="13"/>
      <c r="H271" s="15">
        <v>63803</v>
      </c>
      <c r="I271" s="13"/>
      <c r="J271" s="15">
        <v>0</v>
      </c>
      <c r="K271" s="13"/>
      <c r="L271" s="15">
        <f t="shared" si="16"/>
        <v>63803</v>
      </c>
      <c r="N271" s="15">
        <f t="shared" si="17"/>
        <v>0</v>
      </c>
      <c r="O271" s="15"/>
      <c r="P271" s="15"/>
    </row>
    <row r="272" spans="1:16" ht="12.75">
      <c r="A272" s="75">
        <v>2007</v>
      </c>
      <c r="B272" s="84">
        <v>39263</v>
      </c>
      <c r="C272" s="15">
        <v>263835.93</v>
      </c>
      <c r="D272" s="99"/>
      <c r="E272" s="13" t="s">
        <v>16</v>
      </c>
      <c r="F272" s="13">
        <v>20</v>
      </c>
      <c r="G272" s="13"/>
      <c r="H272" s="15">
        <v>158305</v>
      </c>
      <c r="I272" s="13"/>
      <c r="J272" s="15">
        <f>C272/F272</f>
        <v>13191.7965</v>
      </c>
      <c r="K272" s="13"/>
      <c r="L272" s="15">
        <f t="shared" si="16"/>
        <v>171496.7965</v>
      </c>
      <c r="N272" s="15">
        <f t="shared" si="17"/>
        <v>92339.1335</v>
      </c>
      <c r="O272" s="15"/>
      <c r="P272" s="15"/>
    </row>
    <row r="273" spans="1:16" ht="12.75">
      <c r="A273" s="75" t="s">
        <v>27</v>
      </c>
      <c r="B273" s="84">
        <v>35065</v>
      </c>
      <c r="C273" s="15">
        <v>117478</v>
      </c>
      <c r="D273" s="99"/>
      <c r="E273" s="13" t="s">
        <v>16</v>
      </c>
      <c r="F273" s="13">
        <v>10</v>
      </c>
      <c r="G273" s="13"/>
      <c r="H273" s="15">
        <v>117478</v>
      </c>
      <c r="I273" s="13"/>
      <c r="J273" s="15"/>
      <c r="K273" s="13"/>
      <c r="L273" s="15">
        <f t="shared" si="16"/>
        <v>117478</v>
      </c>
      <c r="N273" s="15">
        <f t="shared" si="17"/>
        <v>0</v>
      </c>
      <c r="O273" s="15"/>
      <c r="P273" s="15"/>
    </row>
    <row r="274" spans="1:16" ht="12.75">
      <c r="A274" s="75">
        <v>2013</v>
      </c>
      <c r="B274" s="84">
        <v>41455</v>
      </c>
      <c r="C274" s="15">
        <f>13023611+211750</f>
        <v>13235361</v>
      </c>
      <c r="D274" s="99"/>
      <c r="E274" s="13" t="s">
        <v>16</v>
      </c>
      <c r="F274" s="13">
        <v>40</v>
      </c>
      <c r="G274" s="13"/>
      <c r="H274" s="15">
        <v>1654420</v>
      </c>
      <c r="I274" s="13"/>
      <c r="J274" s="15">
        <f>C274/F274</f>
        <v>330884.025</v>
      </c>
      <c r="K274" s="13"/>
      <c r="L274" s="15">
        <f t="shared" si="16"/>
        <v>1985304.025</v>
      </c>
      <c r="N274" s="15">
        <f>C274-L274</f>
        <v>11250056.975</v>
      </c>
      <c r="O274" s="15"/>
      <c r="P274" s="15"/>
    </row>
    <row r="275" spans="1:16" ht="12.75">
      <c r="A275" s="75">
        <v>2014</v>
      </c>
      <c r="B275" s="84">
        <v>41820</v>
      </c>
      <c r="C275" s="15">
        <v>711397.53</v>
      </c>
      <c r="D275" s="99"/>
      <c r="E275" s="13" t="s">
        <v>18</v>
      </c>
      <c r="F275" s="13">
        <v>40</v>
      </c>
      <c r="G275" s="13"/>
      <c r="H275" s="15">
        <v>88925</v>
      </c>
      <c r="I275" s="13"/>
      <c r="J275" s="15">
        <f>C275/F275</f>
        <v>17784.93825</v>
      </c>
      <c r="K275" s="13"/>
      <c r="L275" s="15">
        <f t="shared" si="16"/>
        <v>106709.93825</v>
      </c>
      <c r="N275" s="15">
        <f>C275-L275</f>
        <v>604687.59175</v>
      </c>
      <c r="O275" s="15"/>
      <c r="P275" s="15"/>
    </row>
    <row r="276" spans="1:34" s="78" customFormat="1" ht="12.75">
      <c r="A276" s="75">
        <v>2015</v>
      </c>
      <c r="B276" s="84">
        <v>42185</v>
      </c>
      <c r="C276" s="15">
        <v>3613613.68</v>
      </c>
      <c r="D276" s="99"/>
      <c r="E276" s="13" t="s">
        <v>16</v>
      </c>
      <c r="F276" s="13">
        <v>40</v>
      </c>
      <c r="G276" s="13"/>
      <c r="H276" s="15">
        <v>361361</v>
      </c>
      <c r="I276" s="13"/>
      <c r="J276" s="15">
        <f>C276/F276</f>
        <v>90340.342</v>
      </c>
      <c r="K276" s="13"/>
      <c r="L276" s="104">
        <f t="shared" si="16"/>
        <v>451701.342</v>
      </c>
      <c r="M276" s="52"/>
      <c r="N276" s="15">
        <f>C276-L276</f>
        <v>3161912.338</v>
      </c>
      <c r="O276" s="15"/>
      <c r="P276" s="15"/>
      <c r="Q276" s="52"/>
      <c r="R276" s="16"/>
      <c r="T276" s="79"/>
      <c r="U276" s="52"/>
      <c r="V276" s="16"/>
      <c r="W276" s="52"/>
      <c r="X276" s="16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</row>
    <row r="277" spans="1:34" s="78" customFormat="1" ht="12.75">
      <c r="A277" s="75">
        <v>2016</v>
      </c>
      <c r="B277" s="84">
        <v>42551</v>
      </c>
      <c r="C277" s="15">
        <v>1530.75</v>
      </c>
      <c r="D277" s="99"/>
      <c r="E277" s="13" t="s">
        <v>16</v>
      </c>
      <c r="F277" s="13">
        <v>40</v>
      </c>
      <c r="G277" s="13"/>
      <c r="H277" s="15">
        <v>38</v>
      </c>
      <c r="I277" s="13"/>
      <c r="J277" s="15">
        <f>C277/F277</f>
        <v>38.26875</v>
      </c>
      <c r="K277" s="13"/>
      <c r="L277" s="104">
        <f t="shared" si="16"/>
        <v>76.26875</v>
      </c>
      <c r="M277" s="52"/>
      <c r="N277" s="15">
        <f t="shared" si="17"/>
        <v>1454.48125</v>
      </c>
      <c r="O277" s="15"/>
      <c r="P277" s="15"/>
      <c r="Q277" s="52"/>
      <c r="R277" s="16"/>
      <c r="T277" s="79"/>
      <c r="U277" s="52"/>
      <c r="V277" s="16"/>
      <c r="W277" s="52"/>
      <c r="X277" s="16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</row>
    <row r="278" spans="1:34" s="78" customFormat="1" ht="12.75">
      <c r="A278" s="75">
        <v>2019</v>
      </c>
      <c r="B278" s="84">
        <v>43646</v>
      </c>
      <c r="C278" s="15">
        <v>20864941</v>
      </c>
      <c r="D278" s="99"/>
      <c r="E278" s="13" t="s">
        <v>16</v>
      </c>
      <c r="F278" s="13">
        <v>40</v>
      </c>
      <c r="G278" s="13"/>
      <c r="H278" s="15">
        <v>521624</v>
      </c>
      <c r="I278" s="13"/>
      <c r="J278" s="15">
        <f>C278/F278</f>
        <v>521623.525</v>
      </c>
      <c r="K278" s="13"/>
      <c r="L278" s="104">
        <f t="shared" si="16"/>
        <v>1043247.525</v>
      </c>
      <c r="M278" s="52"/>
      <c r="N278" s="15">
        <f>C278-L278</f>
        <v>19821693.475</v>
      </c>
      <c r="O278" s="15"/>
      <c r="P278" s="15"/>
      <c r="Q278" s="52"/>
      <c r="R278" s="16"/>
      <c r="T278" s="79"/>
      <c r="U278" s="52"/>
      <c r="V278" s="16"/>
      <c r="W278" s="52"/>
      <c r="X278" s="16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</row>
    <row r="279" spans="1:34" s="78" customFormat="1" ht="12.75">
      <c r="A279" s="75">
        <v>2020</v>
      </c>
      <c r="B279" s="84">
        <v>44012</v>
      </c>
      <c r="C279" s="85">
        <v>1395613</v>
      </c>
      <c r="D279" s="99"/>
      <c r="E279" s="13" t="s">
        <v>16</v>
      </c>
      <c r="F279" s="13">
        <v>40</v>
      </c>
      <c r="G279" s="13"/>
      <c r="H279" s="85">
        <v>222275</v>
      </c>
      <c r="I279" s="13"/>
      <c r="J279" s="85"/>
      <c r="K279" s="13"/>
      <c r="L279" s="105"/>
      <c r="M279" s="52"/>
      <c r="N279" s="85">
        <f>C279-L279</f>
        <v>1395613</v>
      </c>
      <c r="O279" s="15"/>
      <c r="P279" s="15"/>
      <c r="Q279" s="52"/>
      <c r="R279" s="16"/>
      <c r="T279" s="79"/>
      <c r="U279" s="52"/>
      <c r="V279" s="16"/>
      <c r="W279" s="52"/>
      <c r="X279" s="16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</row>
    <row r="280" spans="1:34" s="78" customFormat="1" ht="12.75">
      <c r="A280" s="75"/>
      <c r="B280" s="84"/>
      <c r="C280" s="15"/>
      <c r="D280" s="99"/>
      <c r="E280" s="13"/>
      <c r="F280" s="13"/>
      <c r="G280" s="13"/>
      <c r="H280" s="15"/>
      <c r="I280" s="13"/>
      <c r="J280" s="15"/>
      <c r="K280" s="13"/>
      <c r="L280" s="15"/>
      <c r="M280" s="52"/>
      <c r="N280" s="15"/>
      <c r="O280" s="15"/>
      <c r="P280" s="15"/>
      <c r="Q280" s="52"/>
      <c r="R280" s="16"/>
      <c r="T280" s="79"/>
      <c r="U280" s="52"/>
      <c r="V280" s="16"/>
      <c r="W280" s="52"/>
      <c r="X280" s="16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</row>
    <row r="281" spans="1:34" s="78" customFormat="1" ht="13.5" thickBot="1">
      <c r="A281" s="52" t="s">
        <v>28</v>
      </c>
      <c r="B281" s="52"/>
      <c r="C281" s="14">
        <f>SUM(C234:C279)</f>
        <v>62456468.89</v>
      </c>
      <c r="D281" s="75">
        <v>1493</v>
      </c>
      <c r="E281" s="52"/>
      <c r="F281" s="52"/>
      <c r="G281" s="52"/>
      <c r="H281" s="14">
        <f>SUM(H234:H279)</f>
        <v>19600041</v>
      </c>
      <c r="I281" s="52"/>
      <c r="J281" s="14">
        <f>SUM(J234:J278)</f>
        <v>1468581.4905000003</v>
      </c>
      <c r="K281" s="52"/>
      <c r="L281" s="14">
        <f>SUM(L234:L278)</f>
        <v>20846347.4905</v>
      </c>
      <c r="M281" s="52"/>
      <c r="N281" s="14">
        <f>SUM(N234:N278)</f>
        <v>40214508.3995</v>
      </c>
      <c r="O281" s="15"/>
      <c r="P281" s="15"/>
      <c r="Q281" s="52"/>
      <c r="R281" s="16"/>
      <c r="T281" s="79"/>
      <c r="U281" s="52"/>
      <c r="V281" s="16"/>
      <c r="W281" s="52"/>
      <c r="X281" s="16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</row>
    <row r="282" spans="1:34" s="78" customFormat="1" ht="13.5" thickTop="1">
      <c r="A282" s="52"/>
      <c r="B282" s="52"/>
      <c r="C282" s="87" t="s">
        <v>61</v>
      </c>
      <c r="D282" s="75"/>
      <c r="E282" s="52"/>
      <c r="F282" s="52"/>
      <c r="G282" s="52"/>
      <c r="H282" s="52"/>
      <c r="I282" s="52"/>
      <c r="J282" s="52"/>
      <c r="K282" s="52"/>
      <c r="L282" s="87" t="s">
        <v>53</v>
      </c>
      <c r="M282" s="52"/>
      <c r="N282" s="52"/>
      <c r="O282" s="52"/>
      <c r="P282" s="52"/>
      <c r="Q282" s="52"/>
      <c r="R282" s="16"/>
      <c r="T282" s="79"/>
      <c r="U282" s="52"/>
      <c r="V282" s="16"/>
      <c r="W282" s="52"/>
      <c r="X282" s="16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</row>
    <row r="283" spans="1:34" s="78" customFormat="1" ht="12.75">
      <c r="A283" s="52"/>
      <c r="B283" s="52"/>
      <c r="C283" s="52"/>
      <c r="D283" s="75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16"/>
      <c r="T283" s="79"/>
      <c r="U283" s="52"/>
      <c r="V283" s="16"/>
      <c r="W283" s="52"/>
      <c r="X283" s="16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</row>
    <row r="284" spans="1:34" s="78" customFormat="1" ht="12.75">
      <c r="A284" s="75">
        <v>1989</v>
      </c>
      <c r="B284" s="84">
        <v>32509</v>
      </c>
      <c r="C284" s="46">
        <v>21110</v>
      </c>
      <c r="D284" s="106"/>
      <c r="E284" s="46" t="s">
        <v>16</v>
      </c>
      <c r="F284" s="46">
        <v>20</v>
      </c>
      <c r="G284" s="46"/>
      <c r="H284" s="46">
        <v>21110</v>
      </c>
      <c r="I284" s="46"/>
      <c r="J284" s="46"/>
      <c r="K284" s="46"/>
      <c r="L284" s="46">
        <f aca="true" t="shared" si="19" ref="L284:L295">H284+J284</f>
        <v>21110</v>
      </c>
      <c r="M284" s="46"/>
      <c r="N284" s="46">
        <f aca="true" t="shared" si="20" ref="N284:N295">C284-L284</f>
        <v>0</v>
      </c>
      <c r="O284" s="46"/>
      <c r="P284" s="46"/>
      <c r="Q284" s="46"/>
      <c r="R284" s="45"/>
      <c r="T284" s="79"/>
      <c r="U284" s="52"/>
      <c r="V284" s="16"/>
      <c r="W284" s="52"/>
      <c r="X284" s="16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</row>
    <row r="285" spans="1:34" s="78" customFormat="1" ht="12.75">
      <c r="A285" s="75">
        <v>1989</v>
      </c>
      <c r="B285" s="84">
        <v>32843</v>
      </c>
      <c r="C285" s="46">
        <v>7596</v>
      </c>
      <c r="D285" s="106"/>
      <c r="E285" s="46" t="s">
        <v>16</v>
      </c>
      <c r="F285" s="46">
        <v>20</v>
      </c>
      <c r="G285" s="46"/>
      <c r="H285" s="46">
        <v>7596</v>
      </c>
      <c r="I285" s="46"/>
      <c r="J285" s="46">
        <v>0</v>
      </c>
      <c r="K285" s="46"/>
      <c r="L285" s="46">
        <f t="shared" si="19"/>
        <v>7596</v>
      </c>
      <c r="M285" s="46"/>
      <c r="N285" s="46">
        <f t="shared" si="20"/>
        <v>0</v>
      </c>
      <c r="O285" s="46"/>
      <c r="P285" s="46"/>
      <c r="Q285" s="46"/>
      <c r="R285" s="45"/>
      <c r="T285" s="79"/>
      <c r="U285" s="52"/>
      <c r="V285" s="16"/>
      <c r="W285" s="52"/>
      <c r="X285" s="16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</row>
    <row r="286" spans="1:34" s="78" customFormat="1" ht="12.75">
      <c r="A286" s="75">
        <v>1990</v>
      </c>
      <c r="B286" s="84">
        <v>32905</v>
      </c>
      <c r="C286" s="46">
        <v>5628</v>
      </c>
      <c r="D286" s="106"/>
      <c r="E286" s="46" t="s">
        <v>16</v>
      </c>
      <c r="F286" s="46">
        <v>20</v>
      </c>
      <c r="G286" s="46"/>
      <c r="H286" s="46">
        <v>5628</v>
      </c>
      <c r="I286" s="46"/>
      <c r="J286" s="46">
        <v>0</v>
      </c>
      <c r="K286" s="46"/>
      <c r="L286" s="46">
        <f t="shared" si="19"/>
        <v>5628</v>
      </c>
      <c r="M286" s="46"/>
      <c r="N286" s="46">
        <f t="shared" si="20"/>
        <v>0</v>
      </c>
      <c r="O286" s="46"/>
      <c r="P286" s="46"/>
      <c r="Q286" s="46"/>
      <c r="R286" s="45"/>
      <c r="T286" s="79"/>
      <c r="U286" s="52"/>
      <c r="V286" s="16"/>
      <c r="W286" s="52"/>
      <c r="X286" s="16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</row>
    <row r="287" spans="1:34" s="78" customFormat="1" ht="12.75">
      <c r="A287" s="75">
        <v>1990</v>
      </c>
      <c r="B287" s="84">
        <v>32964</v>
      </c>
      <c r="C287" s="46">
        <v>7245</v>
      </c>
      <c r="D287" s="103"/>
      <c r="E287" s="46" t="s">
        <v>16</v>
      </c>
      <c r="F287" s="46">
        <v>20</v>
      </c>
      <c r="G287" s="46"/>
      <c r="H287" s="45">
        <v>7245</v>
      </c>
      <c r="I287" s="46"/>
      <c r="J287" s="46">
        <v>0</v>
      </c>
      <c r="K287" s="46"/>
      <c r="L287" s="46">
        <f t="shared" si="19"/>
        <v>7245</v>
      </c>
      <c r="M287" s="46"/>
      <c r="N287" s="46">
        <f t="shared" si="20"/>
        <v>0</v>
      </c>
      <c r="O287" s="46"/>
      <c r="P287" s="46"/>
      <c r="Q287" s="46"/>
      <c r="R287" s="45"/>
      <c r="T287" s="79"/>
      <c r="U287" s="52"/>
      <c r="V287" s="16"/>
      <c r="W287" s="52"/>
      <c r="X287" s="16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</row>
    <row r="288" spans="1:34" s="78" customFormat="1" ht="12.75">
      <c r="A288" s="75">
        <v>1960</v>
      </c>
      <c r="B288" s="84">
        <v>21916</v>
      </c>
      <c r="C288" s="46">
        <v>16000</v>
      </c>
      <c r="D288" s="106"/>
      <c r="E288" s="46" t="s">
        <v>16</v>
      </c>
      <c r="F288" s="46">
        <v>20</v>
      </c>
      <c r="G288" s="46"/>
      <c r="H288" s="46">
        <v>16000</v>
      </c>
      <c r="I288" s="46"/>
      <c r="J288" s="46">
        <v>0</v>
      </c>
      <c r="K288" s="46"/>
      <c r="L288" s="46">
        <f t="shared" si="19"/>
        <v>16000</v>
      </c>
      <c r="M288" s="46"/>
      <c r="N288" s="46">
        <f t="shared" si="20"/>
        <v>0</v>
      </c>
      <c r="O288" s="46"/>
      <c r="P288" s="46"/>
      <c r="Q288" s="46"/>
      <c r="R288" s="45"/>
      <c r="T288" s="79"/>
      <c r="U288" s="52"/>
      <c r="V288" s="16"/>
      <c r="W288" s="52"/>
      <c r="X288" s="16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</row>
    <row r="289" spans="1:34" s="78" customFormat="1" ht="12.75">
      <c r="A289" s="75">
        <v>1967</v>
      </c>
      <c r="B289" s="84">
        <v>24473</v>
      </c>
      <c r="C289" s="46">
        <v>17000</v>
      </c>
      <c r="D289" s="106"/>
      <c r="E289" s="46" t="s">
        <v>16</v>
      </c>
      <c r="F289" s="46">
        <v>20</v>
      </c>
      <c r="G289" s="46"/>
      <c r="H289" s="46">
        <v>17000</v>
      </c>
      <c r="I289" s="46"/>
      <c r="J289" s="46">
        <v>0</v>
      </c>
      <c r="K289" s="46"/>
      <c r="L289" s="46">
        <f t="shared" si="19"/>
        <v>17000</v>
      </c>
      <c r="M289" s="46"/>
      <c r="N289" s="46">
        <f t="shared" si="20"/>
        <v>0</v>
      </c>
      <c r="O289" s="46"/>
      <c r="P289" s="46"/>
      <c r="Q289" s="46"/>
      <c r="R289" s="45"/>
      <c r="T289" s="79"/>
      <c r="U289" s="52"/>
      <c r="V289" s="16"/>
      <c r="W289" s="52"/>
      <c r="X289" s="16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</row>
    <row r="290" spans="1:34" s="78" customFormat="1" ht="12.75">
      <c r="A290" s="75">
        <v>1968</v>
      </c>
      <c r="B290" s="84">
        <v>24838</v>
      </c>
      <c r="C290" s="46">
        <v>30000</v>
      </c>
      <c r="D290" s="106"/>
      <c r="E290" s="46" t="s">
        <v>16</v>
      </c>
      <c r="F290" s="46">
        <v>20</v>
      </c>
      <c r="G290" s="46"/>
      <c r="H290" s="46">
        <v>30000</v>
      </c>
      <c r="I290" s="46"/>
      <c r="J290" s="46">
        <v>0</v>
      </c>
      <c r="K290" s="46"/>
      <c r="L290" s="46">
        <f t="shared" si="19"/>
        <v>30000</v>
      </c>
      <c r="M290" s="46"/>
      <c r="N290" s="46">
        <f t="shared" si="20"/>
        <v>0</v>
      </c>
      <c r="O290" s="46"/>
      <c r="P290" s="46"/>
      <c r="Q290" s="46"/>
      <c r="R290" s="45"/>
      <c r="T290" s="79"/>
      <c r="U290" s="52"/>
      <c r="V290" s="16"/>
      <c r="W290" s="52"/>
      <c r="X290" s="16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</row>
    <row r="291" spans="1:34" s="78" customFormat="1" ht="12.75">
      <c r="A291" s="75">
        <v>1970</v>
      </c>
      <c r="B291" s="84">
        <v>25569</v>
      </c>
      <c r="C291" s="46">
        <v>34875</v>
      </c>
      <c r="D291" s="106"/>
      <c r="E291" s="46" t="s">
        <v>16</v>
      </c>
      <c r="F291" s="46">
        <v>20</v>
      </c>
      <c r="G291" s="46"/>
      <c r="H291" s="46">
        <v>34875</v>
      </c>
      <c r="I291" s="46"/>
      <c r="J291" s="46">
        <v>0</v>
      </c>
      <c r="K291" s="46"/>
      <c r="L291" s="46">
        <f t="shared" si="19"/>
        <v>34875</v>
      </c>
      <c r="M291" s="46"/>
      <c r="N291" s="46">
        <f t="shared" si="20"/>
        <v>0</v>
      </c>
      <c r="O291" s="46"/>
      <c r="P291" s="46"/>
      <c r="Q291" s="46"/>
      <c r="R291" s="45"/>
      <c r="T291" s="79"/>
      <c r="U291" s="52"/>
      <c r="V291" s="16"/>
      <c r="W291" s="52"/>
      <c r="X291" s="16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</row>
    <row r="292" spans="1:34" s="78" customFormat="1" ht="12.75">
      <c r="A292" s="75">
        <v>1972</v>
      </c>
      <c r="B292" s="84">
        <v>26299</v>
      </c>
      <c r="C292" s="46">
        <v>36752</v>
      </c>
      <c r="D292" s="106"/>
      <c r="E292" s="46" t="s">
        <v>16</v>
      </c>
      <c r="F292" s="46">
        <v>20</v>
      </c>
      <c r="G292" s="46"/>
      <c r="H292" s="46">
        <v>36752</v>
      </c>
      <c r="I292" s="46"/>
      <c r="J292" s="46">
        <v>0</v>
      </c>
      <c r="K292" s="46"/>
      <c r="L292" s="46">
        <f t="shared" si="19"/>
        <v>36752</v>
      </c>
      <c r="M292" s="46"/>
      <c r="N292" s="46">
        <f t="shared" si="20"/>
        <v>0</v>
      </c>
      <c r="O292" s="46"/>
      <c r="P292" s="46"/>
      <c r="Q292" s="46"/>
      <c r="R292" s="45"/>
      <c r="T292" s="79"/>
      <c r="U292" s="52"/>
      <c r="V292" s="16"/>
      <c r="W292" s="52"/>
      <c r="X292" s="16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</row>
    <row r="293" spans="1:34" s="78" customFormat="1" ht="12.75">
      <c r="A293" s="75">
        <v>1974</v>
      </c>
      <c r="B293" s="84">
        <v>27030</v>
      </c>
      <c r="C293" s="46">
        <v>4839</v>
      </c>
      <c r="D293" s="106"/>
      <c r="E293" s="46" t="s">
        <v>16</v>
      </c>
      <c r="F293" s="46">
        <v>20</v>
      </c>
      <c r="G293" s="46"/>
      <c r="H293" s="46">
        <v>4839</v>
      </c>
      <c r="I293" s="46"/>
      <c r="J293" s="46">
        <v>0</v>
      </c>
      <c r="K293" s="46"/>
      <c r="L293" s="46">
        <f t="shared" si="19"/>
        <v>4839</v>
      </c>
      <c r="M293" s="46"/>
      <c r="N293" s="46">
        <f t="shared" si="20"/>
        <v>0</v>
      </c>
      <c r="O293" s="46"/>
      <c r="P293" s="46"/>
      <c r="Q293" s="46"/>
      <c r="R293" s="45"/>
      <c r="T293" s="79"/>
      <c r="U293" s="52"/>
      <c r="V293" s="16"/>
      <c r="W293" s="52"/>
      <c r="X293" s="16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</row>
    <row r="294" spans="1:34" s="78" customFormat="1" ht="12.75">
      <c r="A294" s="75">
        <v>2004</v>
      </c>
      <c r="B294" s="84">
        <v>37987</v>
      </c>
      <c r="C294" s="45">
        <v>5250</v>
      </c>
      <c r="D294" s="103"/>
      <c r="E294" s="46" t="s">
        <v>16</v>
      </c>
      <c r="F294" s="13">
        <v>20</v>
      </c>
      <c r="G294" s="46"/>
      <c r="H294" s="45">
        <v>4073</v>
      </c>
      <c r="I294" s="46"/>
      <c r="J294" s="46">
        <f>C294/F294</f>
        <v>262.5</v>
      </c>
      <c r="K294" s="46"/>
      <c r="L294" s="46">
        <f>H294+J294</f>
        <v>4335.5</v>
      </c>
      <c r="M294" s="46"/>
      <c r="N294" s="46">
        <f>C294-L294</f>
        <v>914.5</v>
      </c>
      <c r="O294" s="46"/>
      <c r="P294" s="46"/>
      <c r="Q294" s="46"/>
      <c r="R294" s="45"/>
      <c r="T294" s="79"/>
      <c r="U294" s="52"/>
      <c r="V294" s="16"/>
      <c r="W294" s="52"/>
      <c r="X294" s="16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</row>
    <row r="295" spans="1:34" s="78" customFormat="1" ht="12.75">
      <c r="A295" s="75">
        <v>1984</v>
      </c>
      <c r="B295" s="84">
        <v>30682</v>
      </c>
      <c r="C295" s="92">
        <v>6442</v>
      </c>
      <c r="D295" s="106"/>
      <c r="E295" s="46" t="s">
        <v>16</v>
      </c>
      <c r="F295" s="46">
        <v>20</v>
      </c>
      <c r="G295" s="46"/>
      <c r="H295" s="92">
        <v>6442</v>
      </c>
      <c r="I295" s="46"/>
      <c r="J295" s="92">
        <v>0</v>
      </c>
      <c r="K295" s="46"/>
      <c r="L295" s="92">
        <f t="shared" si="19"/>
        <v>6442</v>
      </c>
      <c r="M295" s="46"/>
      <c r="N295" s="92">
        <f t="shared" si="20"/>
        <v>0</v>
      </c>
      <c r="O295" s="45"/>
      <c r="P295" s="45"/>
      <c r="Q295" s="46"/>
      <c r="R295" s="45"/>
      <c r="T295" s="79"/>
      <c r="U295" s="52"/>
      <c r="V295" s="16"/>
      <c r="W295" s="52"/>
      <c r="X295" s="16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</row>
    <row r="296" spans="1:34" s="78" customFormat="1" ht="12.75">
      <c r="A296" s="52"/>
      <c r="B296" s="52"/>
      <c r="C296" s="52"/>
      <c r="D296" s="75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46"/>
      <c r="R296" s="45"/>
      <c r="T296" s="79"/>
      <c r="U296" s="52"/>
      <c r="V296" s="16"/>
      <c r="W296" s="52"/>
      <c r="X296" s="16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</row>
    <row r="297" spans="1:34" s="78" customFormat="1" ht="13.5" thickBot="1">
      <c r="A297" s="52" t="s">
        <v>19</v>
      </c>
      <c r="B297" s="52"/>
      <c r="C297" s="107">
        <f>SUM(C284:C295)-1</f>
        <v>192736</v>
      </c>
      <c r="D297" s="75">
        <v>1492</v>
      </c>
      <c r="E297" s="52"/>
      <c r="F297" s="52"/>
      <c r="G297" s="52"/>
      <c r="H297" s="107">
        <f>SUM(H284:H295)-1</f>
        <v>191559</v>
      </c>
      <c r="I297" s="52"/>
      <c r="J297" s="107">
        <f>SUM(J284:J295)-1</f>
        <v>261.5</v>
      </c>
      <c r="K297" s="52"/>
      <c r="L297" s="107">
        <f>SUM(L284:L295)-1</f>
        <v>191821.5</v>
      </c>
      <c r="M297" s="52"/>
      <c r="N297" s="107">
        <f>SUM(N284:N295)-1</f>
        <v>913.5</v>
      </c>
      <c r="O297" s="108"/>
      <c r="P297" s="108"/>
      <c r="Q297" s="46"/>
      <c r="R297" s="45"/>
      <c r="T297" s="79"/>
      <c r="U297" s="52"/>
      <c r="V297" s="16"/>
      <c r="W297" s="52"/>
      <c r="X297" s="16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</row>
    <row r="298" spans="1:34" s="78" customFormat="1" ht="13.5" thickTop="1">
      <c r="A298" s="52"/>
      <c r="B298" s="52"/>
      <c r="C298" s="87" t="s">
        <v>58</v>
      </c>
      <c r="D298" s="75"/>
      <c r="E298" s="52"/>
      <c r="F298" s="52"/>
      <c r="G298" s="52"/>
      <c r="H298" s="52"/>
      <c r="I298" s="52"/>
      <c r="J298" s="52"/>
      <c r="K298" s="52"/>
      <c r="L298" s="87" t="s">
        <v>52</v>
      </c>
      <c r="M298" s="52"/>
      <c r="N298" s="52"/>
      <c r="O298" s="52"/>
      <c r="P298" s="52"/>
      <c r="Q298" s="46"/>
      <c r="R298" s="45"/>
      <c r="T298" s="79"/>
      <c r="U298" s="52"/>
      <c r="V298" s="16"/>
      <c r="W298" s="52"/>
      <c r="X298" s="16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</row>
    <row r="299" spans="1:34" s="78" customFormat="1" ht="12.75">
      <c r="A299" s="52"/>
      <c r="B299" s="52"/>
      <c r="C299" s="52"/>
      <c r="D299" s="75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46"/>
      <c r="R299" s="45"/>
      <c r="T299" s="79"/>
      <c r="U299" s="52"/>
      <c r="V299" s="16"/>
      <c r="W299" s="52"/>
      <c r="X299" s="16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</row>
    <row r="300" spans="1:34" s="78" customFormat="1" ht="12.75">
      <c r="A300" s="75">
        <v>1952</v>
      </c>
      <c r="B300" s="84">
        <v>18994</v>
      </c>
      <c r="C300" s="46">
        <v>171000</v>
      </c>
      <c r="D300" s="106"/>
      <c r="E300" s="46" t="s">
        <v>16</v>
      </c>
      <c r="F300" s="46">
        <v>40</v>
      </c>
      <c r="G300" s="46"/>
      <c r="H300" s="46">
        <v>171000</v>
      </c>
      <c r="I300" s="46"/>
      <c r="J300" s="46">
        <v>0</v>
      </c>
      <c r="K300" s="46"/>
      <c r="L300" s="46">
        <f>H300+J300</f>
        <v>171000</v>
      </c>
      <c r="M300" s="46"/>
      <c r="N300" s="46">
        <f>C300-L300</f>
        <v>0</v>
      </c>
      <c r="O300" s="46"/>
      <c r="P300" s="46"/>
      <c r="Q300" s="46"/>
      <c r="R300" s="45"/>
      <c r="T300" s="79"/>
      <c r="U300" s="52"/>
      <c r="V300" s="16"/>
      <c r="W300" s="52"/>
      <c r="X300" s="16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</row>
    <row r="301" spans="1:34" s="78" customFormat="1" ht="12.75">
      <c r="A301" s="75">
        <v>1964</v>
      </c>
      <c r="B301" s="84">
        <v>23377</v>
      </c>
      <c r="C301" s="46">
        <v>182000</v>
      </c>
      <c r="D301" s="106"/>
      <c r="E301" s="46" t="s">
        <v>16</v>
      </c>
      <c r="F301" s="46">
        <v>40</v>
      </c>
      <c r="G301" s="46"/>
      <c r="H301" s="46">
        <v>182000</v>
      </c>
      <c r="I301" s="46"/>
      <c r="J301" s="46">
        <v>0</v>
      </c>
      <c r="K301" s="46"/>
      <c r="L301" s="46">
        <f>H301+J301</f>
        <v>182000</v>
      </c>
      <c r="M301" s="46"/>
      <c r="N301" s="46">
        <f>C301-L301</f>
        <v>0</v>
      </c>
      <c r="O301" s="46"/>
      <c r="P301" s="46"/>
      <c r="Q301" s="46"/>
      <c r="R301" s="45"/>
      <c r="T301" s="79"/>
      <c r="U301" s="52"/>
      <c r="V301" s="16"/>
      <c r="W301" s="52"/>
      <c r="X301" s="16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</row>
    <row r="302" spans="1:34" s="78" customFormat="1" ht="12.75">
      <c r="A302" s="75">
        <v>1970</v>
      </c>
      <c r="B302" s="84">
        <v>25569</v>
      </c>
      <c r="C302" s="46">
        <v>104290</v>
      </c>
      <c r="D302" s="46"/>
      <c r="E302" s="46" t="s">
        <v>16</v>
      </c>
      <c r="F302" s="46">
        <v>40</v>
      </c>
      <c r="G302" s="46"/>
      <c r="H302" s="46">
        <v>104290</v>
      </c>
      <c r="I302" s="46"/>
      <c r="J302" s="46">
        <v>0</v>
      </c>
      <c r="K302" s="46"/>
      <c r="L302" s="46">
        <f aca="true" t="shared" si="21" ref="L302:L331">H302+J302</f>
        <v>104290</v>
      </c>
      <c r="M302" s="46"/>
      <c r="N302" s="46">
        <f aca="true" t="shared" si="22" ref="N302:N331">C302-L302</f>
        <v>0</v>
      </c>
      <c r="O302" s="46"/>
      <c r="P302" s="46"/>
      <c r="Q302" s="46"/>
      <c r="R302" s="45"/>
      <c r="T302" s="79"/>
      <c r="U302" s="52"/>
      <c r="V302" s="16"/>
      <c r="W302" s="52"/>
      <c r="X302" s="16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</row>
    <row r="303" spans="1:34" s="78" customFormat="1" ht="12.75">
      <c r="A303" s="75">
        <v>1971</v>
      </c>
      <c r="B303" s="84">
        <v>25934</v>
      </c>
      <c r="C303" s="45">
        <v>27672</v>
      </c>
      <c r="D303" s="103"/>
      <c r="E303" s="46" t="s">
        <v>16</v>
      </c>
      <c r="F303" s="46">
        <v>40</v>
      </c>
      <c r="G303" s="46"/>
      <c r="H303" s="45">
        <v>27672</v>
      </c>
      <c r="I303" s="46"/>
      <c r="J303" s="46">
        <v>0</v>
      </c>
      <c r="K303" s="46"/>
      <c r="L303" s="46">
        <f t="shared" si="21"/>
        <v>27672</v>
      </c>
      <c r="M303" s="46"/>
      <c r="N303" s="46">
        <f t="shared" si="22"/>
        <v>0</v>
      </c>
      <c r="O303" s="46"/>
      <c r="P303" s="46"/>
      <c r="Q303" s="46"/>
      <c r="R303" s="45"/>
      <c r="T303" s="79"/>
      <c r="U303" s="52"/>
      <c r="V303" s="16"/>
      <c r="W303" s="52"/>
      <c r="X303" s="16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</row>
    <row r="304" spans="1:34" s="78" customFormat="1" ht="12.75">
      <c r="A304" s="75">
        <v>1975</v>
      </c>
      <c r="B304" s="84">
        <v>27395</v>
      </c>
      <c r="C304" s="45">
        <v>21256</v>
      </c>
      <c r="D304" s="103"/>
      <c r="E304" s="46" t="s">
        <v>16</v>
      </c>
      <c r="F304" s="46">
        <v>40</v>
      </c>
      <c r="G304" s="46"/>
      <c r="H304" s="45">
        <v>21256</v>
      </c>
      <c r="I304" s="46"/>
      <c r="J304" s="46">
        <v>0</v>
      </c>
      <c r="K304" s="46"/>
      <c r="L304" s="46">
        <f t="shared" si="21"/>
        <v>21256</v>
      </c>
      <c r="M304" s="46"/>
      <c r="N304" s="46">
        <f t="shared" si="22"/>
        <v>0</v>
      </c>
      <c r="O304" s="46"/>
      <c r="P304" s="46"/>
      <c r="Q304" s="46"/>
      <c r="R304" s="45"/>
      <c r="T304" s="79"/>
      <c r="U304" s="52"/>
      <c r="V304" s="16"/>
      <c r="W304" s="52"/>
      <c r="X304" s="16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</row>
    <row r="305" spans="1:34" s="78" customFormat="1" ht="12.75">
      <c r="A305" s="75">
        <v>1976</v>
      </c>
      <c r="B305" s="84">
        <v>27760</v>
      </c>
      <c r="C305" s="45">
        <v>6850</v>
      </c>
      <c r="D305" s="103"/>
      <c r="E305" s="46" t="s">
        <v>16</v>
      </c>
      <c r="F305" s="46">
        <v>40</v>
      </c>
      <c r="G305" s="46"/>
      <c r="H305" s="45">
        <v>6850</v>
      </c>
      <c r="I305" s="46"/>
      <c r="J305" s="46"/>
      <c r="K305" s="46"/>
      <c r="L305" s="46">
        <f t="shared" si="21"/>
        <v>6850</v>
      </c>
      <c r="M305" s="46"/>
      <c r="N305" s="46">
        <f t="shared" si="22"/>
        <v>0</v>
      </c>
      <c r="O305" s="46"/>
      <c r="P305" s="46"/>
      <c r="Q305" s="46"/>
      <c r="R305" s="45"/>
      <c r="T305" s="79"/>
      <c r="U305" s="52"/>
      <c r="V305" s="16"/>
      <c r="W305" s="52"/>
      <c r="X305" s="16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</row>
    <row r="306" spans="1:34" s="78" customFormat="1" ht="12.75">
      <c r="A306" s="75">
        <v>1977</v>
      </c>
      <c r="B306" s="84">
        <v>28126</v>
      </c>
      <c r="C306" s="45">
        <v>19334</v>
      </c>
      <c r="D306" s="103"/>
      <c r="E306" s="46" t="s">
        <v>16</v>
      </c>
      <c r="F306" s="46">
        <v>40</v>
      </c>
      <c r="G306" s="46"/>
      <c r="H306" s="45">
        <v>19334</v>
      </c>
      <c r="I306" s="46"/>
      <c r="J306" s="46"/>
      <c r="K306" s="46"/>
      <c r="L306" s="46">
        <f t="shared" si="21"/>
        <v>19334</v>
      </c>
      <c r="M306" s="46"/>
      <c r="N306" s="46">
        <f t="shared" si="22"/>
        <v>0</v>
      </c>
      <c r="O306" s="46"/>
      <c r="P306" s="46"/>
      <c r="Q306" s="46"/>
      <c r="R306" s="45"/>
      <c r="T306" s="79"/>
      <c r="U306" s="52"/>
      <c r="V306" s="16"/>
      <c r="W306" s="52"/>
      <c r="X306" s="16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</row>
    <row r="307" spans="1:34" s="78" customFormat="1" ht="12.75">
      <c r="A307" s="75">
        <v>1977</v>
      </c>
      <c r="B307" s="84">
        <v>28126</v>
      </c>
      <c r="C307" s="45">
        <v>5441</v>
      </c>
      <c r="D307" s="103"/>
      <c r="E307" s="46" t="s">
        <v>16</v>
      </c>
      <c r="F307" s="46">
        <v>40</v>
      </c>
      <c r="G307" s="46"/>
      <c r="H307" s="45">
        <v>5441</v>
      </c>
      <c r="I307" s="46"/>
      <c r="J307" s="46"/>
      <c r="K307" s="46"/>
      <c r="L307" s="46">
        <f t="shared" si="21"/>
        <v>5441</v>
      </c>
      <c r="M307" s="46"/>
      <c r="N307" s="46">
        <f t="shared" si="22"/>
        <v>0</v>
      </c>
      <c r="O307" s="46"/>
      <c r="P307" s="46"/>
      <c r="Q307" s="46"/>
      <c r="R307" s="45"/>
      <c r="T307" s="79"/>
      <c r="U307" s="52"/>
      <c r="V307" s="16"/>
      <c r="W307" s="52"/>
      <c r="X307" s="16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</row>
    <row r="308" spans="1:34" s="78" customFormat="1" ht="12.75">
      <c r="A308" s="75">
        <v>1981</v>
      </c>
      <c r="B308" s="84">
        <v>29587</v>
      </c>
      <c r="C308" s="45">
        <v>1862576</v>
      </c>
      <c r="D308" s="103"/>
      <c r="E308" s="46" t="s">
        <v>16</v>
      </c>
      <c r="F308" s="46">
        <v>40</v>
      </c>
      <c r="G308" s="46"/>
      <c r="H308" s="45">
        <v>1792726</v>
      </c>
      <c r="I308" s="46"/>
      <c r="J308" s="46">
        <f>C308/F308</f>
        <v>46564.4</v>
      </c>
      <c r="K308" s="46"/>
      <c r="L308" s="46">
        <f t="shared" si="21"/>
        <v>1839290.4</v>
      </c>
      <c r="M308" s="46"/>
      <c r="N308" s="46">
        <f t="shared" si="22"/>
        <v>23285.600000000093</v>
      </c>
      <c r="O308" s="46"/>
      <c r="P308" s="46"/>
      <c r="Q308" s="46"/>
      <c r="R308" s="45"/>
      <c r="T308" s="79"/>
      <c r="U308" s="52"/>
      <c r="V308" s="16"/>
      <c r="W308" s="52"/>
      <c r="X308" s="16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</row>
    <row r="309" spans="1:34" s="78" customFormat="1" ht="12.75">
      <c r="A309" s="75">
        <v>1977</v>
      </c>
      <c r="B309" s="84">
        <v>28126</v>
      </c>
      <c r="C309" s="45">
        <v>80652</v>
      </c>
      <c r="D309" s="103"/>
      <c r="E309" s="46" t="s">
        <v>16</v>
      </c>
      <c r="F309" s="46">
        <v>40</v>
      </c>
      <c r="G309" s="46"/>
      <c r="H309" s="45">
        <v>80652</v>
      </c>
      <c r="I309" s="46"/>
      <c r="J309" s="46"/>
      <c r="K309" s="46"/>
      <c r="L309" s="46">
        <f t="shared" si="21"/>
        <v>80652</v>
      </c>
      <c r="M309" s="46"/>
      <c r="N309" s="46">
        <f t="shared" si="22"/>
        <v>0</v>
      </c>
      <c r="O309" s="46"/>
      <c r="P309" s="46"/>
      <c r="Q309" s="46"/>
      <c r="R309" s="45"/>
      <c r="T309" s="79"/>
      <c r="U309" s="52"/>
      <c r="V309" s="16"/>
      <c r="W309" s="52"/>
      <c r="X309" s="16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</row>
    <row r="310" spans="1:34" s="78" customFormat="1" ht="12.75">
      <c r="A310" s="75">
        <v>1978</v>
      </c>
      <c r="B310" s="84">
        <v>28491</v>
      </c>
      <c r="C310" s="45">
        <v>3860</v>
      </c>
      <c r="D310" s="103"/>
      <c r="E310" s="46" t="s">
        <v>16</v>
      </c>
      <c r="F310" s="46">
        <v>40</v>
      </c>
      <c r="G310" s="46"/>
      <c r="H310" s="45">
        <v>3860</v>
      </c>
      <c r="I310" s="46"/>
      <c r="J310" s="46">
        <v>0</v>
      </c>
      <c r="K310" s="46"/>
      <c r="L310" s="46">
        <f t="shared" si="21"/>
        <v>3860</v>
      </c>
      <c r="M310" s="46"/>
      <c r="N310" s="46">
        <f t="shared" si="22"/>
        <v>0</v>
      </c>
      <c r="O310" s="46"/>
      <c r="P310" s="46"/>
      <c r="Q310" s="46"/>
      <c r="R310" s="45"/>
      <c r="T310" s="79"/>
      <c r="U310" s="52"/>
      <c r="V310" s="16"/>
      <c r="W310" s="52"/>
      <c r="X310" s="16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</row>
    <row r="311" spans="1:34" s="78" customFormat="1" ht="12.75">
      <c r="A311" s="75">
        <v>1979</v>
      </c>
      <c r="B311" s="84">
        <v>28856</v>
      </c>
      <c r="C311" s="45">
        <v>2920</v>
      </c>
      <c r="D311" s="103"/>
      <c r="E311" s="46" t="s">
        <v>16</v>
      </c>
      <c r="F311" s="46">
        <v>40</v>
      </c>
      <c r="G311" s="46"/>
      <c r="H311" s="45">
        <v>2920</v>
      </c>
      <c r="I311" s="46"/>
      <c r="J311" s="46">
        <v>0</v>
      </c>
      <c r="K311" s="46"/>
      <c r="L311" s="46">
        <f t="shared" si="21"/>
        <v>2920</v>
      </c>
      <c r="M311" s="46"/>
      <c r="N311" s="46">
        <f t="shared" si="22"/>
        <v>0</v>
      </c>
      <c r="O311" s="46"/>
      <c r="P311" s="46"/>
      <c r="Q311" s="46"/>
      <c r="R311" s="45"/>
      <c r="T311" s="79"/>
      <c r="U311" s="52"/>
      <c r="V311" s="16"/>
      <c r="W311" s="52"/>
      <c r="X311" s="16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</row>
    <row r="312" spans="1:34" s="78" customFormat="1" ht="12.75">
      <c r="A312" s="75">
        <v>1998</v>
      </c>
      <c r="B312" s="84">
        <v>35796</v>
      </c>
      <c r="C312" s="45">
        <v>39884</v>
      </c>
      <c r="D312" s="103"/>
      <c r="E312" s="46" t="s">
        <v>16</v>
      </c>
      <c r="F312" s="46">
        <v>10</v>
      </c>
      <c r="G312" s="46"/>
      <c r="H312" s="45">
        <v>39884</v>
      </c>
      <c r="I312" s="46"/>
      <c r="J312" s="46"/>
      <c r="K312" s="46"/>
      <c r="L312" s="46">
        <f t="shared" si="21"/>
        <v>39884</v>
      </c>
      <c r="M312" s="46"/>
      <c r="N312" s="46">
        <f t="shared" si="22"/>
        <v>0</v>
      </c>
      <c r="O312" s="46"/>
      <c r="P312" s="46"/>
      <c r="Q312" s="46"/>
      <c r="R312" s="45"/>
      <c r="T312" s="79"/>
      <c r="U312" s="52"/>
      <c r="V312" s="16"/>
      <c r="W312" s="52"/>
      <c r="X312" s="16"/>
      <c r="Y312" s="52"/>
      <c r="Z312" s="52"/>
      <c r="AA312" s="52"/>
      <c r="AB312" s="52"/>
      <c r="AC312" s="52"/>
      <c r="AD312" s="52"/>
      <c r="AE312" s="52"/>
      <c r="AF312" s="52"/>
      <c r="AG312" s="52"/>
      <c r="AH312" s="52"/>
    </row>
    <row r="313" spans="1:34" s="78" customFormat="1" ht="12.75">
      <c r="A313" s="75">
        <v>1999</v>
      </c>
      <c r="B313" s="84">
        <v>36161</v>
      </c>
      <c r="C313" s="45">
        <v>61367</v>
      </c>
      <c r="D313" s="103"/>
      <c r="E313" s="46" t="s">
        <v>16</v>
      </c>
      <c r="F313" s="46">
        <v>20</v>
      </c>
      <c r="G313" s="46"/>
      <c r="H313" s="45">
        <v>61367</v>
      </c>
      <c r="I313" s="46"/>
      <c r="J313" s="46">
        <v>0</v>
      </c>
      <c r="K313" s="46"/>
      <c r="L313" s="46">
        <f t="shared" si="21"/>
        <v>61367</v>
      </c>
      <c r="M313" s="46"/>
      <c r="N313" s="46">
        <f t="shared" si="22"/>
        <v>0</v>
      </c>
      <c r="O313" s="46"/>
      <c r="P313" s="46"/>
      <c r="Q313" s="46"/>
      <c r="R313" s="45"/>
      <c r="T313" s="79"/>
      <c r="U313" s="52"/>
      <c r="V313" s="16"/>
      <c r="W313" s="52"/>
      <c r="X313" s="16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</row>
    <row r="314" spans="1:34" s="78" customFormat="1" ht="12.75">
      <c r="A314" s="75">
        <v>2000</v>
      </c>
      <c r="B314" s="84">
        <v>36526</v>
      </c>
      <c r="C314" s="45">
        <v>21289</v>
      </c>
      <c r="D314" s="103"/>
      <c r="E314" s="46" t="s">
        <v>16</v>
      </c>
      <c r="F314" s="46">
        <v>20</v>
      </c>
      <c r="G314" s="46"/>
      <c r="H314" s="45">
        <v>20753</v>
      </c>
      <c r="I314" s="46"/>
      <c r="J314" s="46">
        <v>536</v>
      </c>
      <c r="K314" s="46"/>
      <c r="L314" s="46">
        <f t="shared" si="21"/>
        <v>21289</v>
      </c>
      <c r="M314" s="46"/>
      <c r="N314" s="46">
        <f t="shared" si="22"/>
        <v>0</v>
      </c>
      <c r="O314" s="46"/>
      <c r="P314" s="46"/>
      <c r="Q314" s="46"/>
      <c r="R314" s="45"/>
      <c r="T314" s="79"/>
      <c r="U314" s="52"/>
      <c r="V314" s="16"/>
      <c r="W314" s="52"/>
      <c r="X314" s="16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</row>
    <row r="315" spans="1:34" s="78" customFormat="1" ht="12.75">
      <c r="A315" s="75">
        <v>2001</v>
      </c>
      <c r="B315" s="84">
        <v>36892</v>
      </c>
      <c r="C315" s="15">
        <v>27744</v>
      </c>
      <c r="D315" s="99"/>
      <c r="E315" s="46" t="s">
        <v>16</v>
      </c>
      <c r="F315" s="13">
        <v>20</v>
      </c>
      <c r="G315" s="13"/>
      <c r="H315" s="15">
        <v>25661</v>
      </c>
      <c r="I315" s="13"/>
      <c r="J315" s="46">
        <f aca="true" t="shared" si="23" ref="J315:J320">C315/F315</f>
        <v>1387.2</v>
      </c>
      <c r="K315" s="13"/>
      <c r="L315" s="46">
        <f t="shared" si="21"/>
        <v>27048.2</v>
      </c>
      <c r="M315" s="52"/>
      <c r="N315" s="46">
        <f t="shared" si="22"/>
        <v>695.7999999999993</v>
      </c>
      <c r="O315" s="46"/>
      <c r="P315" s="46"/>
      <c r="Q315" s="46"/>
      <c r="R315" s="45"/>
      <c r="T315" s="79"/>
      <c r="U315" s="52"/>
      <c r="V315" s="16"/>
      <c r="W315" s="52"/>
      <c r="X315" s="16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</row>
    <row r="316" spans="1:34" s="78" customFormat="1" ht="12.75">
      <c r="A316" s="75">
        <v>2003</v>
      </c>
      <c r="B316" s="84">
        <v>37622</v>
      </c>
      <c r="C316" s="45">
        <v>3299569</v>
      </c>
      <c r="D316" s="103"/>
      <c r="E316" s="46" t="s">
        <v>16</v>
      </c>
      <c r="F316" s="13">
        <v>20</v>
      </c>
      <c r="G316" s="46"/>
      <c r="H316" s="45">
        <v>2722141</v>
      </c>
      <c r="I316" s="46"/>
      <c r="J316" s="46">
        <f t="shared" si="23"/>
        <v>164978.45</v>
      </c>
      <c r="K316" s="46"/>
      <c r="L316" s="46">
        <f t="shared" si="21"/>
        <v>2887119.45</v>
      </c>
      <c r="M316" s="46"/>
      <c r="N316" s="46">
        <f>C316-L316</f>
        <v>412449.5499999998</v>
      </c>
      <c r="O316" s="46"/>
      <c r="P316" s="46"/>
      <c r="Q316" s="46"/>
      <c r="R316" s="45"/>
      <c r="T316" s="79"/>
      <c r="U316" s="52"/>
      <c r="V316" s="16"/>
      <c r="W316" s="52"/>
      <c r="X316" s="16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</row>
    <row r="317" spans="1:34" s="78" customFormat="1" ht="12.75">
      <c r="A317" s="75">
        <v>2004</v>
      </c>
      <c r="B317" s="84">
        <v>37987</v>
      </c>
      <c r="C317" s="45">
        <v>891306</v>
      </c>
      <c r="D317" s="103"/>
      <c r="E317" s="46" t="s">
        <v>16</v>
      </c>
      <c r="F317" s="13">
        <v>20</v>
      </c>
      <c r="G317" s="46"/>
      <c r="H317" s="45">
        <v>690760</v>
      </c>
      <c r="I317" s="46"/>
      <c r="J317" s="46">
        <f t="shared" si="23"/>
        <v>44565.3</v>
      </c>
      <c r="K317" s="46"/>
      <c r="L317" s="46">
        <f t="shared" si="21"/>
        <v>735325.3</v>
      </c>
      <c r="M317" s="46"/>
      <c r="N317" s="46">
        <f t="shared" si="22"/>
        <v>155980.69999999995</v>
      </c>
      <c r="O317" s="46"/>
      <c r="P317" s="46"/>
      <c r="Q317" s="46"/>
      <c r="R317" s="45"/>
      <c r="T317" s="79"/>
      <c r="U317" s="52"/>
      <c r="V317" s="16"/>
      <c r="W317" s="52"/>
      <c r="X317" s="16"/>
      <c r="Y317" s="52"/>
      <c r="Z317" s="52"/>
      <c r="AA317" s="52"/>
      <c r="AB317" s="52"/>
      <c r="AC317" s="52"/>
      <c r="AD317" s="52"/>
      <c r="AE317" s="52"/>
      <c r="AF317" s="52"/>
      <c r="AG317" s="52"/>
      <c r="AH317" s="52"/>
    </row>
    <row r="318" spans="1:34" s="78" customFormat="1" ht="12.75">
      <c r="A318" s="75" t="s">
        <v>29</v>
      </c>
      <c r="B318" s="84">
        <v>38353</v>
      </c>
      <c r="C318" s="45">
        <v>824209</v>
      </c>
      <c r="D318" s="103"/>
      <c r="E318" s="46" t="s">
        <v>16</v>
      </c>
      <c r="F318" s="13">
        <v>20</v>
      </c>
      <c r="G318" s="46"/>
      <c r="H318" s="45">
        <v>597548</v>
      </c>
      <c r="I318" s="46"/>
      <c r="J318" s="46">
        <f t="shared" si="23"/>
        <v>41210.45</v>
      </c>
      <c r="K318" s="46"/>
      <c r="L318" s="46">
        <f t="shared" si="21"/>
        <v>638758.45</v>
      </c>
      <c r="M318" s="46"/>
      <c r="N318" s="46">
        <f t="shared" si="22"/>
        <v>185450.55000000005</v>
      </c>
      <c r="O318" s="46"/>
      <c r="P318" s="46"/>
      <c r="Q318" s="46"/>
      <c r="R318" s="45"/>
      <c r="T318" s="79"/>
      <c r="U318" s="52"/>
      <c r="V318" s="16"/>
      <c r="W318" s="52"/>
      <c r="X318" s="16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</row>
    <row r="319" spans="1:34" s="78" customFormat="1" ht="12.75">
      <c r="A319" s="75" t="s">
        <v>29</v>
      </c>
      <c r="B319" s="84">
        <v>38533</v>
      </c>
      <c r="C319" s="45">
        <v>110095</v>
      </c>
      <c r="D319" s="103"/>
      <c r="E319" s="46" t="s">
        <v>16</v>
      </c>
      <c r="F319" s="13">
        <v>20</v>
      </c>
      <c r="G319" s="46"/>
      <c r="H319" s="45">
        <v>77090</v>
      </c>
      <c r="I319" s="46"/>
      <c r="J319" s="46">
        <f t="shared" si="23"/>
        <v>5504.75</v>
      </c>
      <c r="K319" s="46"/>
      <c r="L319" s="46">
        <f t="shared" si="21"/>
        <v>82594.75</v>
      </c>
      <c r="M319" s="46"/>
      <c r="N319" s="46">
        <f t="shared" si="22"/>
        <v>27500.25</v>
      </c>
      <c r="O319" s="46"/>
      <c r="P319" s="46"/>
      <c r="Q319" s="46"/>
      <c r="R319" s="45"/>
      <c r="T319" s="79"/>
      <c r="U319" s="52"/>
      <c r="V319" s="16"/>
      <c r="W319" s="52"/>
      <c r="X319" s="16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</row>
    <row r="320" spans="1:34" s="78" customFormat="1" ht="12.75">
      <c r="A320" s="75" t="s">
        <v>29</v>
      </c>
      <c r="B320" s="84">
        <v>38898</v>
      </c>
      <c r="C320" s="45">
        <v>152407</v>
      </c>
      <c r="D320" s="103"/>
      <c r="E320" s="46" t="s">
        <v>16</v>
      </c>
      <c r="F320" s="13">
        <v>20</v>
      </c>
      <c r="G320" s="46"/>
      <c r="H320" s="45">
        <v>99066</v>
      </c>
      <c r="I320" s="46"/>
      <c r="J320" s="46">
        <f t="shared" si="23"/>
        <v>7620.35</v>
      </c>
      <c r="K320" s="46"/>
      <c r="L320" s="46">
        <f>H320+J320</f>
        <v>106686.35</v>
      </c>
      <c r="M320" s="46"/>
      <c r="N320" s="46">
        <f t="shared" si="22"/>
        <v>45720.649999999994</v>
      </c>
      <c r="O320" s="46"/>
      <c r="P320" s="46"/>
      <c r="Q320" s="46"/>
      <c r="R320" s="45"/>
      <c r="T320" s="79"/>
      <c r="U320" s="52"/>
      <c r="V320" s="16"/>
      <c r="W320" s="52"/>
      <c r="X320" s="16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</row>
    <row r="321" spans="1:34" s="78" customFormat="1" ht="12.75">
      <c r="A321" s="75">
        <v>1991</v>
      </c>
      <c r="B321" s="84">
        <v>33208</v>
      </c>
      <c r="C321" s="45">
        <v>7320</v>
      </c>
      <c r="D321" s="103"/>
      <c r="E321" s="46" t="s">
        <v>16</v>
      </c>
      <c r="F321" s="46">
        <v>10</v>
      </c>
      <c r="G321" s="46"/>
      <c r="H321" s="45">
        <v>7320</v>
      </c>
      <c r="I321" s="46"/>
      <c r="J321" s="46">
        <v>0</v>
      </c>
      <c r="K321" s="46"/>
      <c r="L321" s="46">
        <f t="shared" si="21"/>
        <v>7320</v>
      </c>
      <c r="M321" s="46"/>
      <c r="N321" s="46">
        <f t="shared" si="22"/>
        <v>0</v>
      </c>
      <c r="O321" s="46"/>
      <c r="P321" s="46"/>
      <c r="Q321" s="46"/>
      <c r="R321" s="45"/>
      <c r="T321" s="79"/>
      <c r="U321" s="52"/>
      <c r="V321" s="16"/>
      <c r="W321" s="52"/>
      <c r="X321" s="16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</row>
    <row r="322" spans="1:34" s="78" customFormat="1" ht="12.75">
      <c r="A322" s="75">
        <v>1991</v>
      </c>
      <c r="B322" s="84">
        <v>33239</v>
      </c>
      <c r="C322" s="45">
        <v>2980</v>
      </c>
      <c r="D322" s="103"/>
      <c r="E322" s="46" t="s">
        <v>16</v>
      </c>
      <c r="F322" s="46">
        <v>10</v>
      </c>
      <c r="G322" s="46"/>
      <c r="H322" s="45">
        <v>2980</v>
      </c>
      <c r="I322" s="46"/>
      <c r="J322" s="46">
        <v>0</v>
      </c>
      <c r="K322" s="46"/>
      <c r="L322" s="46">
        <f t="shared" si="21"/>
        <v>2980</v>
      </c>
      <c r="M322" s="46"/>
      <c r="N322" s="46">
        <f t="shared" si="22"/>
        <v>0</v>
      </c>
      <c r="O322" s="46"/>
      <c r="P322" s="46"/>
      <c r="Q322" s="46"/>
      <c r="R322" s="45"/>
      <c r="T322" s="79"/>
      <c r="U322" s="52"/>
      <c r="V322" s="16"/>
      <c r="W322" s="52"/>
      <c r="X322" s="16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</row>
    <row r="323" spans="1:34" s="78" customFormat="1" ht="12.75">
      <c r="A323" s="75">
        <v>1991</v>
      </c>
      <c r="B323" s="84">
        <v>33239</v>
      </c>
      <c r="C323" s="45">
        <v>1680</v>
      </c>
      <c r="D323" s="103"/>
      <c r="E323" s="46" t="s">
        <v>16</v>
      </c>
      <c r="F323" s="46">
        <v>10</v>
      </c>
      <c r="G323" s="46"/>
      <c r="H323" s="45">
        <v>1680</v>
      </c>
      <c r="I323" s="46"/>
      <c r="J323" s="46">
        <v>0</v>
      </c>
      <c r="K323" s="46"/>
      <c r="L323" s="46">
        <f t="shared" si="21"/>
        <v>1680</v>
      </c>
      <c r="M323" s="46"/>
      <c r="N323" s="46">
        <f t="shared" si="22"/>
        <v>0</v>
      </c>
      <c r="O323" s="46"/>
      <c r="P323" s="46"/>
      <c r="Q323" s="46"/>
      <c r="R323" s="45"/>
      <c r="T323" s="79"/>
      <c r="U323" s="52"/>
      <c r="V323" s="16"/>
      <c r="W323" s="52"/>
      <c r="X323" s="16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</row>
    <row r="324" spans="1:34" s="78" customFormat="1" ht="12.75">
      <c r="A324" s="75">
        <v>1991</v>
      </c>
      <c r="B324" s="84">
        <v>33359</v>
      </c>
      <c r="C324" s="45">
        <v>2980</v>
      </c>
      <c r="D324" s="103"/>
      <c r="E324" s="46" t="s">
        <v>16</v>
      </c>
      <c r="F324" s="46">
        <v>10</v>
      </c>
      <c r="G324" s="46"/>
      <c r="H324" s="45">
        <v>2980</v>
      </c>
      <c r="I324" s="46"/>
      <c r="J324" s="46">
        <v>0</v>
      </c>
      <c r="K324" s="46"/>
      <c r="L324" s="46">
        <f t="shared" si="21"/>
        <v>2980</v>
      </c>
      <c r="M324" s="46"/>
      <c r="N324" s="46">
        <f t="shared" si="22"/>
        <v>0</v>
      </c>
      <c r="O324" s="46"/>
      <c r="P324" s="46"/>
      <c r="Q324" s="46"/>
      <c r="R324" s="45"/>
      <c r="T324" s="79"/>
      <c r="U324" s="52"/>
      <c r="V324" s="16"/>
      <c r="W324" s="52"/>
      <c r="X324" s="16"/>
      <c r="Y324" s="52"/>
      <c r="Z324" s="52"/>
      <c r="AA324" s="52"/>
      <c r="AB324" s="52"/>
      <c r="AC324" s="52"/>
      <c r="AD324" s="52"/>
      <c r="AE324" s="52"/>
      <c r="AF324" s="52"/>
      <c r="AG324" s="52"/>
      <c r="AH324" s="52"/>
    </row>
    <row r="325" spans="1:34" s="78" customFormat="1" ht="12.75">
      <c r="A325" s="75">
        <v>1992</v>
      </c>
      <c r="B325" s="84">
        <v>33695</v>
      </c>
      <c r="C325" s="45">
        <v>16023</v>
      </c>
      <c r="D325" s="103"/>
      <c r="E325" s="46" t="s">
        <v>16</v>
      </c>
      <c r="F325" s="46">
        <v>10</v>
      </c>
      <c r="G325" s="46"/>
      <c r="H325" s="45">
        <v>16023</v>
      </c>
      <c r="I325" s="46"/>
      <c r="J325" s="46">
        <v>0</v>
      </c>
      <c r="K325" s="46"/>
      <c r="L325" s="46">
        <f t="shared" si="21"/>
        <v>16023</v>
      </c>
      <c r="M325" s="46"/>
      <c r="N325" s="46">
        <f t="shared" si="22"/>
        <v>0</v>
      </c>
      <c r="O325" s="46"/>
      <c r="P325" s="46"/>
      <c r="Q325" s="46"/>
      <c r="R325" s="45"/>
      <c r="T325" s="79"/>
      <c r="U325" s="52"/>
      <c r="V325" s="16"/>
      <c r="W325" s="52"/>
      <c r="X325" s="16"/>
      <c r="Y325" s="52"/>
      <c r="Z325" s="52"/>
      <c r="AA325" s="52"/>
      <c r="AB325" s="52"/>
      <c r="AC325" s="52"/>
      <c r="AD325" s="52"/>
      <c r="AE325" s="52"/>
      <c r="AF325" s="52"/>
      <c r="AG325" s="52"/>
      <c r="AH325" s="52"/>
    </row>
    <row r="326" spans="1:34" s="78" customFormat="1" ht="12.75">
      <c r="A326" s="75">
        <v>1993</v>
      </c>
      <c r="B326" s="84">
        <v>34015</v>
      </c>
      <c r="C326" s="45">
        <v>60558</v>
      </c>
      <c r="D326" s="103"/>
      <c r="E326" s="46" t="s">
        <v>16</v>
      </c>
      <c r="F326" s="46">
        <v>10</v>
      </c>
      <c r="G326" s="46"/>
      <c r="H326" s="45">
        <v>60558</v>
      </c>
      <c r="I326" s="46"/>
      <c r="J326" s="46">
        <v>0</v>
      </c>
      <c r="K326" s="46"/>
      <c r="L326" s="46">
        <f t="shared" si="21"/>
        <v>60558</v>
      </c>
      <c r="M326" s="46"/>
      <c r="N326" s="46">
        <f t="shared" si="22"/>
        <v>0</v>
      </c>
      <c r="O326" s="46"/>
      <c r="P326" s="46"/>
      <c r="Q326" s="46"/>
      <c r="R326" s="45"/>
      <c r="T326" s="79"/>
      <c r="U326" s="52"/>
      <c r="V326" s="16"/>
      <c r="W326" s="52"/>
      <c r="X326" s="16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</row>
    <row r="327" spans="1:34" s="78" customFormat="1" ht="12.75">
      <c r="A327" s="75">
        <v>1994</v>
      </c>
      <c r="B327" s="84">
        <v>34335</v>
      </c>
      <c r="C327" s="45">
        <v>146528</v>
      </c>
      <c r="D327" s="103"/>
      <c r="E327" s="46" t="s">
        <v>16</v>
      </c>
      <c r="F327" s="46">
        <v>10</v>
      </c>
      <c r="G327" s="46"/>
      <c r="H327" s="45">
        <v>146528</v>
      </c>
      <c r="I327" s="46"/>
      <c r="J327" s="46">
        <v>0</v>
      </c>
      <c r="K327" s="46"/>
      <c r="L327" s="46">
        <f t="shared" si="21"/>
        <v>146528</v>
      </c>
      <c r="M327" s="46"/>
      <c r="N327" s="46">
        <f t="shared" si="22"/>
        <v>0</v>
      </c>
      <c r="O327" s="46"/>
      <c r="P327" s="46"/>
      <c r="Q327" s="46"/>
      <c r="R327" s="45"/>
      <c r="T327" s="79"/>
      <c r="U327" s="52"/>
      <c r="V327" s="16"/>
      <c r="W327" s="52"/>
      <c r="X327" s="16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</row>
    <row r="328" spans="1:34" s="78" customFormat="1" ht="12.75">
      <c r="A328" s="75">
        <v>1995</v>
      </c>
      <c r="B328" s="84">
        <v>34700</v>
      </c>
      <c r="C328" s="45">
        <v>97934</v>
      </c>
      <c r="D328" s="103"/>
      <c r="E328" s="46" t="s">
        <v>16</v>
      </c>
      <c r="F328" s="46">
        <v>10</v>
      </c>
      <c r="G328" s="46"/>
      <c r="H328" s="45">
        <v>97934</v>
      </c>
      <c r="I328" s="46"/>
      <c r="J328" s="46">
        <v>0</v>
      </c>
      <c r="K328" s="46"/>
      <c r="L328" s="46">
        <f t="shared" si="21"/>
        <v>97934</v>
      </c>
      <c r="M328" s="46"/>
      <c r="N328" s="46">
        <f t="shared" si="22"/>
        <v>0</v>
      </c>
      <c r="O328" s="46"/>
      <c r="P328" s="46"/>
      <c r="Q328" s="46"/>
      <c r="R328" s="45"/>
      <c r="T328" s="79"/>
      <c r="U328" s="52"/>
      <c r="V328" s="16"/>
      <c r="W328" s="52"/>
      <c r="X328" s="16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</row>
    <row r="329" spans="1:34" s="78" customFormat="1" ht="12.75">
      <c r="A329" s="75">
        <v>1996</v>
      </c>
      <c r="B329" s="84">
        <v>35065</v>
      </c>
      <c r="C329" s="45">
        <v>59162</v>
      </c>
      <c r="D329" s="103"/>
      <c r="E329" s="46" t="s">
        <v>16</v>
      </c>
      <c r="F329" s="46">
        <v>10</v>
      </c>
      <c r="G329" s="46"/>
      <c r="H329" s="45">
        <v>59162</v>
      </c>
      <c r="I329" s="46"/>
      <c r="J329" s="46">
        <v>0</v>
      </c>
      <c r="K329" s="46"/>
      <c r="L329" s="46">
        <f t="shared" si="21"/>
        <v>59162</v>
      </c>
      <c r="M329" s="46"/>
      <c r="N329" s="46">
        <f>C329-L329</f>
        <v>0</v>
      </c>
      <c r="O329" s="46"/>
      <c r="P329" s="46"/>
      <c r="Q329" s="46"/>
      <c r="R329" s="45"/>
      <c r="T329" s="79"/>
      <c r="U329" s="52"/>
      <c r="V329" s="16"/>
      <c r="W329" s="52"/>
      <c r="X329" s="16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</row>
    <row r="330" spans="1:34" s="78" customFormat="1" ht="12.75">
      <c r="A330" s="75" t="s">
        <v>37</v>
      </c>
      <c r="B330" s="84">
        <v>40359</v>
      </c>
      <c r="C330" s="45">
        <v>146734</v>
      </c>
      <c r="D330" s="103"/>
      <c r="E330" s="46" t="s">
        <v>16</v>
      </c>
      <c r="F330" s="46">
        <v>20</v>
      </c>
      <c r="G330" s="46"/>
      <c r="H330" s="45">
        <v>66029</v>
      </c>
      <c r="I330" s="46"/>
      <c r="J330" s="46">
        <f>C330/F330</f>
        <v>7336.7</v>
      </c>
      <c r="K330" s="46"/>
      <c r="L330" s="46">
        <f>H330+J330</f>
        <v>73365.7</v>
      </c>
      <c r="M330" s="46"/>
      <c r="N330" s="46">
        <f>C330-L330</f>
        <v>73368.3</v>
      </c>
      <c r="O330" s="46"/>
      <c r="P330" s="46"/>
      <c r="Q330" s="46"/>
      <c r="R330" s="45"/>
      <c r="T330" s="79"/>
      <c r="U330" s="52"/>
      <c r="V330" s="16"/>
      <c r="W330" s="52"/>
      <c r="X330" s="16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</row>
    <row r="331" spans="1:34" s="78" customFormat="1" ht="12.75">
      <c r="A331" s="75">
        <v>1997</v>
      </c>
      <c r="B331" s="84">
        <v>35431</v>
      </c>
      <c r="C331" s="92">
        <v>18149</v>
      </c>
      <c r="D331" s="103"/>
      <c r="E331" s="46" t="s">
        <v>16</v>
      </c>
      <c r="F331" s="46">
        <v>10</v>
      </c>
      <c r="G331" s="46"/>
      <c r="H331" s="92">
        <v>18149</v>
      </c>
      <c r="I331" s="46"/>
      <c r="J331" s="92"/>
      <c r="K331" s="46"/>
      <c r="L331" s="92">
        <f t="shared" si="21"/>
        <v>18149</v>
      </c>
      <c r="M331" s="46"/>
      <c r="N331" s="92">
        <f t="shared" si="22"/>
        <v>0</v>
      </c>
      <c r="O331" s="45"/>
      <c r="P331" s="45"/>
      <c r="Q331" s="46"/>
      <c r="R331" s="45"/>
      <c r="T331" s="79"/>
      <c r="U331" s="52"/>
      <c r="V331" s="16"/>
      <c r="W331" s="52"/>
      <c r="X331" s="16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</row>
    <row r="332" spans="1:34" s="78" customFormat="1" ht="12.75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46"/>
      <c r="R332" s="45"/>
      <c r="T332" s="79"/>
      <c r="U332" s="52"/>
      <c r="V332" s="16"/>
      <c r="W332" s="52"/>
      <c r="X332" s="16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</row>
    <row r="333" spans="1:34" s="78" customFormat="1" ht="13.5" thickBot="1">
      <c r="A333" s="52" t="s">
        <v>19</v>
      </c>
      <c r="B333" s="52"/>
      <c r="C333" s="107">
        <f>SUM(C300:C331)-1</f>
        <v>8475768</v>
      </c>
      <c r="D333" s="75">
        <v>1492</v>
      </c>
      <c r="E333" s="52"/>
      <c r="F333" s="52"/>
      <c r="G333" s="52"/>
      <c r="H333" s="107">
        <f>SUM(H300:H331)-1</f>
        <v>7231613</v>
      </c>
      <c r="I333" s="52"/>
      <c r="J333" s="107">
        <f>SUM(J300:J331)-1</f>
        <v>319702.60000000003</v>
      </c>
      <c r="K333" s="52"/>
      <c r="L333" s="107">
        <f>SUM(L300:L331)-1</f>
        <v>7551316.600000001</v>
      </c>
      <c r="M333" s="52"/>
      <c r="N333" s="107">
        <f>SUM(N300:N331)-1</f>
        <v>924450.4</v>
      </c>
      <c r="O333" s="108"/>
      <c r="P333" s="108"/>
      <c r="Q333" s="46"/>
      <c r="R333" s="45"/>
      <c r="T333" s="79"/>
      <c r="U333" s="52"/>
      <c r="V333" s="16"/>
      <c r="W333" s="52"/>
      <c r="X333" s="16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</row>
    <row r="334" spans="1:34" s="78" customFormat="1" ht="13.5" thickTop="1">
      <c r="A334" s="52"/>
      <c r="B334" s="52"/>
      <c r="C334" s="87" t="s">
        <v>58</v>
      </c>
      <c r="D334" s="52"/>
      <c r="E334" s="52"/>
      <c r="F334" s="52"/>
      <c r="G334" s="52"/>
      <c r="H334" s="52"/>
      <c r="I334" s="52"/>
      <c r="J334" s="52"/>
      <c r="K334" s="52"/>
      <c r="L334" s="87" t="s">
        <v>52</v>
      </c>
      <c r="M334" s="52"/>
      <c r="N334" s="52"/>
      <c r="O334" s="52"/>
      <c r="P334" s="52"/>
      <c r="Q334" s="46"/>
      <c r="R334" s="45"/>
      <c r="T334" s="79"/>
      <c r="U334" s="52"/>
      <c r="V334" s="16"/>
      <c r="W334" s="52"/>
      <c r="X334" s="16"/>
      <c r="Y334" s="52"/>
      <c r="Z334" s="52"/>
      <c r="AA334" s="52"/>
      <c r="AB334" s="52"/>
      <c r="AC334" s="52"/>
      <c r="AD334" s="52"/>
      <c r="AE334" s="52"/>
      <c r="AF334" s="52"/>
      <c r="AG334" s="52"/>
      <c r="AH334" s="52"/>
    </row>
    <row r="335" spans="1:34" s="78" customFormat="1" ht="12.75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46"/>
      <c r="R335" s="45"/>
      <c r="T335" s="79"/>
      <c r="U335" s="52"/>
      <c r="V335" s="16"/>
      <c r="W335" s="52"/>
      <c r="X335" s="16"/>
      <c r="Y335" s="52"/>
      <c r="Z335" s="52"/>
      <c r="AA335" s="52"/>
      <c r="AB335" s="52"/>
      <c r="AC335" s="52"/>
      <c r="AD335" s="52"/>
      <c r="AE335" s="52"/>
      <c r="AF335" s="52"/>
      <c r="AG335" s="52"/>
      <c r="AH335" s="52"/>
    </row>
    <row r="336" spans="1:34" s="78" customFormat="1" ht="12.75">
      <c r="A336" s="75" t="s">
        <v>30</v>
      </c>
      <c r="B336" s="84">
        <v>36161</v>
      </c>
      <c r="C336" s="85">
        <v>1039780</v>
      </c>
      <c r="D336" s="99"/>
      <c r="E336" s="13" t="s">
        <v>16</v>
      </c>
      <c r="F336" s="13">
        <v>20</v>
      </c>
      <c r="G336" s="13"/>
      <c r="H336" s="85">
        <v>1039780</v>
      </c>
      <c r="I336" s="13"/>
      <c r="J336" s="85">
        <v>25994</v>
      </c>
      <c r="K336" s="13"/>
      <c r="L336" s="85">
        <f>H336+J336</f>
        <v>1065774</v>
      </c>
      <c r="M336" s="52"/>
      <c r="N336" s="85">
        <f>C336-L336</f>
        <v>-25994</v>
      </c>
      <c r="O336" s="15"/>
      <c r="P336" s="15"/>
      <c r="Q336" s="52"/>
      <c r="R336" s="16"/>
      <c r="T336" s="79"/>
      <c r="U336" s="52"/>
      <c r="V336" s="16"/>
      <c r="W336" s="52"/>
      <c r="X336" s="16"/>
      <c r="Y336" s="52"/>
      <c r="Z336" s="52"/>
      <c r="AA336" s="52"/>
      <c r="AB336" s="52"/>
      <c r="AC336" s="52"/>
      <c r="AD336" s="52"/>
      <c r="AE336" s="52"/>
      <c r="AF336" s="52"/>
      <c r="AG336" s="52"/>
      <c r="AH336" s="52"/>
    </row>
    <row r="337" spans="1:34" s="78" customFormat="1" ht="12.75">
      <c r="A337" s="75"/>
      <c r="B337" s="84"/>
      <c r="C337" s="15"/>
      <c r="D337" s="99"/>
      <c r="E337" s="13"/>
      <c r="F337" s="13"/>
      <c r="G337" s="13"/>
      <c r="H337" s="15"/>
      <c r="I337" s="13"/>
      <c r="J337" s="15"/>
      <c r="K337" s="13"/>
      <c r="L337" s="15"/>
      <c r="M337" s="52"/>
      <c r="N337" s="15"/>
      <c r="O337" s="15"/>
      <c r="P337" s="15"/>
      <c r="Q337" s="52"/>
      <c r="R337" s="16"/>
      <c r="T337" s="79"/>
      <c r="U337" s="52"/>
      <c r="V337" s="16"/>
      <c r="W337" s="52"/>
      <c r="X337" s="16"/>
      <c r="Y337" s="52"/>
      <c r="Z337" s="52"/>
      <c r="AA337" s="52"/>
      <c r="AB337" s="52"/>
      <c r="AC337" s="52"/>
      <c r="AD337" s="52"/>
      <c r="AE337" s="52"/>
      <c r="AF337" s="52"/>
      <c r="AG337" s="52"/>
      <c r="AH337" s="52"/>
    </row>
    <row r="338" spans="1:34" s="78" customFormat="1" ht="13.5" thickBot="1">
      <c r="A338" s="75" t="s">
        <v>21</v>
      </c>
      <c r="B338" s="84"/>
      <c r="C338" s="14">
        <f>SUM(C336:C336)</f>
        <v>1039780</v>
      </c>
      <c r="D338" s="99">
        <v>1491</v>
      </c>
      <c r="E338" s="13"/>
      <c r="F338" s="13"/>
      <c r="G338" s="13"/>
      <c r="H338" s="14">
        <f>SUM(H336:H336)</f>
        <v>1039780</v>
      </c>
      <c r="I338" s="13"/>
      <c r="J338" s="14">
        <f>SUM(J336:J336)</f>
        <v>25994</v>
      </c>
      <c r="K338" s="13"/>
      <c r="L338" s="14">
        <f>SUM(L336:L336)</f>
        <v>1065774</v>
      </c>
      <c r="M338" s="52"/>
      <c r="N338" s="14">
        <f>SUM(N336:N336)</f>
        <v>-25994</v>
      </c>
      <c r="O338" s="15"/>
      <c r="P338" s="15"/>
      <c r="Q338" s="52"/>
      <c r="R338" s="16"/>
      <c r="T338" s="79"/>
      <c r="U338" s="52"/>
      <c r="V338" s="16"/>
      <c r="W338" s="52"/>
      <c r="X338" s="16"/>
      <c r="Y338" s="52"/>
      <c r="Z338" s="52"/>
      <c r="AA338" s="52"/>
      <c r="AB338" s="52"/>
      <c r="AC338" s="52"/>
      <c r="AD338" s="52"/>
      <c r="AE338" s="52"/>
      <c r="AF338" s="52"/>
      <c r="AG338" s="52"/>
      <c r="AH338" s="52"/>
    </row>
    <row r="339" spans="1:34" s="78" customFormat="1" ht="13.5" thickTop="1">
      <c r="A339" s="75"/>
      <c r="B339" s="84"/>
      <c r="C339" s="87" t="s">
        <v>59</v>
      </c>
      <c r="D339" s="99"/>
      <c r="E339" s="13"/>
      <c r="F339" s="13"/>
      <c r="G339" s="13"/>
      <c r="H339" s="15"/>
      <c r="I339" s="13"/>
      <c r="J339" s="15"/>
      <c r="K339" s="13"/>
      <c r="L339" s="87" t="s">
        <v>51</v>
      </c>
      <c r="M339" s="52"/>
      <c r="N339" s="15"/>
      <c r="O339" s="15"/>
      <c r="P339" s="15"/>
      <c r="Q339" s="52"/>
      <c r="R339" s="16"/>
      <c r="T339" s="79"/>
      <c r="U339" s="52"/>
      <c r="V339" s="16"/>
      <c r="W339" s="52"/>
      <c r="X339" s="16"/>
      <c r="Y339" s="52"/>
      <c r="Z339" s="52"/>
      <c r="AA339" s="52"/>
      <c r="AB339" s="52"/>
      <c r="AC339" s="52"/>
      <c r="AD339" s="52"/>
      <c r="AE339" s="52"/>
      <c r="AF339" s="52"/>
      <c r="AG339" s="52"/>
      <c r="AH339" s="52"/>
    </row>
    <row r="340" spans="1:34" s="78" customFormat="1" ht="12.75">
      <c r="A340" s="75"/>
      <c r="B340" s="84"/>
      <c r="C340" s="15"/>
      <c r="D340" s="99"/>
      <c r="E340" s="13"/>
      <c r="F340" s="13"/>
      <c r="G340" s="13"/>
      <c r="H340" s="15"/>
      <c r="I340" s="13"/>
      <c r="J340" s="15"/>
      <c r="K340" s="13"/>
      <c r="L340" s="15"/>
      <c r="M340" s="52"/>
      <c r="N340" s="15"/>
      <c r="O340" s="15"/>
      <c r="P340" s="15"/>
      <c r="Q340" s="52"/>
      <c r="R340" s="16"/>
      <c r="T340" s="79"/>
      <c r="U340" s="52"/>
      <c r="V340" s="16"/>
      <c r="W340" s="52"/>
      <c r="X340" s="16"/>
      <c r="Y340" s="52"/>
      <c r="Z340" s="52"/>
      <c r="AA340" s="52"/>
      <c r="AB340" s="52"/>
      <c r="AC340" s="52"/>
      <c r="AD340" s="52"/>
      <c r="AE340" s="52"/>
      <c r="AF340" s="52"/>
      <c r="AG340" s="52"/>
      <c r="AH340" s="52"/>
    </row>
    <row r="341" spans="1:34" s="78" customFormat="1" ht="12.75">
      <c r="A341" s="75">
        <v>1956</v>
      </c>
      <c r="B341" s="84">
        <v>20455</v>
      </c>
      <c r="C341" s="15">
        <v>371000</v>
      </c>
      <c r="D341" s="99"/>
      <c r="E341" s="13" t="s">
        <v>16</v>
      </c>
      <c r="F341" s="13">
        <v>40</v>
      </c>
      <c r="G341" s="13"/>
      <c r="H341" s="15">
        <v>371000</v>
      </c>
      <c r="I341" s="13"/>
      <c r="J341" s="15">
        <v>0</v>
      </c>
      <c r="K341" s="13"/>
      <c r="L341" s="15">
        <f>H341+J341</f>
        <v>371000</v>
      </c>
      <c r="M341" s="52"/>
      <c r="N341" s="15">
        <f>C341-L341</f>
        <v>0</v>
      </c>
      <c r="O341" s="15"/>
      <c r="P341" s="15"/>
      <c r="Q341" s="52"/>
      <c r="R341" s="16"/>
      <c r="T341" s="79"/>
      <c r="U341" s="52"/>
      <c r="V341" s="16"/>
      <c r="W341" s="52"/>
      <c r="X341" s="16"/>
      <c r="Y341" s="52"/>
      <c r="Z341" s="52"/>
      <c r="AA341" s="52"/>
      <c r="AB341" s="52"/>
      <c r="AC341" s="52"/>
      <c r="AD341" s="52"/>
      <c r="AE341" s="52"/>
      <c r="AF341" s="52"/>
      <c r="AG341" s="52"/>
      <c r="AH341" s="52"/>
    </row>
    <row r="342" spans="1:16" ht="12.75">
      <c r="A342" s="75">
        <v>1961</v>
      </c>
      <c r="B342" s="84">
        <v>22282</v>
      </c>
      <c r="C342" s="85">
        <v>15000</v>
      </c>
      <c r="D342" s="99"/>
      <c r="E342" s="13" t="s">
        <v>16</v>
      </c>
      <c r="F342" s="13">
        <v>35</v>
      </c>
      <c r="G342" s="13"/>
      <c r="H342" s="85">
        <v>15000</v>
      </c>
      <c r="I342" s="13"/>
      <c r="J342" s="85">
        <v>0</v>
      </c>
      <c r="K342" s="13"/>
      <c r="L342" s="85">
        <f>H342+J342</f>
        <v>15000</v>
      </c>
      <c r="N342" s="85">
        <f>C342-L342</f>
        <v>0</v>
      </c>
      <c r="O342" s="15"/>
      <c r="P342" s="15"/>
    </row>
    <row r="343" spans="1:16" ht="12.75">
      <c r="A343" s="75"/>
      <c r="B343" s="84"/>
      <c r="C343" s="15"/>
      <c r="D343" s="99"/>
      <c r="E343" s="13"/>
      <c r="F343" s="13"/>
      <c r="G343" s="13"/>
      <c r="H343" s="15"/>
      <c r="I343" s="13"/>
      <c r="J343" s="15"/>
      <c r="K343" s="13"/>
      <c r="L343" s="15"/>
      <c r="N343" s="15"/>
      <c r="O343" s="15"/>
      <c r="P343" s="15"/>
    </row>
    <row r="344" spans="1:16" ht="13.5" thickBot="1">
      <c r="A344" s="75" t="s">
        <v>21</v>
      </c>
      <c r="B344" s="84"/>
      <c r="C344" s="14">
        <f>SUM(C341:C342)</f>
        <v>386000</v>
      </c>
      <c r="D344" s="99">
        <v>1491</v>
      </c>
      <c r="E344" s="13"/>
      <c r="F344" s="13"/>
      <c r="G344" s="13"/>
      <c r="H344" s="14">
        <f>SUM(H341:H342)</f>
        <v>386000</v>
      </c>
      <c r="I344" s="13"/>
      <c r="J344" s="14">
        <f>SUM(J341:J342)</f>
        <v>0</v>
      </c>
      <c r="K344" s="13"/>
      <c r="L344" s="14">
        <f>SUM(L341:L342)</f>
        <v>386000</v>
      </c>
      <c r="N344" s="14">
        <f>SUM(N341:N342)</f>
        <v>0</v>
      </c>
      <c r="O344" s="15"/>
      <c r="P344" s="15"/>
    </row>
    <row r="345" spans="1:16" ht="13.5" thickTop="1">
      <c r="A345" s="75"/>
      <c r="B345" s="84"/>
      <c r="C345" s="87" t="s">
        <v>59</v>
      </c>
      <c r="D345" s="99"/>
      <c r="E345" s="13"/>
      <c r="F345" s="13"/>
      <c r="G345" s="13"/>
      <c r="H345" s="15"/>
      <c r="I345" s="13"/>
      <c r="J345" s="15"/>
      <c r="K345" s="13"/>
      <c r="L345" s="87" t="s">
        <v>51</v>
      </c>
      <c r="N345" s="15"/>
      <c r="O345" s="15"/>
      <c r="P345" s="15"/>
    </row>
    <row r="346" spans="1:16" ht="12.75">
      <c r="A346" s="75"/>
      <c r="B346" s="84"/>
      <c r="C346" s="15"/>
      <c r="D346" s="99"/>
      <c r="E346" s="13"/>
      <c r="F346" s="13"/>
      <c r="G346" s="13"/>
      <c r="H346" s="15"/>
      <c r="I346" s="13"/>
      <c r="J346" s="15"/>
      <c r="K346" s="13"/>
      <c r="L346" s="15"/>
      <c r="N346" s="15"/>
      <c r="O346" s="15"/>
      <c r="P346" s="15"/>
    </row>
    <row r="347" spans="1:16" ht="13.5" thickBot="1">
      <c r="A347" s="75">
        <v>1955</v>
      </c>
      <c r="B347" s="84">
        <v>20090</v>
      </c>
      <c r="C347" s="14">
        <v>180000</v>
      </c>
      <c r="D347" s="99">
        <v>1491</v>
      </c>
      <c r="E347" s="13" t="s">
        <v>16</v>
      </c>
      <c r="F347" s="13">
        <v>20</v>
      </c>
      <c r="G347" s="13"/>
      <c r="H347" s="85">
        <v>180000</v>
      </c>
      <c r="I347" s="13"/>
      <c r="J347" s="15">
        <v>0</v>
      </c>
      <c r="K347" s="13"/>
      <c r="L347" s="85">
        <f>H347+J347</f>
        <v>180000</v>
      </c>
      <c r="N347" s="15">
        <f>C347-L347</f>
        <v>0</v>
      </c>
      <c r="O347" s="15"/>
      <c r="P347" s="15"/>
    </row>
    <row r="348" spans="1:16" ht="13.5" thickTop="1">
      <c r="A348" s="75" t="s">
        <v>21</v>
      </c>
      <c r="B348" s="84"/>
      <c r="C348" s="87" t="s">
        <v>59</v>
      </c>
      <c r="D348" s="99"/>
      <c r="E348" s="13"/>
      <c r="F348" s="13"/>
      <c r="G348" s="13"/>
      <c r="H348" s="15"/>
      <c r="I348" s="13"/>
      <c r="J348" s="15"/>
      <c r="K348" s="13"/>
      <c r="L348" s="87" t="s">
        <v>51</v>
      </c>
      <c r="N348" s="15"/>
      <c r="O348" s="15"/>
      <c r="P348" s="15"/>
    </row>
    <row r="349" spans="1:16" ht="12.75">
      <c r="A349" s="75"/>
      <c r="B349" s="84"/>
      <c r="C349" s="87"/>
      <c r="D349" s="99"/>
      <c r="E349" s="13"/>
      <c r="F349" s="13"/>
      <c r="G349" s="13"/>
      <c r="H349" s="15"/>
      <c r="I349" s="13"/>
      <c r="J349" s="15"/>
      <c r="K349" s="13"/>
      <c r="L349" s="87"/>
      <c r="N349" s="15"/>
      <c r="O349" s="15"/>
      <c r="P349" s="15"/>
    </row>
    <row r="350" spans="1:16" ht="12.75">
      <c r="A350" s="75"/>
      <c r="B350" s="84"/>
      <c r="C350" s="87"/>
      <c r="D350" s="99"/>
      <c r="E350" s="13"/>
      <c r="F350" s="13"/>
      <c r="G350" s="13"/>
      <c r="H350" s="15"/>
      <c r="I350" s="13"/>
      <c r="J350" s="15"/>
      <c r="K350" s="13"/>
      <c r="L350" s="87"/>
      <c r="N350" s="15"/>
      <c r="O350" s="15"/>
      <c r="P350" s="15"/>
    </row>
    <row r="351" spans="1:16" ht="13.5" thickBot="1">
      <c r="A351" s="75" t="s">
        <v>95</v>
      </c>
      <c r="B351" s="84">
        <v>42185</v>
      </c>
      <c r="C351" s="14">
        <v>500787</v>
      </c>
      <c r="D351" s="99">
        <v>1491</v>
      </c>
      <c r="E351" s="13" t="s">
        <v>16</v>
      </c>
      <c r="F351" s="13">
        <v>20</v>
      </c>
      <c r="G351" s="13"/>
      <c r="H351" s="85">
        <v>100156</v>
      </c>
      <c r="I351" s="13"/>
      <c r="J351" s="109">
        <f>+C351/F351</f>
        <v>25039.35</v>
      </c>
      <c r="K351" s="13"/>
      <c r="L351" s="85">
        <f>H351+J351</f>
        <v>125195.35</v>
      </c>
      <c r="N351" s="85">
        <f>C351-L351</f>
        <v>375591.65</v>
      </c>
      <c r="O351" s="15"/>
      <c r="P351" s="15"/>
    </row>
    <row r="352" spans="1:16" ht="13.5" thickTop="1">
      <c r="A352" s="75" t="s">
        <v>21</v>
      </c>
      <c r="B352" s="84"/>
      <c r="C352" s="87" t="s">
        <v>59</v>
      </c>
      <c r="D352" s="99"/>
      <c r="E352" s="13"/>
      <c r="F352" s="13"/>
      <c r="G352" s="13"/>
      <c r="H352" s="15"/>
      <c r="I352" s="13"/>
      <c r="J352" s="110"/>
      <c r="K352" s="13"/>
      <c r="L352" s="87" t="s">
        <v>51</v>
      </c>
      <c r="N352" s="15"/>
      <c r="O352" s="15"/>
      <c r="P352" s="15"/>
    </row>
    <row r="353" spans="1:16" ht="12.75">
      <c r="A353" s="75"/>
      <c r="B353" s="84"/>
      <c r="C353" s="87"/>
      <c r="D353" s="99"/>
      <c r="E353" s="13"/>
      <c r="F353" s="13"/>
      <c r="G353" s="13"/>
      <c r="H353" s="15"/>
      <c r="I353" s="13"/>
      <c r="J353" s="110"/>
      <c r="K353" s="13"/>
      <c r="L353" s="87"/>
      <c r="N353" s="15"/>
      <c r="O353" s="15"/>
      <c r="P353" s="15"/>
    </row>
    <row r="354" spans="1:16" ht="12.75">
      <c r="A354" s="75"/>
      <c r="B354" s="84"/>
      <c r="C354" s="87"/>
      <c r="D354" s="99"/>
      <c r="E354" s="13"/>
      <c r="F354" s="13"/>
      <c r="G354" s="13"/>
      <c r="H354" s="15"/>
      <c r="I354" s="13"/>
      <c r="J354" s="110"/>
      <c r="K354" s="13"/>
      <c r="L354" s="87"/>
      <c r="N354" s="15"/>
      <c r="O354" s="15"/>
      <c r="P354" s="15"/>
    </row>
    <row r="355" spans="1:16" ht="12.75">
      <c r="A355" s="75" t="s">
        <v>96</v>
      </c>
      <c r="B355" s="84">
        <v>42185</v>
      </c>
      <c r="C355" s="15">
        <v>2674435</v>
      </c>
      <c r="D355" s="99">
        <v>1491</v>
      </c>
      <c r="E355" s="13" t="s">
        <v>16</v>
      </c>
      <c r="F355" s="13">
        <v>20</v>
      </c>
      <c r="G355" s="13"/>
      <c r="H355" s="15">
        <v>534888</v>
      </c>
      <c r="I355" s="13"/>
      <c r="J355" s="110">
        <f>+C355/F355</f>
        <v>133721.75</v>
      </c>
      <c r="K355" s="13"/>
      <c r="L355" s="15">
        <f>H355+J355</f>
        <v>668609.75</v>
      </c>
      <c r="N355" s="15">
        <f>C355-L355</f>
        <v>2005825.25</v>
      </c>
      <c r="O355" s="15"/>
      <c r="P355" s="15"/>
    </row>
    <row r="356" spans="1:16" ht="12.75">
      <c r="A356" s="75" t="s">
        <v>96</v>
      </c>
      <c r="B356" s="84">
        <v>42551</v>
      </c>
      <c r="C356" s="15">
        <v>30154</v>
      </c>
      <c r="D356" s="99">
        <v>1491</v>
      </c>
      <c r="E356" s="13" t="s">
        <v>18</v>
      </c>
      <c r="F356" s="13">
        <v>20</v>
      </c>
      <c r="G356" s="13"/>
      <c r="H356" s="15">
        <v>4524</v>
      </c>
      <c r="I356" s="13"/>
      <c r="J356" s="110">
        <f>+C356/F356</f>
        <v>1507.7</v>
      </c>
      <c r="K356" s="13"/>
      <c r="L356" s="15">
        <f>H356+J356</f>
        <v>6031.7</v>
      </c>
      <c r="N356" s="15">
        <f>C356-L356</f>
        <v>24122.3</v>
      </c>
      <c r="O356" s="15"/>
      <c r="P356" s="15"/>
    </row>
    <row r="357" spans="1:16" ht="12.75">
      <c r="A357" s="75" t="s">
        <v>109</v>
      </c>
      <c r="B357" s="84">
        <v>42916</v>
      </c>
      <c r="C357" s="15">
        <v>615128</v>
      </c>
      <c r="D357" s="99">
        <v>1491</v>
      </c>
      <c r="E357" s="13" t="s">
        <v>18</v>
      </c>
      <c r="F357" s="13">
        <v>20</v>
      </c>
      <c r="G357" s="13"/>
      <c r="H357" s="15">
        <v>61512</v>
      </c>
      <c r="I357" s="13"/>
      <c r="J357" s="110">
        <f>+C357/F357</f>
        <v>30756.4</v>
      </c>
      <c r="K357" s="13"/>
      <c r="L357" s="15">
        <f>H357+J357</f>
        <v>92268.4</v>
      </c>
      <c r="N357" s="15">
        <f>C357-L357</f>
        <v>522859.6</v>
      </c>
      <c r="O357" s="15"/>
      <c r="P357" s="15"/>
    </row>
    <row r="358" spans="1:16" ht="12.75">
      <c r="A358" s="75" t="s">
        <v>109</v>
      </c>
      <c r="B358" s="84">
        <v>43281</v>
      </c>
      <c r="C358" s="15">
        <v>2521</v>
      </c>
      <c r="D358" s="99">
        <v>1491</v>
      </c>
      <c r="E358" s="13" t="s">
        <v>18</v>
      </c>
      <c r="F358" s="13">
        <v>20</v>
      </c>
      <c r="G358" s="13"/>
      <c r="H358" s="15">
        <v>126</v>
      </c>
      <c r="I358" s="13"/>
      <c r="J358" s="110">
        <f>+C358/F358</f>
        <v>126.05</v>
      </c>
      <c r="K358" s="13"/>
      <c r="L358" s="15">
        <f>H358+J358</f>
        <v>252.05</v>
      </c>
      <c r="N358" s="15">
        <f>C358-L358</f>
        <v>2268.95</v>
      </c>
      <c r="O358" s="15"/>
      <c r="P358" s="15"/>
    </row>
    <row r="359" spans="1:16" ht="12.75">
      <c r="A359" s="76" t="s">
        <v>118</v>
      </c>
      <c r="B359" s="111">
        <v>43646</v>
      </c>
      <c r="C359" s="85">
        <v>2085552</v>
      </c>
      <c r="D359" s="99">
        <v>1491</v>
      </c>
      <c r="E359" s="112" t="s">
        <v>18</v>
      </c>
      <c r="F359" s="13">
        <v>20</v>
      </c>
      <c r="G359" s="13"/>
      <c r="H359" s="85">
        <v>104278</v>
      </c>
      <c r="I359" s="13"/>
      <c r="J359" s="109">
        <f>+C359/F359</f>
        <v>104277.6</v>
      </c>
      <c r="K359" s="13"/>
      <c r="L359" s="85">
        <f>H359+J359</f>
        <v>208555.6</v>
      </c>
      <c r="N359" s="85">
        <f>C359-L359</f>
        <v>1876996.4</v>
      </c>
      <c r="O359" s="15"/>
      <c r="P359" s="15"/>
    </row>
    <row r="360" spans="2:16" ht="12.75">
      <c r="B360" s="84"/>
      <c r="C360" s="113"/>
      <c r="D360" s="99"/>
      <c r="E360" s="13"/>
      <c r="F360" s="13"/>
      <c r="G360" s="13"/>
      <c r="H360" s="15"/>
      <c r="I360" s="13"/>
      <c r="J360" s="110"/>
      <c r="K360" s="13"/>
      <c r="L360" s="87"/>
      <c r="N360" s="15"/>
      <c r="O360" s="15"/>
      <c r="P360" s="15"/>
    </row>
    <row r="361" spans="1:16" ht="13.5" thickBot="1">
      <c r="A361" s="75" t="s">
        <v>21</v>
      </c>
      <c r="B361" s="84"/>
      <c r="C361" s="114">
        <f>SUM(C355:C360)</f>
        <v>5407790</v>
      </c>
      <c r="D361" s="99"/>
      <c r="E361" s="13"/>
      <c r="F361" s="13"/>
      <c r="G361" s="13"/>
      <c r="H361" s="114">
        <f>SUM(H355:H360)</f>
        <v>705328</v>
      </c>
      <c r="I361" s="13"/>
      <c r="J361" s="114">
        <f>SUM(J355:J360)</f>
        <v>270389.5</v>
      </c>
      <c r="K361" s="13"/>
      <c r="L361" s="114">
        <f>SUM(L355:L360)</f>
        <v>975717.5</v>
      </c>
      <c r="N361" s="114">
        <f>SUM(N355:N360)</f>
        <v>4432072.5</v>
      </c>
      <c r="O361" s="15"/>
      <c r="P361" s="15"/>
    </row>
    <row r="362" spans="1:16" ht="13.5" thickTop="1">
      <c r="A362" s="75"/>
      <c r="B362" s="84"/>
      <c r="C362" s="87" t="s">
        <v>59</v>
      </c>
      <c r="D362" s="99"/>
      <c r="E362" s="13"/>
      <c r="F362" s="13"/>
      <c r="G362" s="13"/>
      <c r="H362" s="15"/>
      <c r="I362" s="13"/>
      <c r="J362" s="15"/>
      <c r="K362" s="13"/>
      <c r="L362" s="87" t="s">
        <v>51</v>
      </c>
      <c r="N362" s="15"/>
      <c r="O362" s="15"/>
      <c r="P362" s="15"/>
    </row>
    <row r="363" spans="1:16" ht="12.75">
      <c r="A363" s="75"/>
      <c r="B363" s="84"/>
      <c r="C363" s="87"/>
      <c r="D363" s="99"/>
      <c r="E363" s="13"/>
      <c r="F363" s="13"/>
      <c r="G363" s="13"/>
      <c r="H363" s="15"/>
      <c r="I363" s="13"/>
      <c r="J363" s="15"/>
      <c r="K363" s="13"/>
      <c r="L363" s="87"/>
      <c r="N363" s="15"/>
      <c r="O363" s="15"/>
      <c r="P363" s="15"/>
    </row>
    <row r="364" spans="1:16" ht="12.75">
      <c r="A364" s="75"/>
      <c r="B364" s="84"/>
      <c r="C364" s="15"/>
      <c r="D364" s="99"/>
      <c r="E364" s="13"/>
      <c r="F364" s="13"/>
      <c r="G364" s="13"/>
      <c r="H364" s="15"/>
      <c r="I364" s="13"/>
      <c r="J364" s="15"/>
      <c r="K364" s="13"/>
      <c r="L364" s="15"/>
      <c r="N364" s="15"/>
      <c r="O364" s="15"/>
      <c r="P364" s="15"/>
    </row>
    <row r="365" spans="1:16" ht="12.75">
      <c r="A365" s="115" t="s">
        <v>47</v>
      </c>
      <c r="B365" s="84"/>
      <c r="C365" s="15"/>
      <c r="D365" s="99"/>
      <c r="E365" s="13"/>
      <c r="F365" s="13"/>
      <c r="G365" s="13"/>
      <c r="H365" s="15"/>
      <c r="I365" s="13"/>
      <c r="J365" s="15"/>
      <c r="K365" s="13"/>
      <c r="L365" s="15"/>
      <c r="N365" s="15"/>
      <c r="O365" s="15"/>
      <c r="P365" s="15"/>
    </row>
    <row r="366" spans="1:16" ht="12.75">
      <c r="A366" s="75"/>
      <c r="B366" s="84"/>
      <c r="C366" s="15"/>
      <c r="D366" s="99"/>
      <c r="E366" s="13"/>
      <c r="F366" s="13"/>
      <c r="G366" s="13"/>
      <c r="H366" s="15"/>
      <c r="I366" s="13"/>
      <c r="J366" s="15"/>
      <c r="K366" s="13"/>
      <c r="L366" s="15"/>
      <c r="N366" s="15">
        <f>C366-L366</f>
        <v>0</v>
      </c>
      <c r="O366" s="15"/>
      <c r="P366" s="15"/>
    </row>
    <row r="367" spans="1:16" ht="12.75">
      <c r="A367" s="75"/>
      <c r="B367" s="84"/>
      <c r="C367" s="15"/>
      <c r="D367" s="99"/>
      <c r="E367" s="13"/>
      <c r="F367" s="13"/>
      <c r="G367" s="13"/>
      <c r="H367" s="15"/>
      <c r="I367" s="13"/>
      <c r="J367" s="15"/>
      <c r="K367" s="13"/>
      <c r="L367" s="15"/>
      <c r="N367" s="15"/>
      <c r="O367" s="15"/>
      <c r="P367" s="15"/>
    </row>
    <row r="368" spans="1:16" ht="12.75">
      <c r="A368" s="75"/>
      <c r="B368" s="84"/>
      <c r="C368" s="15"/>
      <c r="D368" s="99"/>
      <c r="E368" s="13"/>
      <c r="F368" s="13"/>
      <c r="G368" s="13"/>
      <c r="H368" s="15"/>
      <c r="I368" s="13"/>
      <c r="J368" s="15"/>
      <c r="K368" s="13"/>
      <c r="L368" s="15"/>
      <c r="N368" s="15"/>
      <c r="O368" s="15"/>
      <c r="P368" s="15"/>
    </row>
    <row r="369" spans="1:16" ht="12.75">
      <c r="A369" s="75"/>
      <c r="B369" s="84"/>
      <c r="C369" s="15"/>
      <c r="D369" s="99"/>
      <c r="E369" s="13"/>
      <c r="F369" s="13"/>
      <c r="G369" s="13"/>
      <c r="H369" s="15"/>
      <c r="I369" s="13"/>
      <c r="J369" s="15"/>
      <c r="K369" s="13"/>
      <c r="L369" s="15"/>
      <c r="N369" s="15"/>
      <c r="O369" s="15"/>
      <c r="P369" s="15"/>
    </row>
    <row r="370" spans="1:16" ht="12.75">
      <c r="A370" s="75"/>
      <c r="B370" s="84"/>
      <c r="C370" s="85"/>
      <c r="D370" s="99"/>
      <c r="E370" s="13"/>
      <c r="F370" s="13"/>
      <c r="G370" s="13"/>
      <c r="H370" s="85"/>
      <c r="I370" s="13"/>
      <c r="J370" s="85"/>
      <c r="K370" s="13"/>
      <c r="L370" s="85"/>
      <c r="N370" s="85">
        <f>C370-L370</f>
        <v>0</v>
      </c>
      <c r="O370" s="15"/>
      <c r="P370" s="15"/>
    </row>
    <row r="371" spans="1:16" ht="12.75">
      <c r="A371" s="75" t="s">
        <v>46</v>
      </c>
      <c r="B371" s="84"/>
      <c r="C371" s="15"/>
      <c r="D371" s="99"/>
      <c r="E371" s="13"/>
      <c r="F371" s="13"/>
      <c r="G371" s="13"/>
      <c r="H371" s="15"/>
      <c r="I371" s="13"/>
      <c r="J371" s="15"/>
      <c r="K371" s="13"/>
      <c r="L371" s="15"/>
      <c r="N371" s="15"/>
      <c r="O371" s="15"/>
      <c r="P371" s="15"/>
    </row>
    <row r="372" spans="1:16" ht="13.5" thickBot="1">
      <c r="A372" s="75"/>
      <c r="B372" s="84"/>
      <c r="C372" s="14">
        <f>SUM(C366:C370)</f>
        <v>0</v>
      </c>
      <c r="D372" s="99"/>
      <c r="E372" s="13"/>
      <c r="F372" s="13"/>
      <c r="G372" s="13"/>
      <c r="H372" s="14">
        <f>SUM(H366:H370)</f>
        <v>0</v>
      </c>
      <c r="I372" s="13"/>
      <c r="J372" s="14">
        <f>SUM(J366:J370)</f>
        <v>0</v>
      </c>
      <c r="K372" s="13"/>
      <c r="L372" s="14">
        <f>SUM(L366:L370)</f>
        <v>0</v>
      </c>
      <c r="N372" s="14">
        <f>SUM(N366:N370)</f>
        <v>0</v>
      </c>
      <c r="O372" s="15"/>
      <c r="P372" s="15"/>
    </row>
    <row r="373" spans="1:16" ht="13.5" thickTop="1">
      <c r="A373" s="75"/>
      <c r="B373" s="84"/>
      <c r="C373" s="87" t="s">
        <v>62</v>
      </c>
      <c r="D373" s="99"/>
      <c r="E373" s="13"/>
      <c r="F373" s="13"/>
      <c r="G373" s="13"/>
      <c r="H373" s="15"/>
      <c r="I373" s="13"/>
      <c r="J373" s="15"/>
      <c r="K373" s="13"/>
      <c r="L373" s="15"/>
      <c r="N373" s="15"/>
      <c r="O373" s="15"/>
      <c r="P373" s="15"/>
    </row>
    <row r="374" spans="1:16" ht="13.5" thickBot="1">
      <c r="A374" s="52" t="s">
        <v>4</v>
      </c>
      <c r="B374" s="84"/>
      <c r="C374" s="116">
        <f>SUM(C20,C42,C96,C216,C224,C231,C281,C297,C333,C338,C344,C347,+C372+C351+C361)</f>
        <v>94368406.17</v>
      </c>
      <c r="D374" s="117"/>
      <c r="E374" s="118"/>
      <c r="F374" s="118"/>
      <c r="G374" s="118"/>
      <c r="H374" s="116">
        <f>SUM(H20,H42,H96,H216,H224,H231,H281,H297,H333,H338,H344,H347,+H372+H361+H351)</f>
        <v>37803860.8</v>
      </c>
      <c r="I374" s="118"/>
      <c r="J374" s="116">
        <f>SUM(J20,J42,J96,J216,J224,J231,J281,J297,J333,J338,J344,J347,+J372+J351+J361)</f>
        <v>3435452.09095683</v>
      </c>
      <c r="K374" s="118"/>
      <c r="L374" s="116">
        <f>SUM(L20,L42,L96,L216,L224,L231,L281,L297,L333,L338,L344,L347,+L372+L351+L361)</f>
        <v>39171008.890956834</v>
      </c>
      <c r="M374" s="16"/>
      <c r="N374" s="116">
        <f>SUM(N20,N42,N96,N216,N224,N231,N281,N297,N333,N338,N344,N347,+N372+N351+N361)</f>
        <v>53579507.27904317</v>
      </c>
      <c r="O374" s="118"/>
      <c r="P374" s="118"/>
    </row>
    <row r="375" spans="1:16" ht="13.5" thickTop="1">
      <c r="A375" s="52" t="s">
        <v>31</v>
      </c>
      <c r="B375" s="84"/>
      <c r="D375" s="83"/>
      <c r="L375" s="82" t="s">
        <v>130</v>
      </c>
      <c r="M375" s="118"/>
      <c r="N375" s="118"/>
      <c r="O375" s="118"/>
      <c r="P375" s="118"/>
    </row>
    <row r="376" spans="2:16" ht="12.75">
      <c r="B376" s="84"/>
      <c r="C376" s="13"/>
      <c r="D376" s="83"/>
      <c r="E376" s="13"/>
      <c r="F376" s="13"/>
      <c r="G376" s="13"/>
      <c r="H376" s="13"/>
      <c r="I376" s="13"/>
      <c r="J376" s="15"/>
      <c r="K376" s="13"/>
      <c r="L376" s="15"/>
      <c r="M376" s="16"/>
      <c r="N376" s="15"/>
      <c r="O376" s="15"/>
      <c r="P376" s="15"/>
    </row>
    <row r="377" spans="1:16" ht="12.75">
      <c r="A377" s="80"/>
      <c r="B377" s="84"/>
      <c r="C377" s="13"/>
      <c r="D377" s="83"/>
      <c r="E377" s="13"/>
      <c r="F377" s="13"/>
      <c r="G377" s="13"/>
      <c r="H377" s="13"/>
      <c r="I377" s="13"/>
      <c r="J377" s="15"/>
      <c r="K377" s="13"/>
      <c r="L377" s="15"/>
      <c r="N377" s="15"/>
      <c r="O377" s="15"/>
      <c r="P377" s="15"/>
    </row>
    <row r="378" spans="1:16" ht="12.75">
      <c r="A378" s="80"/>
      <c r="B378" s="84"/>
      <c r="C378" s="13"/>
      <c r="D378" s="83"/>
      <c r="E378" s="13"/>
      <c r="F378" s="13"/>
      <c r="G378" s="13"/>
      <c r="H378" s="13"/>
      <c r="I378" s="13"/>
      <c r="J378" s="15"/>
      <c r="K378" s="13"/>
      <c r="L378" s="15"/>
      <c r="N378" s="15"/>
      <c r="O378" s="15"/>
      <c r="P378" s="15"/>
    </row>
    <row r="379" spans="2:16" ht="12.75">
      <c r="B379" s="84"/>
      <c r="C379" s="13"/>
      <c r="D379" s="83"/>
      <c r="E379" s="13"/>
      <c r="F379" s="13"/>
      <c r="G379" s="13"/>
      <c r="H379" s="13"/>
      <c r="I379" s="13"/>
      <c r="J379" s="15"/>
      <c r="K379" s="13"/>
      <c r="L379" s="15"/>
      <c r="N379" s="15"/>
      <c r="O379" s="15"/>
      <c r="P379" s="15"/>
    </row>
    <row r="380" spans="1:16" ht="12.75">
      <c r="A380" s="16"/>
      <c r="B380" s="119"/>
      <c r="C380" s="15"/>
      <c r="D380" s="99"/>
      <c r="E380" s="15"/>
      <c r="F380" s="15"/>
      <c r="G380" s="15"/>
      <c r="H380" s="15"/>
      <c r="I380" s="15"/>
      <c r="J380" s="15"/>
      <c r="K380" s="15"/>
      <c r="L380" s="15"/>
      <c r="M380" s="16"/>
      <c r="N380" s="13"/>
      <c r="O380" s="13"/>
      <c r="P380" s="13"/>
    </row>
    <row r="381" spans="1:16" ht="12.75">
      <c r="A381" s="16"/>
      <c r="B381" s="119"/>
      <c r="C381" s="15"/>
      <c r="D381" s="99"/>
      <c r="E381" s="15"/>
      <c r="F381" s="15"/>
      <c r="G381" s="15"/>
      <c r="H381" s="15"/>
      <c r="I381" s="15"/>
      <c r="J381" s="15"/>
      <c r="K381" s="15"/>
      <c r="L381" s="15"/>
      <c r="M381" s="16"/>
      <c r="N381" s="13"/>
      <c r="O381" s="13"/>
      <c r="P381" s="13"/>
    </row>
    <row r="382" spans="1:16" ht="12.75">
      <c r="A382" s="16"/>
      <c r="B382" s="119"/>
      <c r="C382" s="15"/>
      <c r="D382" s="99"/>
      <c r="E382" s="15"/>
      <c r="F382" s="15"/>
      <c r="G382" s="15"/>
      <c r="H382" s="15"/>
      <c r="I382" s="15"/>
      <c r="J382" s="15"/>
      <c r="K382" s="15"/>
      <c r="L382" s="15"/>
      <c r="M382" s="16"/>
      <c r="N382" s="13"/>
      <c r="O382" s="13"/>
      <c r="P382" s="13"/>
    </row>
    <row r="383" spans="1:16" ht="12.75">
      <c r="A383" s="16"/>
      <c r="B383" s="16"/>
      <c r="C383" s="15"/>
      <c r="D383" s="99"/>
      <c r="E383" s="15"/>
      <c r="F383" s="15"/>
      <c r="G383" s="15"/>
      <c r="H383" s="15"/>
      <c r="I383" s="15"/>
      <c r="J383" s="15"/>
      <c r="K383" s="15"/>
      <c r="L383" s="15"/>
      <c r="M383" s="16"/>
      <c r="N383" s="15"/>
      <c r="O383" s="15"/>
      <c r="P383" s="15"/>
    </row>
    <row r="384" spans="1:13" ht="12.75">
      <c r="A384" s="16"/>
      <c r="B384" s="119"/>
      <c r="C384" s="15"/>
      <c r="D384" s="99"/>
      <c r="E384" s="15"/>
      <c r="F384" s="15"/>
      <c r="G384" s="15"/>
      <c r="H384" s="15"/>
      <c r="I384" s="15"/>
      <c r="J384" s="15"/>
      <c r="K384" s="15"/>
      <c r="L384" s="15"/>
      <c r="M384" s="16"/>
    </row>
    <row r="385" spans="3:16" ht="12.75">
      <c r="C385" s="13"/>
      <c r="D385" s="83"/>
      <c r="E385" s="13"/>
      <c r="F385" s="13"/>
      <c r="G385" s="13"/>
      <c r="H385" s="13"/>
      <c r="I385" s="13"/>
      <c r="J385" s="13"/>
      <c r="K385" s="13"/>
      <c r="L385" s="13"/>
      <c r="N385" s="13"/>
      <c r="O385" s="13"/>
      <c r="P385" s="13"/>
    </row>
    <row r="386" spans="3:12" ht="12.75">
      <c r="C386" s="13"/>
      <c r="D386" s="83"/>
      <c r="E386" s="13"/>
      <c r="F386" s="13"/>
      <c r="G386" s="13"/>
      <c r="H386" s="13"/>
      <c r="I386" s="13"/>
      <c r="J386" s="13"/>
      <c r="K386" s="13"/>
      <c r="L386" s="13"/>
    </row>
    <row r="387" spans="3:16" ht="12.75">
      <c r="C387" s="13"/>
      <c r="D387" s="83"/>
      <c r="E387" s="13"/>
      <c r="F387" s="13"/>
      <c r="G387" s="13"/>
      <c r="H387" s="13"/>
      <c r="I387" s="13"/>
      <c r="J387" s="13"/>
      <c r="K387" s="13"/>
      <c r="L387" s="13"/>
      <c r="N387" s="13"/>
      <c r="O387" s="13"/>
      <c r="P387" s="13"/>
    </row>
    <row r="388" spans="3:16" ht="12.75">
      <c r="C388" s="13"/>
      <c r="D388" s="83"/>
      <c r="E388" s="13"/>
      <c r="F388" s="13"/>
      <c r="G388" s="13"/>
      <c r="H388" s="13"/>
      <c r="I388" s="13"/>
      <c r="J388" s="15"/>
      <c r="K388" s="13"/>
      <c r="L388" s="13"/>
      <c r="N388" s="13"/>
      <c r="O388" s="13"/>
      <c r="P388" s="13"/>
    </row>
    <row r="389" spans="3:16" ht="12.75">
      <c r="C389" s="13"/>
      <c r="D389" s="83"/>
      <c r="E389" s="13"/>
      <c r="F389" s="13"/>
      <c r="G389" s="13"/>
      <c r="H389" s="13"/>
      <c r="I389" s="13"/>
      <c r="J389" s="15"/>
      <c r="K389" s="13"/>
      <c r="L389" s="13"/>
      <c r="N389" s="13"/>
      <c r="O389" s="13"/>
      <c r="P389" s="13"/>
    </row>
    <row r="390" spans="3:16" ht="12.75">
      <c r="C390" s="13"/>
      <c r="D390" s="83"/>
      <c r="E390" s="13"/>
      <c r="F390" s="13"/>
      <c r="H390" s="13"/>
      <c r="J390" s="15"/>
      <c r="L390" s="13"/>
      <c r="N390" s="13"/>
      <c r="O390" s="13"/>
      <c r="P390" s="13"/>
    </row>
    <row r="391" spans="3:16" ht="12.75">
      <c r="C391" s="13"/>
      <c r="D391" s="83"/>
      <c r="E391" s="13"/>
      <c r="F391" s="13"/>
      <c r="H391" s="13"/>
      <c r="J391" s="15"/>
      <c r="L391" s="13"/>
      <c r="N391" s="13"/>
      <c r="O391" s="13"/>
      <c r="P391" s="13"/>
    </row>
    <row r="392" spans="3:16" ht="12.75">
      <c r="C392" s="13"/>
      <c r="D392" s="83"/>
      <c r="E392" s="13"/>
      <c r="F392" s="13"/>
      <c r="G392" s="13"/>
      <c r="H392" s="13"/>
      <c r="I392" s="13"/>
      <c r="J392" s="15"/>
      <c r="K392" s="13"/>
      <c r="L392" s="13"/>
      <c r="N392" s="13"/>
      <c r="O392" s="13"/>
      <c r="P392" s="13"/>
    </row>
    <row r="393" spans="3:16" ht="12.75">
      <c r="C393" s="13"/>
      <c r="D393" s="83"/>
      <c r="E393" s="13"/>
      <c r="F393" s="13"/>
      <c r="G393" s="13"/>
      <c r="H393" s="13"/>
      <c r="I393" s="13"/>
      <c r="J393" s="13"/>
      <c r="K393" s="13"/>
      <c r="L393" s="15"/>
      <c r="N393" s="13"/>
      <c r="O393" s="13"/>
      <c r="P393" s="13"/>
    </row>
    <row r="394" spans="3:16" ht="12.75">
      <c r="C394" s="15"/>
      <c r="D394" s="99"/>
      <c r="E394" s="15"/>
      <c r="F394" s="15"/>
      <c r="G394" s="15"/>
      <c r="H394" s="15"/>
      <c r="I394" s="15"/>
      <c r="J394" s="15"/>
      <c r="K394" s="15"/>
      <c r="L394" s="15"/>
      <c r="M394" s="16"/>
      <c r="N394" s="15"/>
      <c r="O394" s="15"/>
      <c r="P394" s="15"/>
    </row>
    <row r="395" spans="3:12" ht="12.75">
      <c r="C395" s="13"/>
      <c r="D395" s="83"/>
      <c r="E395" s="13"/>
      <c r="F395" s="13"/>
      <c r="G395" s="13"/>
      <c r="H395" s="13"/>
      <c r="I395" s="13"/>
      <c r="J395" s="13"/>
      <c r="K395" s="13"/>
      <c r="L395" s="13"/>
    </row>
    <row r="396" spans="3:16" ht="12.75">
      <c r="C396" s="13"/>
      <c r="D396" s="83"/>
      <c r="E396" s="13"/>
      <c r="F396" s="13"/>
      <c r="G396" s="13"/>
      <c r="H396" s="13"/>
      <c r="I396" s="13"/>
      <c r="J396" s="13"/>
      <c r="K396" s="13"/>
      <c r="L396" s="13"/>
      <c r="N396" s="13"/>
      <c r="O396" s="13"/>
      <c r="P396" s="13"/>
    </row>
    <row r="397" spans="3:12" ht="12.75">
      <c r="C397" s="13"/>
      <c r="D397" s="83"/>
      <c r="E397" s="13"/>
      <c r="F397" s="13"/>
      <c r="G397" s="13"/>
      <c r="H397" s="13"/>
      <c r="I397" s="13"/>
      <c r="J397" s="13"/>
      <c r="K397" s="13"/>
      <c r="L397" s="13"/>
    </row>
    <row r="398" spans="3:12" ht="12.75">
      <c r="C398" s="13"/>
      <c r="D398" s="83"/>
      <c r="E398" s="13"/>
      <c r="F398" s="13"/>
      <c r="G398" s="13"/>
      <c r="H398" s="13"/>
      <c r="I398" s="13"/>
      <c r="J398" s="13"/>
      <c r="K398" s="13"/>
      <c r="L398" s="13"/>
    </row>
    <row r="399" spans="3:16" ht="12.75">
      <c r="C399" s="13"/>
      <c r="D399" s="83"/>
      <c r="E399" s="13"/>
      <c r="F399" s="13"/>
      <c r="G399" s="13"/>
      <c r="H399" s="13"/>
      <c r="I399" s="13"/>
      <c r="J399" s="13"/>
      <c r="K399" s="13"/>
      <c r="L399" s="13"/>
      <c r="N399" s="13"/>
      <c r="O399" s="13"/>
      <c r="P399" s="13"/>
    </row>
    <row r="400" spans="3:16" ht="12.75">
      <c r="C400" s="13"/>
      <c r="D400" s="83"/>
      <c r="E400" s="13"/>
      <c r="F400" s="13"/>
      <c r="G400" s="13"/>
      <c r="H400" s="13"/>
      <c r="I400" s="13"/>
      <c r="J400" s="13"/>
      <c r="K400" s="13"/>
      <c r="L400" s="13"/>
      <c r="N400" s="13"/>
      <c r="O400" s="13"/>
      <c r="P400" s="13"/>
    </row>
    <row r="401" spans="3:16" ht="12.75">
      <c r="C401" s="13"/>
      <c r="D401" s="83"/>
      <c r="E401" s="13"/>
      <c r="F401" s="13"/>
      <c r="G401" s="13"/>
      <c r="H401" s="13"/>
      <c r="I401" s="13"/>
      <c r="J401" s="13"/>
      <c r="K401" s="13"/>
      <c r="L401" s="13"/>
      <c r="N401" s="13"/>
      <c r="O401" s="13"/>
      <c r="P401" s="13"/>
    </row>
    <row r="402" spans="3:16" ht="12.75">
      <c r="C402" s="15"/>
      <c r="D402" s="99"/>
      <c r="E402" s="15"/>
      <c r="F402" s="15"/>
      <c r="G402" s="16"/>
      <c r="H402" s="15"/>
      <c r="I402" s="16"/>
      <c r="J402" s="15"/>
      <c r="K402" s="16"/>
      <c r="L402" s="15"/>
      <c r="M402" s="16"/>
      <c r="N402" s="15"/>
      <c r="O402" s="15"/>
      <c r="P402" s="15"/>
    </row>
    <row r="403" spans="3:16" ht="12.75">
      <c r="C403" s="15"/>
      <c r="D403" s="99"/>
      <c r="E403" s="15"/>
      <c r="F403" s="15"/>
      <c r="G403" s="16"/>
      <c r="H403" s="15"/>
      <c r="I403" s="16"/>
      <c r="J403" s="15"/>
      <c r="K403" s="16"/>
      <c r="L403" s="15"/>
      <c r="M403" s="16"/>
      <c r="N403" s="15"/>
      <c r="O403" s="15"/>
      <c r="P403" s="15"/>
    </row>
    <row r="404" spans="3:16" ht="12.75">
      <c r="C404" s="16"/>
      <c r="D404" s="99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</row>
    <row r="405" spans="3:16" ht="12.75">
      <c r="C405" s="13"/>
      <c r="D405" s="83"/>
      <c r="H405" s="13"/>
      <c r="J405" s="13"/>
      <c r="L405" s="13"/>
      <c r="N405" s="13"/>
      <c r="O405" s="13"/>
      <c r="P405" s="13"/>
    </row>
    <row r="406" ht="12.75">
      <c r="D406" s="83"/>
    </row>
    <row r="407" ht="12.75">
      <c r="D407" s="83"/>
    </row>
    <row r="408" spans="3:16" ht="12.75">
      <c r="C408" s="13"/>
      <c r="D408" s="83"/>
      <c r="H408" s="13"/>
      <c r="J408" s="13"/>
      <c r="L408" s="13"/>
      <c r="N408" s="13"/>
      <c r="O408" s="13"/>
      <c r="P408" s="13"/>
    </row>
    <row r="409" ht="12.75">
      <c r="D409" s="83"/>
    </row>
    <row r="410" ht="12.75">
      <c r="D410" s="83"/>
    </row>
    <row r="411" ht="12.75">
      <c r="D411" s="83"/>
    </row>
    <row r="412" ht="12.75">
      <c r="D412" s="83"/>
    </row>
    <row r="413" ht="12.75">
      <c r="D413" s="83"/>
    </row>
    <row r="414" ht="12.75">
      <c r="D414" s="83"/>
    </row>
    <row r="415" ht="12.75">
      <c r="D415" s="83"/>
    </row>
    <row r="416" ht="12.75">
      <c r="D416" s="83"/>
    </row>
    <row r="417" ht="12.75">
      <c r="D417" s="83"/>
    </row>
    <row r="418" ht="12.75">
      <c r="D418" s="83"/>
    </row>
    <row r="419" ht="12.75">
      <c r="D419" s="83"/>
    </row>
    <row r="420" ht="12.75">
      <c r="D420" s="83"/>
    </row>
    <row r="421" ht="12.75">
      <c r="D421" s="83"/>
    </row>
    <row r="422" ht="12.75">
      <c r="D422" s="83"/>
    </row>
    <row r="423" ht="12.75">
      <c r="D423" s="83"/>
    </row>
    <row r="424" ht="12.75">
      <c r="D424" s="83"/>
    </row>
    <row r="425" ht="12.75">
      <c r="D425" s="83"/>
    </row>
    <row r="426" ht="12.75">
      <c r="D426" s="83"/>
    </row>
    <row r="427" ht="12.75">
      <c r="D427" s="83"/>
    </row>
    <row r="428" ht="12.75">
      <c r="D428" s="83"/>
    </row>
    <row r="429" ht="12.75">
      <c r="D429" s="83"/>
    </row>
    <row r="430" ht="12.75">
      <c r="D430" s="83"/>
    </row>
    <row r="431" ht="12.75">
      <c r="D431" s="83"/>
    </row>
    <row r="432" ht="12.75">
      <c r="D432" s="83"/>
    </row>
    <row r="433" ht="12.75">
      <c r="D433" s="83"/>
    </row>
    <row r="434" ht="12.75">
      <c r="D434" s="83"/>
    </row>
    <row r="435" ht="12.75">
      <c r="D435" s="83"/>
    </row>
    <row r="436" ht="12.75">
      <c r="D436" s="83"/>
    </row>
    <row r="437" ht="12.75">
      <c r="D437" s="83"/>
    </row>
    <row r="438" ht="12.75">
      <c r="D438" s="83"/>
    </row>
    <row r="439" ht="12.75">
      <c r="D439" s="83"/>
    </row>
    <row r="440" ht="12.75">
      <c r="D440" s="83"/>
    </row>
    <row r="441" ht="12.75">
      <c r="D441" s="83"/>
    </row>
    <row r="442" ht="12.75">
      <c r="D442" s="83"/>
    </row>
    <row r="443" ht="12.75">
      <c r="D443" s="83"/>
    </row>
    <row r="444" ht="12.75">
      <c r="D444" s="83"/>
    </row>
    <row r="445" ht="12.75">
      <c r="D445" s="83"/>
    </row>
    <row r="446" ht="12.75">
      <c r="D446" s="83"/>
    </row>
    <row r="447" ht="12.75">
      <c r="D447" s="83"/>
    </row>
    <row r="448" ht="12.75">
      <c r="D448" s="83"/>
    </row>
    <row r="449" ht="12.75">
      <c r="D449" s="83"/>
    </row>
    <row r="450" ht="12.75">
      <c r="D450" s="83"/>
    </row>
    <row r="451" ht="12.75">
      <c r="D451" s="83"/>
    </row>
    <row r="452" ht="12.75">
      <c r="D452" s="83"/>
    </row>
    <row r="453" ht="12.75">
      <c r="D453" s="83"/>
    </row>
    <row r="454" ht="12.75">
      <c r="D454" s="83"/>
    </row>
    <row r="455" ht="12.75">
      <c r="D455" s="83"/>
    </row>
    <row r="456" ht="12.75">
      <c r="D456" s="83"/>
    </row>
    <row r="457" ht="12.75">
      <c r="D457" s="83"/>
    </row>
    <row r="458" ht="12.75">
      <c r="D458" s="83"/>
    </row>
    <row r="459" ht="12.75">
      <c r="D459" s="83"/>
    </row>
    <row r="460" ht="12.75">
      <c r="D460" s="83"/>
    </row>
    <row r="461" ht="12.75">
      <c r="D461" s="83"/>
    </row>
    <row r="462" ht="12.75">
      <c r="D462" s="83"/>
    </row>
    <row r="463" ht="12.75">
      <c r="D463" s="83"/>
    </row>
    <row r="464" ht="12.75">
      <c r="D464" s="83"/>
    </row>
    <row r="465" ht="12.75">
      <c r="D465" s="83"/>
    </row>
    <row r="466" ht="12.75">
      <c r="D466" s="83"/>
    </row>
    <row r="467" ht="12.75">
      <c r="D467" s="83"/>
    </row>
    <row r="468" ht="12.75">
      <c r="D468" s="83"/>
    </row>
    <row r="469" ht="12.75">
      <c r="D469" s="83"/>
    </row>
    <row r="470" ht="12.75">
      <c r="D470" s="83"/>
    </row>
    <row r="471" ht="12.75">
      <c r="D471" s="83"/>
    </row>
    <row r="472" ht="12.75">
      <c r="D472" s="83"/>
    </row>
    <row r="473" ht="12.75">
      <c r="D473" s="83"/>
    </row>
    <row r="474" ht="12.75">
      <c r="D474" s="83"/>
    </row>
    <row r="475" ht="12.75">
      <c r="D475" s="83"/>
    </row>
    <row r="476" ht="12.75">
      <c r="D476" s="83"/>
    </row>
    <row r="477" ht="12.75">
      <c r="D477" s="83"/>
    </row>
    <row r="478" ht="12.75">
      <c r="D478" s="83"/>
    </row>
    <row r="479" ht="12.75">
      <c r="D479" s="83"/>
    </row>
    <row r="480" ht="12.75">
      <c r="D480" s="83"/>
    </row>
    <row r="481" ht="12.75">
      <c r="D481" s="83"/>
    </row>
    <row r="482" ht="12.75">
      <c r="D482" s="83"/>
    </row>
    <row r="483" ht="12.75">
      <c r="D483" s="83"/>
    </row>
    <row r="484" ht="12.75">
      <c r="D484" s="83"/>
    </row>
    <row r="485" ht="12.75">
      <c r="D485" s="83"/>
    </row>
    <row r="486" ht="12.75">
      <c r="D486" s="83"/>
    </row>
    <row r="487" ht="12.75">
      <c r="D487" s="83"/>
    </row>
    <row r="488" ht="12.75">
      <c r="D488" s="83"/>
    </row>
    <row r="489" ht="12.75">
      <c r="D489" s="83"/>
    </row>
    <row r="490" ht="12.75">
      <c r="D490" s="83"/>
    </row>
    <row r="491" ht="12.75">
      <c r="D491" s="83"/>
    </row>
    <row r="492" ht="12.75">
      <c r="D492" s="83"/>
    </row>
    <row r="493" ht="12.75">
      <c r="D493" s="83"/>
    </row>
    <row r="494" ht="12.75">
      <c r="D494" s="83"/>
    </row>
    <row r="495" ht="12.75">
      <c r="D495" s="83"/>
    </row>
    <row r="496" ht="12.75">
      <c r="D496" s="83"/>
    </row>
    <row r="497" ht="12.75">
      <c r="D497" s="83"/>
    </row>
    <row r="498" ht="12.75">
      <c r="D498" s="83"/>
    </row>
    <row r="499" ht="12.75">
      <c r="D499" s="83"/>
    </row>
    <row r="500" ht="12.75">
      <c r="D500" s="83"/>
    </row>
    <row r="501" ht="12.75">
      <c r="D501" s="83"/>
    </row>
    <row r="502" ht="12.75">
      <c r="D502" s="83"/>
    </row>
    <row r="503" ht="12.75">
      <c r="D503" s="83"/>
    </row>
    <row r="504" ht="12.75">
      <c r="D504" s="83"/>
    </row>
    <row r="505" ht="12.75">
      <c r="D505" s="83"/>
    </row>
    <row r="506" ht="12.75">
      <c r="D506" s="83"/>
    </row>
    <row r="507" ht="12.75">
      <c r="D507" s="83"/>
    </row>
    <row r="508" ht="12.75">
      <c r="D508" s="83"/>
    </row>
    <row r="509" ht="12.75">
      <c r="D509" s="83"/>
    </row>
    <row r="510" ht="12.75">
      <c r="D510" s="83"/>
    </row>
    <row r="511" ht="12.75">
      <c r="D511" s="83"/>
    </row>
    <row r="512" ht="12.75">
      <c r="D512" s="83"/>
    </row>
    <row r="513" ht="12.75">
      <c r="D513" s="83"/>
    </row>
    <row r="514" ht="12.75">
      <c r="D514" s="83"/>
    </row>
    <row r="515" ht="12.75">
      <c r="D515" s="83"/>
    </row>
    <row r="516" ht="12.75">
      <c r="D516" s="83"/>
    </row>
    <row r="517" ht="12.75">
      <c r="D517" s="83"/>
    </row>
    <row r="518" ht="12.75">
      <c r="D518" s="83"/>
    </row>
    <row r="519" ht="12.75">
      <c r="D519" s="83"/>
    </row>
    <row r="520" ht="12.75">
      <c r="D520" s="83"/>
    </row>
    <row r="521" ht="12.75">
      <c r="D521" s="83"/>
    </row>
    <row r="522" ht="12.75">
      <c r="D522" s="83"/>
    </row>
    <row r="523" ht="12.75">
      <c r="D523" s="83"/>
    </row>
    <row r="524" ht="12.75">
      <c r="D524" s="83"/>
    </row>
    <row r="525" ht="12.75">
      <c r="D525" s="83"/>
    </row>
    <row r="526" ht="12.75">
      <c r="D526" s="83"/>
    </row>
    <row r="527" ht="12.75">
      <c r="D527" s="83"/>
    </row>
    <row r="528" ht="12.75">
      <c r="D528" s="83"/>
    </row>
    <row r="529" ht="12.75">
      <c r="D529" s="83"/>
    </row>
    <row r="530" ht="12.75">
      <c r="D530" s="83"/>
    </row>
    <row r="531" ht="12.75">
      <c r="D531" s="83"/>
    </row>
    <row r="532" ht="12.75">
      <c r="D532" s="83"/>
    </row>
    <row r="533" ht="12.75">
      <c r="D533" s="83"/>
    </row>
    <row r="534" ht="12.75">
      <c r="D534" s="83"/>
    </row>
    <row r="535" ht="12.75">
      <c r="D535" s="83"/>
    </row>
    <row r="536" ht="12.75">
      <c r="D536" s="83"/>
    </row>
    <row r="537" ht="12.75">
      <c r="D537" s="83"/>
    </row>
    <row r="538" ht="12.75">
      <c r="D538" s="83"/>
    </row>
    <row r="539" ht="12.75">
      <c r="D539" s="83"/>
    </row>
    <row r="540" ht="12.75">
      <c r="D540" s="83"/>
    </row>
    <row r="541" ht="12.75">
      <c r="D541" s="83"/>
    </row>
    <row r="542" ht="12.75">
      <c r="D542" s="83"/>
    </row>
    <row r="543" ht="12.75">
      <c r="D543" s="83"/>
    </row>
    <row r="544" ht="12.75">
      <c r="D544" s="83"/>
    </row>
    <row r="545" ht="12.75">
      <c r="D545" s="83"/>
    </row>
    <row r="546" ht="12.75">
      <c r="D546" s="83"/>
    </row>
    <row r="547" ht="12.75">
      <c r="D547" s="83"/>
    </row>
    <row r="548" ht="12.75">
      <c r="D548" s="83"/>
    </row>
    <row r="549" ht="12.75">
      <c r="D549" s="83"/>
    </row>
    <row r="550" ht="12.75">
      <c r="D550" s="83"/>
    </row>
    <row r="551" ht="12.75">
      <c r="D551" s="83"/>
    </row>
    <row r="552" ht="12.75">
      <c r="D552" s="83"/>
    </row>
    <row r="553" ht="12.75">
      <c r="D553" s="83"/>
    </row>
    <row r="554" ht="12.75">
      <c r="D554" s="83"/>
    </row>
    <row r="555" ht="12.75">
      <c r="D555" s="83"/>
    </row>
    <row r="556" ht="12.75">
      <c r="D556" s="83"/>
    </row>
    <row r="557" ht="12.75">
      <c r="D557" s="83"/>
    </row>
    <row r="558" ht="12.75">
      <c r="D558" s="83"/>
    </row>
    <row r="559" ht="12.75">
      <c r="D559" s="83"/>
    </row>
    <row r="560" ht="12.75">
      <c r="D560" s="83"/>
    </row>
    <row r="561" ht="12.75">
      <c r="D561" s="83"/>
    </row>
    <row r="562" ht="12.75">
      <c r="D562" s="83"/>
    </row>
    <row r="563" ht="12.75">
      <c r="D563" s="83"/>
    </row>
    <row r="564" ht="12.75">
      <c r="D564" s="83"/>
    </row>
    <row r="565" ht="12.75">
      <c r="D565" s="83"/>
    </row>
    <row r="566" ht="12.75">
      <c r="D566" s="83"/>
    </row>
    <row r="567" ht="12.75">
      <c r="D567" s="83"/>
    </row>
    <row r="568" ht="12.75">
      <c r="D568" s="83"/>
    </row>
    <row r="569" ht="12.75">
      <c r="D569" s="83"/>
    </row>
    <row r="570" ht="12.75">
      <c r="D570" s="83"/>
    </row>
    <row r="571" ht="12.75">
      <c r="D571" s="83"/>
    </row>
    <row r="572" ht="12.75">
      <c r="D572" s="83"/>
    </row>
    <row r="573" ht="12.75">
      <c r="D573" s="83"/>
    </row>
    <row r="574" ht="12.75">
      <c r="D574" s="83"/>
    </row>
    <row r="575" ht="12.75">
      <c r="D575" s="83"/>
    </row>
    <row r="576" ht="12.75">
      <c r="D576" s="83"/>
    </row>
    <row r="577" ht="12.75">
      <c r="D577" s="83"/>
    </row>
    <row r="578" ht="12.75">
      <c r="D578" s="83"/>
    </row>
    <row r="579" ht="12.75">
      <c r="D579" s="83"/>
    </row>
    <row r="580" ht="12.75">
      <c r="D580" s="83"/>
    </row>
    <row r="581" ht="12.75">
      <c r="D581" s="83"/>
    </row>
    <row r="582" ht="12.75">
      <c r="D582" s="83"/>
    </row>
    <row r="583" ht="12.75">
      <c r="D583" s="83"/>
    </row>
    <row r="584" ht="12.75">
      <c r="D584" s="83"/>
    </row>
    <row r="585" ht="12.75">
      <c r="D585" s="83"/>
    </row>
    <row r="586" ht="12.75">
      <c r="D586" s="83"/>
    </row>
    <row r="587" ht="12.75">
      <c r="D587" s="83"/>
    </row>
    <row r="588" ht="12.75">
      <c r="D588" s="83"/>
    </row>
    <row r="589" ht="12.75">
      <c r="D589" s="83"/>
    </row>
    <row r="590" ht="12.75">
      <c r="D590" s="83"/>
    </row>
    <row r="591" ht="12.75">
      <c r="D591" s="83"/>
    </row>
    <row r="592" ht="12.75">
      <c r="D592" s="83"/>
    </row>
    <row r="593" ht="12.75">
      <c r="D593" s="83"/>
    </row>
    <row r="594" ht="12.75">
      <c r="D594" s="83"/>
    </row>
    <row r="595" ht="12.75">
      <c r="D595" s="83"/>
    </row>
    <row r="596" ht="12.75">
      <c r="D596" s="83"/>
    </row>
    <row r="597" ht="12.75">
      <c r="D597" s="83"/>
    </row>
    <row r="598" ht="12.75">
      <c r="D598" s="83"/>
    </row>
    <row r="599" ht="12.75">
      <c r="D599" s="83"/>
    </row>
    <row r="600" ht="12.75">
      <c r="D600" s="83"/>
    </row>
    <row r="601" ht="12.75">
      <c r="D601" s="83"/>
    </row>
    <row r="602" ht="12.75">
      <c r="D602" s="83"/>
    </row>
    <row r="603" ht="12.75">
      <c r="D603" s="83"/>
    </row>
    <row r="604" ht="12.75">
      <c r="D604" s="83"/>
    </row>
    <row r="605" ht="12.75">
      <c r="D605" s="83"/>
    </row>
    <row r="606" ht="12.75">
      <c r="D606" s="83"/>
    </row>
    <row r="607" ht="12.75">
      <c r="D607" s="83"/>
    </row>
    <row r="608" ht="12.75">
      <c r="D608" s="83"/>
    </row>
    <row r="609" ht="12.75">
      <c r="D609" s="83"/>
    </row>
    <row r="610" ht="12.75">
      <c r="D610" s="83"/>
    </row>
    <row r="611" ht="12.75">
      <c r="D611" s="83"/>
    </row>
    <row r="612" ht="12.75">
      <c r="D612" s="83"/>
    </row>
    <row r="613" ht="12.75">
      <c r="D613" s="83"/>
    </row>
    <row r="614" ht="12.75">
      <c r="D614" s="83"/>
    </row>
    <row r="615" ht="12.75">
      <c r="D615" s="83"/>
    </row>
    <row r="616" ht="12.75">
      <c r="D616" s="83"/>
    </row>
    <row r="617" ht="12.75">
      <c r="D617" s="83"/>
    </row>
    <row r="618" ht="12.75">
      <c r="D618" s="83"/>
    </row>
    <row r="619" ht="12.75">
      <c r="D619" s="83"/>
    </row>
    <row r="620" ht="12.75">
      <c r="D620" s="83"/>
    </row>
    <row r="621" ht="12.75">
      <c r="D621" s="83"/>
    </row>
    <row r="622" ht="12.75">
      <c r="D622" s="83"/>
    </row>
    <row r="623" ht="12.75">
      <c r="D623" s="83"/>
    </row>
    <row r="624" ht="12.75">
      <c r="D624" s="83"/>
    </row>
    <row r="625" ht="12.75">
      <c r="D625" s="83"/>
    </row>
    <row r="626" ht="12.75">
      <c r="D626" s="83"/>
    </row>
    <row r="627" ht="12.75">
      <c r="D627" s="83"/>
    </row>
    <row r="628" ht="12.75">
      <c r="D628" s="83"/>
    </row>
    <row r="629" ht="12.75">
      <c r="D629" s="83"/>
    </row>
    <row r="630" ht="12.75">
      <c r="D630" s="83"/>
    </row>
    <row r="631" ht="12.75">
      <c r="D631" s="83"/>
    </row>
    <row r="632" ht="12.75">
      <c r="D632" s="83"/>
    </row>
    <row r="633" ht="12.75">
      <c r="D633" s="83"/>
    </row>
    <row r="634" ht="12.75">
      <c r="D634" s="83"/>
    </row>
    <row r="635" ht="12.75">
      <c r="D635" s="83"/>
    </row>
    <row r="636" ht="12.75">
      <c r="D636" s="83"/>
    </row>
    <row r="637" ht="12.75">
      <c r="D637" s="83"/>
    </row>
    <row r="638" ht="12.75">
      <c r="D638" s="83"/>
    </row>
    <row r="639" ht="12.75">
      <c r="D639" s="83"/>
    </row>
    <row r="640" ht="12.75">
      <c r="D640" s="83"/>
    </row>
    <row r="641" ht="12.75">
      <c r="D641" s="83"/>
    </row>
    <row r="642" ht="12.75">
      <c r="D642" s="83"/>
    </row>
    <row r="643" ht="12.75">
      <c r="D643" s="83"/>
    </row>
    <row r="644" ht="12.75">
      <c r="D644" s="83"/>
    </row>
    <row r="645" ht="12.75">
      <c r="D645" s="83"/>
    </row>
    <row r="646" ht="12.75">
      <c r="D646" s="83"/>
    </row>
    <row r="647" ht="12.75">
      <c r="D647" s="83"/>
    </row>
    <row r="648" ht="12.75">
      <c r="D648" s="83"/>
    </row>
    <row r="649" ht="12.75">
      <c r="D649" s="83"/>
    </row>
    <row r="650" ht="12.75">
      <c r="D650" s="83"/>
    </row>
    <row r="651" ht="12.75">
      <c r="D651" s="83"/>
    </row>
    <row r="652" ht="12.75">
      <c r="D652" s="83"/>
    </row>
    <row r="653" ht="12.75">
      <c r="D653" s="83"/>
    </row>
    <row r="654" ht="12.75">
      <c r="D654" s="83"/>
    </row>
    <row r="655" ht="12.75">
      <c r="D655" s="83"/>
    </row>
    <row r="656" ht="12.75">
      <c r="D656" s="83"/>
    </row>
    <row r="657" ht="12.75">
      <c r="D657" s="83"/>
    </row>
    <row r="658" ht="12.75">
      <c r="D658" s="83"/>
    </row>
    <row r="659" ht="12.75">
      <c r="D659" s="83"/>
    </row>
    <row r="660" ht="12.75">
      <c r="D660" s="83"/>
    </row>
    <row r="661" ht="12.75">
      <c r="D661" s="83"/>
    </row>
    <row r="662" ht="12.75">
      <c r="D662" s="83"/>
    </row>
    <row r="663" ht="12.75">
      <c r="D663" s="83"/>
    </row>
    <row r="664" ht="12.75">
      <c r="D664" s="83"/>
    </row>
    <row r="665" ht="12.75">
      <c r="D665" s="83"/>
    </row>
    <row r="666" ht="12.75">
      <c r="D666" s="83"/>
    </row>
    <row r="667" ht="12.75">
      <c r="D667" s="83"/>
    </row>
    <row r="668" ht="12.75">
      <c r="D668" s="83"/>
    </row>
    <row r="669" ht="12.75">
      <c r="D669" s="83"/>
    </row>
    <row r="670" ht="12.75">
      <c r="D670" s="83"/>
    </row>
    <row r="671" ht="12.75">
      <c r="D671" s="83"/>
    </row>
    <row r="672" ht="12.75">
      <c r="D672" s="83"/>
    </row>
    <row r="673" ht="12.75">
      <c r="D673" s="83"/>
    </row>
    <row r="674" ht="12.75">
      <c r="D674" s="83"/>
    </row>
    <row r="675" ht="12.75">
      <c r="D675" s="83"/>
    </row>
    <row r="676" ht="12.75">
      <c r="D676" s="83"/>
    </row>
    <row r="677" ht="12.75">
      <c r="D677" s="83"/>
    </row>
    <row r="678" ht="12.75">
      <c r="D678" s="83"/>
    </row>
    <row r="679" ht="12.75">
      <c r="D679" s="83"/>
    </row>
    <row r="680" ht="12.75">
      <c r="D680" s="83"/>
    </row>
    <row r="681" ht="12.75">
      <c r="D681" s="83"/>
    </row>
    <row r="682" ht="12.75">
      <c r="D682" s="83"/>
    </row>
    <row r="683" ht="12.75">
      <c r="D683" s="83"/>
    </row>
    <row r="684" ht="12.75">
      <c r="D684" s="83"/>
    </row>
    <row r="685" ht="12.75">
      <c r="D685" s="83"/>
    </row>
    <row r="686" ht="12.75">
      <c r="D686" s="83"/>
    </row>
    <row r="687" ht="12.75">
      <c r="D687" s="83"/>
    </row>
    <row r="688" ht="12.75">
      <c r="D688" s="83"/>
    </row>
    <row r="689" ht="12.75">
      <c r="D689" s="83"/>
    </row>
    <row r="690" ht="12.75">
      <c r="D690" s="83"/>
    </row>
    <row r="691" ht="12.75">
      <c r="D691" s="83"/>
    </row>
    <row r="692" ht="12.75">
      <c r="D692" s="83"/>
    </row>
    <row r="693" ht="12.75">
      <c r="D693" s="83"/>
    </row>
    <row r="694" ht="12.75">
      <c r="D694" s="83"/>
    </row>
    <row r="695" ht="12.75">
      <c r="D695" s="83"/>
    </row>
    <row r="696" ht="12.75">
      <c r="D696" s="83"/>
    </row>
    <row r="697" ht="12.75">
      <c r="D697" s="83"/>
    </row>
    <row r="698" ht="12.75">
      <c r="D698" s="83"/>
    </row>
    <row r="699" ht="12.75">
      <c r="D699" s="83"/>
    </row>
    <row r="700" ht="12.75">
      <c r="D700" s="83"/>
    </row>
    <row r="701" ht="12.75">
      <c r="D701" s="83"/>
    </row>
    <row r="702" ht="12.75">
      <c r="D702" s="83"/>
    </row>
    <row r="703" ht="12.75">
      <c r="D703" s="83"/>
    </row>
    <row r="704" ht="12.75">
      <c r="D704" s="83"/>
    </row>
    <row r="705" ht="12.75">
      <c r="D705" s="83"/>
    </row>
    <row r="706" ht="12.75">
      <c r="D706" s="83"/>
    </row>
    <row r="707" ht="12.75">
      <c r="D707" s="83"/>
    </row>
    <row r="708" ht="12.75">
      <c r="D708" s="83"/>
    </row>
    <row r="709" ht="12.75">
      <c r="D709" s="83"/>
    </row>
    <row r="710" ht="12.75">
      <c r="D710" s="83"/>
    </row>
    <row r="711" ht="12.75">
      <c r="D711" s="83"/>
    </row>
    <row r="712" ht="12.75">
      <c r="D712" s="83"/>
    </row>
    <row r="713" ht="12.75">
      <c r="D713" s="83"/>
    </row>
    <row r="714" ht="12.75">
      <c r="D714" s="83"/>
    </row>
    <row r="715" ht="12.75">
      <c r="D715" s="83"/>
    </row>
    <row r="716" ht="12.75">
      <c r="D716" s="83"/>
    </row>
    <row r="717" ht="12.75">
      <c r="D717" s="83"/>
    </row>
    <row r="718" ht="12.75">
      <c r="D718" s="83"/>
    </row>
    <row r="719" ht="12.75">
      <c r="D719" s="83"/>
    </row>
    <row r="720" ht="12.75">
      <c r="D720" s="83"/>
    </row>
    <row r="721" ht="12.75">
      <c r="D721" s="83"/>
    </row>
    <row r="722" ht="12.75">
      <c r="D722" s="83"/>
    </row>
    <row r="723" ht="12.75">
      <c r="D723" s="83"/>
    </row>
    <row r="724" ht="12.75">
      <c r="D724" s="83"/>
    </row>
    <row r="725" ht="12.75">
      <c r="D725" s="83"/>
    </row>
    <row r="726" ht="12.75">
      <c r="D726" s="83"/>
    </row>
    <row r="727" ht="12.75">
      <c r="D727" s="83"/>
    </row>
    <row r="728" ht="12.75">
      <c r="D728" s="83"/>
    </row>
    <row r="729" ht="12.75">
      <c r="D729" s="83"/>
    </row>
    <row r="730" ht="12.75">
      <c r="D730" s="83"/>
    </row>
    <row r="731" ht="12.75">
      <c r="D731" s="83"/>
    </row>
    <row r="732" ht="12.75">
      <c r="D732" s="83"/>
    </row>
    <row r="733" ht="12.75">
      <c r="D733" s="83"/>
    </row>
    <row r="734" ht="12.75">
      <c r="D734" s="83"/>
    </row>
    <row r="735" ht="12.75">
      <c r="D735" s="83"/>
    </row>
    <row r="736" ht="12.75">
      <c r="D736" s="83"/>
    </row>
    <row r="737" ht="12.75">
      <c r="D737" s="83"/>
    </row>
    <row r="738" ht="12.75">
      <c r="D738" s="83"/>
    </row>
    <row r="739" ht="12.75">
      <c r="D739" s="83"/>
    </row>
    <row r="740" ht="12.75">
      <c r="D740" s="83"/>
    </row>
    <row r="741" ht="12.75">
      <c r="D741" s="83"/>
    </row>
    <row r="742" ht="12.75">
      <c r="D742" s="83"/>
    </row>
    <row r="743" ht="12.75">
      <c r="D743" s="83"/>
    </row>
    <row r="744" ht="12.75">
      <c r="D744" s="83"/>
    </row>
    <row r="745" ht="12.75">
      <c r="D745" s="83"/>
    </row>
    <row r="746" ht="12.75">
      <c r="D746" s="83"/>
    </row>
    <row r="747" ht="12.75">
      <c r="D747" s="83"/>
    </row>
    <row r="748" ht="12.75">
      <c r="D748" s="83"/>
    </row>
    <row r="749" ht="12.75">
      <c r="D749" s="83"/>
    </row>
    <row r="750" ht="12.75">
      <c r="D750" s="83"/>
    </row>
    <row r="751" ht="12.75">
      <c r="D751" s="83"/>
    </row>
    <row r="752" ht="12.75">
      <c r="D752" s="83"/>
    </row>
    <row r="753" ht="12.75">
      <c r="D753" s="83"/>
    </row>
    <row r="754" ht="12.75">
      <c r="D754" s="83"/>
    </row>
    <row r="755" ht="12.75">
      <c r="D755" s="83"/>
    </row>
    <row r="756" ht="12.75">
      <c r="D756" s="83"/>
    </row>
    <row r="757" ht="12.75">
      <c r="D757" s="83"/>
    </row>
    <row r="758" ht="12.75">
      <c r="D758" s="83"/>
    </row>
    <row r="759" ht="12.75">
      <c r="D759" s="83"/>
    </row>
    <row r="760" ht="12.75">
      <c r="D760" s="83"/>
    </row>
    <row r="761" ht="12.75">
      <c r="D761" s="83"/>
    </row>
    <row r="762" ht="12.75">
      <c r="D762" s="83"/>
    </row>
    <row r="763" ht="12.75">
      <c r="D763" s="83"/>
    </row>
    <row r="764" ht="12.75">
      <c r="D764" s="83"/>
    </row>
    <row r="765" ht="12.75">
      <c r="D765" s="83"/>
    </row>
    <row r="766" ht="12.75">
      <c r="D766" s="83"/>
    </row>
    <row r="767" ht="12.75">
      <c r="D767" s="83"/>
    </row>
    <row r="768" ht="12.75">
      <c r="D768" s="83"/>
    </row>
    <row r="769" ht="12.75">
      <c r="D769" s="83"/>
    </row>
    <row r="770" ht="12.75">
      <c r="D770" s="83"/>
    </row>
    <row r="771" ht="12.75">
      <c r="D771" s="83"/>
    </row>
    <row r="772" ht="12.75">
      <c r="D772" s="83"/>
    </row>
    <row r="773" ht="12.75">
      <c r="D773" s="83"/>
    </row>
    <row r="774" ht="12.75">
      <c r="D774" s="83"/>
    </row>
    <row r="775" ht="12.75">
      <c r="D775" s="83"/>
    </row>
    <row r="776" ht="12.75">
      <c r="D776" s="83"/>
    </row>
    <row r="777" ht="12.75">
      <c r="D777" s="83"/>
    </row>
    <row r="778" ht="12.75">
      <c r="D778" s="83"/>
    </row>
    <row r="779" ht="12.75">
      <c r="D779" s="83"/>
    </row>
    <row r="780" ht="12.75">
      <c r="D780" s="83"/>
    </row>
    <row r="781" ht="12.75">
      <c r="D781" s="83"/>
    </row>
    <row r="782" ht="12.75">
      <c r="D782" s="83"/>
    </row>
    <row r="783" ht="12.75">
      <c r="D783" s="83"/>
    </row>
    <row r="784" ht="12.75">
      <c r="D784" s="83"/>
    </row>
    <row r="785" ht="12.75">
      <c r="D785" s="83"/>
    </row>
    <row r="786" ht="12.75">
      <c r="D786" s="83"/>
    </row>
    <row r="787" ht="12.75">
      <c r="D787" s="83"/>
    </row>
    <row r="788" ht="12.75">
      <c r="D788" s="83"/>
    </row>
    <row r="789" ht="12.75">
      <c r="D789" s="83"/>
    </row>
    <row r="790" ht="12.75">
      <c r="D790" s="83"/>
    </row>
    <row r="791" ht="12.75">
      <c r="D791" s="83"/>
    </row>
    <row r="792" ht="12.75">
      <c r="D792" s="83"/>
    </row>
    <row r="793" ht="12.75">
      <c r="D793" s="83"/>
    </row>
    <row r="794" ht="12.75">
      <c r="D794" s="83"/>
    </row>
    <row r="795" ht="12.75">
      <c r="D795" s="83"/>
    </row>
    <row r="796" ht="12.75">
      <c r="D796" s="83"/>
    </row>
    <row r="797" ht="12.75">
      <c r="D797" s="83"/>
    </row>
    <row r="798" ht="12.75">
      <c r="D798" s="83"/>
    </row>
    <row r="799" ht="12.75">
      <c r="D799" s="83"/>
    </row>
    <row r="800" ht="12.75">
      <c r="D800" s="83"/>
    </row>
    <row r="801" ht="12.75">
      <c r="D801" s="83"/>
    </row>
    <row r="802" ht="12.75">
      <c r="D802" s="83"/>
    </row>
    <row r="803" ht="12.75">
      <c r="D803" s="83"/>
    </row>
    <row r="804" ht="12.75">
      <c r="D804" s="83"/>
    </row>
    <row r="805" ht="12.75">
      <c r="D805" s="83"/>
    </row>
    <row r="806" ht="12.75">
      <c r="D806" s="83"/>
    </row>
    <row r="807" ht="12.75">
      <c r="D807" s="83"/>
    </row>
    <row r="808" ht="12.75">
      <c r="D808" s="83"/>
    </row>
    <row r="809" ht="12.75">
      <c r="D809" s="83"/>
    </row>
    <row r="810" ht="12.75">
      <c r="D810" s="83"/>
    </row>
    <row r="811" ht="12.75">
      <c r="D811" s="83"/>
    </row>
    <row r="812" ht="12.75">
      <c r="D812" s="83"/>
    </row>
    <row r="813" ht="12.75">
      <c r="D813" s="83"/>
    </row>
    <row r="814" ht="12.75">
      <c r="D814" s="83"/>
    </row>
    <row r="815" ht="12.75">
      <c r="D815" s="83"/>
    </row>
    <row r="816" ht="12.75">
      <c r="D816" s="83"/>
    </row>
    <row r="817" ht="12.75">
      <c r="D817" s="83"/>
    </row>
    <row r="818" ht="12.75">
      <c r="D818" s="83"/>
    </row>
    <row r="819" ht="12.75">
      <c r="D819" s="83"/>
    </row>
    <row r="820" ht="12.75">
      <c r="D820" s="83"/>
    </row>
    <row r="821" ht="12.75">
      <c r="D821" s="83"/>
    </row>
    <row r="822" ht="12.75">
      <c r="D822" s="83"/>
    </row>
    <row r="823" ht="12.75">
      <c r="D823" s="83"/>
    </row>
    <row r="824" ht="12.75">
      <c r="D824" s="83"/>
    </row>
    <row r="825" ht="12.75">
      <c r="D825" s="83"/>
    </row>
    <row r="826" ht="12.75">
      <c r="D826" s="83"/>
    </row>
    <row r="827" ht="12.75">
      <c r="D827" s="83"/>
    </row>
    <row r="828" ht="12.75">
      <c r="D828" s="83"/>
    </row>
    <row r="829" ht="12.75">
      <c r="D829" s="83"/>
    </row>
    <row r="830" ht="12.75">
      <c r="D830" s="83"/>
    </row>
    <row r="831" ht="12.75">
      <c r="D831" s="83"/>
    </row>
  </sheetData>
  <sheetProtection/>
  <mergeCells count="4">
    <mergeCell ref="A1:C1"/>
    <mergeCell ref="E5:F5"/>
    <mergeCell ref="Q13:Y13"/>
    <mergeCell ref="Q29:AA29"/>
  </mergeCells>
  <printOptions/>
  <pageMargins left="0.7" right="0.7" top="0.75" bottom="0.75" header="0.3" footer="0.3"/>
  <pageSetup fitToHeight="7" fitToWidth="1" horizontalDpi="600" verticalDpi="600" orientation="landscape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26"/>
  <sheetViews>
    <sheetView tabSelected="1" zoomScalePageLayoutView="0" workbookViewId="0" topLeftCell="A340">
      <selection activeCell="J371" sqref="J371"/>
    </sheetView>
  </sheetViews>
  <sheetFormatPr defaultColWidth="9.140625" defaultRowHeight="12.75"/>
  <cols>
    <col min="1" max="1" width="36.421875" style="52" customWidth="1"/>
    <col min="2" max="2" width="11.28125" style="52" bestFit="1" customWidth="1"/>
    <col min="3" max="3" width="11.421875" style="52" bestFit="1" customWidth="1"/>
    <col min="4" max="4" width="6.28125" style="52" bestFit="1" customWidth="1"/>
    <col min="5" max="5" width="4.7109375" style="52" customWidth="1"/>
    <col min="6" max="6" width="5.421875" style="52" bestFit="1" customWidth="1"/>
    <col min="7" max="7" width="2.28125" style="52" customWidth="1"/>
    <col min="8" max="8" width="11.421875" style="52" bestFit="1" customWidth="1"/>
    <col min="9" max="9" width="2.57421875" style="52" customWidth="1"/>
    <col min="10" max="10" width="11.28125" style="52" bestFit="1" customWidth="1"/>
    <col min="11" max="11" width="1.7109375" style="52" customWidth="1"/>
    <col min="12" max="12" width="11.421875" style="52" bestFit="1" customWidth="1"/>
    <col min="13" max="13" width="2.7109375" style="52" customWidth="1"/>
    <col min="14" max="14" width="11.421875" style="52" customWidth="1"/>
    <col min="15" max="15" width="0.85546875" style="52" customWidth="1"/>
    <col min="16" max="16" width="11.00390625" style="52" bestFit="1" customWidth="1"/>
    <col min="17" max="17" width="8.7109375" style="52" bestFit="1" customWidth="1"/>
    <col min="18" max="18" width="0.85546875" style="16" customWidth="1"/>
    <col min="19" max="19" width="11.28125" style="78" customWidth="1"/>
    <col min="20" max="20" width="0.85546875" style="79" customWidth="1"/>
    <col min="21" max="21" width="12.00390625" style="52" customWidth="1"/>
    <col min="22" max="22" width="0.85546875" style="16" customWidth="1"/>
    <col min="23" max="23" width="11.28125" style="52" bestFit="1" customWidth="1"/>
    <col min="24" max="24" width="0.85546875" style="16" customWidth="1"/>
    <col min="25" max="25" width="11.28125" style="52" bestFit="1" customWidth="1"/>
    <col min="26" max="26" width="0.85546875" style="52" customWidth="1"/>
    <col min="27" max="27" width="11.28125" style="52" bestFit="1" customWidth="1"/>
    <col min="28" max="28" width="13.00390625" style="52" customWidth="1"/>
    <col min="29" max="29" width="11.00390625" style="52" customWidth="1"/>
    <col min="30" max="32" width="9.140625" style="52" customWidth="1"/>
    <col min="33" max="33" width="11.140625" style="52" customWidth="1"/>
    <col min="34" max="16384" width="9.140625" style="52" customWidth="1"/>
  </cols>
  <sheetData>
    <row r="1" spans="1:3" ht="12.75">
      <c r="A1" s="137" t="s">
        <v>0</v>
      </c>
      <c r="B1" s="137"/>
      <c r="C1" s="137"/>
    </row>
    <row r="2" spans="1:3" ht="12.75">
      <c r="A2" s="80" t="s">
        <v>117</v>
      </c>
      <c r="B2" s="129" t="s">
        <v>140</v>
      </c>
      <c r="C2" s="80"/>
    </row>
    <row r="3" spans="1:3" ht="12.75">
      <c r="A3" s="81">
        <v>44377</v>
      </c>
      <c r="B3" s="131" t="s">
        <v>141</v>
      </c>
      <c r="C3" s="80"/>
    </row>
    <row r="4" spans="1:16" ht="12.75">
      <c r="A4" s="82"/>
      <c r="B4" s="82"/>
      <c r="C4" s="82"/>
      <c r="D4" s="82"/>
      <c r="E4" s="82"/>
      <c r="F4" s="82"/>
      <c r="G4" s="82"/>
      <c r="H4" s="82" t="s">
        <v>2</v>
      </c>
      <c r="I4" s="82"/>
      <c r="J4" s="82" t="s">
        <v>3</v>
      </c>
      <c r="K4" s="82"/>
      <c r="L4" s="82" t="s">
        <v>4</v>
      </c>
      <c r="N4" s="78" t="s">
        <v>5</v>
      </c>
      <c r="O4" s="78"/>
      <c r="P4" s="78"/>
    </row>
    <row r="5" spans="1:16" ht="12.75">
      <c r="A5" s="82" t="s">
        <v>6</v>
      </c>
      <c r="B5" s="82"/>
      <c r="C5" s="82" t="s">
        <v>7</v>
      </c>
      <c r="D5" s="82" t="s">
        <v>8</v>
      </c>
      <c r="E5" s="138" t="s">
        <v>9</v>
      </c>
      <c r="F5" s="138"/>
      <c r="G5" s="82"/>
      <c r="H5" s="82" t="s">
        <v>10</v>
      </c>
      <c r="I5" s="82"/>
      <c r="J5" s="82" t="s">
        <v>11</v>
      </c>
      <c r="K5" s="82"/>
      <c r="L5" s="82" t="s">
        <v>10</v>
      </c>
      <c r="N5" s="78" t="s">
        <v>12</v>
      </c>
      <c r="O5" s="78"/>
      <c r="P5" s="78"/>
    </row>
    <row r="6" spans="1:12" ht="12.75">
      <c r="A6" s="82"/>
      <c r="B6" s="82"/>
      <c r="C6" s="82"/>
      <c r="D6" s="82"/>
      <c r="E6" s="82"/>
      <c r="F6" s="82"/>
      <c r="G6" s="82"/>
      <c r="H6" s="82" t="s">
        <v>11</v>
      </c>
      <c r="I6" s="82"/>
      <c r="J6" s="82"/>
      <c r="K6" s="82"/>
      <c r="L6" s="82" t="s">
        <v>11</v>
      </c>
    </row>
    <row r="7" spans="3:12" ht="12.75">
      <c r="C7" s="13"/>
      <c r="D7" s="83"/>
      <c r="E7" s="13"/>
      <c r="F7" s="13"/>
      <c r="G7" s="13"/>
      <c r="H7" s="13"/>
      <c r="I7" s="13"/>
      <c r="J7" s="13"/>
      <c r="K7" s="13"/>
      <c r="L7" s="13"/>
    </row>
    <row r="8" spans="1:14" ht="12.75">
      <c r="A8" s="52" t="s">
        <v>14</v>
      </c>
      <c r="B8" s="84">
        <v>37622</v>
      </c>
      <c r="C8" s="13">
        <v>29602</v>
      </c>
      <c r="D8" s="83"/>
      <c r="E8" s="13" t="s">
        <v>13</v>
      </c>
      <c r="F8" s="13"/>
      <c r="G8" s="13"/>
      <c r="H8" s="13">
        <v>0</v>
      </c>
      <c r="I8" s="13"/>
      <c r="J8" s="13">
        <v>0</v>
      </c>
      <c r="K8" s="13"/>
      <c r="L8" s="13">
        <v>0</v>
      </c>
      <c r="N8" s="15">
        <f>C8</f>
        <v>29602</v>
      </c>
    </row>
    <row r="9" spans="1:16" ht="12.75">
      <c r="A9" s="75">
        <v>2011</v>
      </c>
      <c r="B9" s="84">
        <v>40724</v>
      </c>
      <c r="C9" s="85">
        <v>632562.42</v>
      </c>
      <c r="D9" s="83"/>
      <c r="E9" s="13" t="s">
        <v>13</v>
      </c>
      <c r="F9" s="13"/>
      <c r="G9" s="13"/>
      <c r="H9" s="13"/>
      <c r="I9" s="13"/>
      <c r="J9" s="15"/>
      <c r="K9" s="15"/>
      <c r="L9" s="15">
        <f>H9+J9</f>
        <v>0</v>
      </c>
      <c r="N9" s="85">
        <f>C9-L9</f>
        <v>632562.42</v>
      </c>
      <c r="O9" s="15"/>
      <c r="P9" s="15"/>
    </row>
    <row r="10" spans="3:12" ht="12.75">
      <c r="C10" s="13"/>
      <c r="D10" s="83"/>
      <c r="E10" s="13"/>
      <c r="F10" s="13"/>
      <c r="G10" s="13"/>
      <c r="H10" s="13"/>
      <c r="I10" s="13"/>
      <c r="J10" s="13"/>
      <c r="K10" s="13"/>
      <c r="L10" s="13"/>
    </row>
    <row r="11" spans="1:28" ht="13.5" thickBot="1">
      <c r="A11" s="80" t="s">
        <v>15</v>
      </c>
      <c r="B11" s="84"/>
      <c r="C11" s="14">
        <f>SUM(C8:C9)</f>
        <v>662164.42</v>
      </c>
      <c r="D11" s="83">
        <v>1491</v>
      </c>
      <c r="F11" s="13"/>
      <c r="G11" s="13"/>
      <c r="H11" s="15"/>
      <c r="I11" s="15"/>
      <c r="J11" s="15"/>
      <c r="K11" s="15"/>
      <c r="L11" s="15"/>
      <c r="N11" s="14">
        <f>SUM(N8:N9)</f>
        <v>662164.42</v>
      </c>
      <c r="O11" s="15"/>
      <c r="P11" s="15"/>
      <c r="AB11" s="86"/>
    </row>
    <row r="12" spans="2:16" ht="14.25" thickBot="1" thickTop="1">
      <c r="B12" s="84"/>
      <c r="C12" s="87"/>
      <c r="D12" s="83"/>
      <c r="E12" s="13"/>
      <c r="F12" s="13"/>
      <c r="G12" s="13"/>
      <c r="H12" s="13"/>
      <c r="I12" s="13"/>
      <c r="J12" s="13"/>
      <c r="K12" s="13"/>
      <c r="L12" s="13"/>
      <c r="N12" s="88"/>
      <c r="O12" s="88"/>
      <c r="P12" s="88"/>
    </row>
    <row r="13" spans="2:33" ht="13.5" thickBot="1">
      <c r="B13" s="84"/>
      <c r="C13" s="13"/>
      <c r="D13" s="83"/>
      <c r="E13" s="13"/>
      <c r="F13" s="13"/>
      <c r="G13" s="13"/>
      <c r="H13" s="13"/>
      <c r="I13" s="13"/>
      <c r="J13" s="13"/>
      <c r="K13" s="13"/>
      <c r="L13" s="13"/>
      <c r="N13" s="88"/>
      <c r="O13" s="88"/>
      <c r="P13" s="88"/>
      <c r="Q13" s="139" t="s">
        <v>65</v>
      </c>
      <c r="R13" s="140"/>
      <c r="S13" s="140"/>
      <c r="T13" s="140"/>
      <c r="U13" s="140"/>
      <c r="V13" s="140"/>
      <c r="W13" s="140"/>
      <c r="X13" s="140"/>
      <c r="Y13" s="141"/>
      <c r="AE13" s="86"/>
      <c r="AG13" s="86"/>
    </row>
    <row r="14" spans="15:34" ht="12.75">
      <c r="O14" s="15"/>
      <c r="P14" s="15"/>
      <c r="AB14" s="13"/>
      <c r="AC14" s="89"/>
      <c r="AG14" s="13"/>
      <c r="AH14" s="89"/>
    </row>
    <row r="15" spans="1:34" ht="12.75">
      <c r="A15" s="52" t="s">
        <v>75</v>
      </c>
      <c r="B15" s="84">
        <v>41455</v>
      </c>
      <c r="C15" s="15">
        <v>54575</v>
      </c>
      <c r="E15" s="78" t="s">
        <v>16</v>
      </c>
      <c r="F15" s="78">
        <v>40</v>
      </c>
      <c r="H15" s="46">
        <v>6820</v>
      </c>
      <c r="J15" s="13">
        <f>C15/F15</f>
        <v>1364.375</v>
      </c>
      <c r="L15" s="13">
        <f>H15+J15</f>
        <v>8184.375</v>
      </c>
      <c r="N15" s="15">
        <f>C15-L15</f>
        <v>46390.625</v>
      </c>
      <c r="O15" s="15"/>
      <c r="P15" s="15"/>
      <c r="AB15" s="13"/>
      <c r="AC15" s="89"/>
      <c r="AG15" s="13"/>
      <c r="AH15" s="89"/>
    </row>
    <row r="16" spans="1:34" ht="12.75">
      <c r="A16" s="52" t="s">
        <v>17</v>
      </c>
      <c r="B16" s="84">
        <v>37622</v>
      </c>
      <c r="C16" s="85">
        <v>118409</v>
      </c>
      <c r="D16" s="83"/>
      <c r="E16" s="90" t="s">
        <v>16</v>
      </c>
      <c r="F16" s="91">
        <v>40</v>
      </c>
      <c r="G16" s="13"/>
      <c r="H16" s="92">
        <v>51802</v>
      </c>
      <c r="I16" s="13"/>
      <c r="J16" s="85">
        <f>C16/F16</f>
        <v>2960.225</v>
      </c>
      <c r="K16" s="13"/>
      <c r="L16" s="85">
        <f>H16+J16</f>
        <v>54762.225</v>
      </c>
      <c r="N16" s="85">
        <f>C16-L16</f>
        <v>63646.775</v>
      </c>
      <c r="O16" s="15"/>
      <c r="P16" s="93" t="s">
        <v>67</v>
      </c>
      <c r="Q16" s="94">
        <v>1490</v>
      </c>
      <c r="R16" s="95"/>
      <c r="S16" s="94">
        <v>1491</v>
      </c>
      <c r="T16" s="95"/>
      <c r="U16" s="94">
        <v>1492</v>
      </c>
      <c r="V16" s="95"/>
      <c r="W16" s="94">
        <v>1493</v>
      </c>
      <c r="X16" s="95"/>
      <c r="Y16" s="94">
        <v>1494</v>
      </c>
      <c r="AB16" s="13"/>
      <c r="AC16" s="89"/>
      <c r="AG16" s="13"/>
      <c r="AH16" s="89"/>
    </row>
    <row r="17" spans="2:34" ht="12.75">
      <c r="B17" s="84"/>
      <c r="C17" s="15"/>
      <c r="D17" s="83"/>
      <c r="E17" s="15"/>
      <c r="F17" s="13"/>
      <c r="G17" s="13"/>
      <c r="H17" s="45"/>
      <c r="I17" s="13"/>
      <c r="J17" s="15"/>
      <c r="K17" s="13"/>
      <c r="L17" s="15"/>
      <c r="N17" s="15"/>
      <c r="O17" s="15"/>
      <c r="P17" s="93"/>
      <c r="Q17" s="96"/>
      <c r="R17" s="95"/>
      <c r="S17" s="97">
        <f>+L346</f>
        <v>150234.35</v>
      </c>
      <c r="T17" s="95"/>
      <c r="U17" s="96"/>
      <c r="V17" s="95"/>
      <c r="W17" s="96"/>
      <c r="X17" s="95"/>
      <c r="Y17" s="96"/>
      <c r="AB17" s="13"/>
      <c r="AC17" s="89"/>
      <c r="AG17" s="13"/>
      <c r="AH17" s="89"/>
    </row>
    <row r="18" spans="2:34" ht="13.5" thickBot="1">
      <c r="B18" s="84"/>
      <c r="C18" s="14">
        <f>SUM(C15:C17)</f>
        <v>172984</v>
      </c>
      <c r="D18" s="83"/>
      <c r="E18" s="15"/>
      <c r="F18" s="13"/>
      <c r="G18" s="13"/>
      <c r="H18" s="98">
        <f>SUM(H15:H17)</f>
        <v>58622</v>
      </c>
      <c r="I18" s="13"/>
      <c r="J18" s="14">
        <f>SUM(J15:J17)</f>
        <v>4324.6</v>
      </c>
      <c r="K18" s="13"/>
      <c r="L18" s="14">
        <f>SUM(L15:L17)</f>
        <v>62946.6</v>
      </c>
      <c r="N18" s="14">
        <f>SUM(N15:N17)</f>
        <v>110037.4</v>
      </c>
      <c r="O18" s="15"/>
      <c r="P18" s="93"/>
      <c r="Q18" s="96"/>
      <c r="R18" s="95"/>
      <c r="S18" s="97">
        <f>+L356</f>
        <v>1246107.5</v>
      </c>
      <c r="T18" s="95"/>
      <c r="U18" s="96"/>
      <c r="V18" s="95"/>
      <c r="W18" s="96"/>
      <c r="X18" s="95"/>
      <c r="Y18" s="96"/>
      <c r="AB18" s="13"/>
      <c r="AC18" s="89"/>
      <c r="AG18" s="13"/>
      <c r="AH18" s="89"/>
    </row>
    <row r="19" spans="2:34" ht="13.5" thickTop="1">
      <c r="B19" s="84"/>
      <c r="C19" s="87" t="s">
        <v>57</v>
      </c>
      <c r="D19" s="83"/>
      <c r="E19" s="13"/>
      <c r="F19" s="13"/>
      <c r="G19" s="13"/>
      <c r="H19" s="46"/>
      <c r="I19" s="13"/>
      <c r="J19" s="13"/>
      <c r="K19" s="13"/>
      <c r="L19" s="13"/>
      <c r="N19" s="88"/>
      <c r="O19" s="88"/>
      <c r="P19" s="88"/>
      <c r="Q19" s="49">
        <f>+L20</f>
        <v>62946.6</v>
      </c>
      <c r="R19" s="50"/>
      <c r="S19" s="69">
        <f>+L96</f>
        <v>5575290.688103005</v>
      </c>
      <c r="T19" s="55"/>
      <c r="U19" s="49">
        <f>+L42</f>
        <v>744492.8544000001</v>
      </c>
      <c r="V19" s="50"/>
      <c r="W19" s="49">
        <f>+L276</f>
        <v>22280004.4905</v>
      </c>
      <c r="X19" s="50"/>
      <c r="Y19" s="49">
        <f>+L210</f>
        <v>1793146.2435238096</v>
      </c>
      <c r="AB19" s="13"/>
      <c r="AC19" s="89"/>
      <c r="AG19" s="13"/>
      <c r="AH19" s="89"/>
    </row>
    <row r="20" spans="1:34" ht="13.5" thickBot="1">
      <c r="A20" s="80" t="s">
        <v>15</v>
      </c>
      <c r="B20" s="84"/>
      <c r="C20" s="14">
        <f>+C11+C18</f>
        <v>835148.42</v>
      </c>
      <c r="D20" s="83">
        <v>1490</v>
      </c>
      <c r="E20" s="13"/>
      <c r="F20" s="13"/>
      <c r="G20" s="13"/>
      <c r="H20" s="98">
        <f>+H11+H18</f>
        <v>58622</v>
      </c>
      <c r="I20" s="13"/>
      <c r="J20" s="14">
        <f>+J11+J18</f>
        <v>4324.6</v>
      </c>
      <c r="K20" s="13"/>
      <c r="L20" s="14">
        <f>+L11+L18</f>
        <v>62946.6</v>
      </c>
      <c r="N20" s="14">
        <f>+N11+N18</f>
        <v>772201.8200000001</v>
      </c>
      <c r="O20" s="15"/>
      <c r="P20" s="15"/>
      <c r="Q20" s="49"/>
      <c r="R20" s="50"/>
      <c r="S20" s="69">
        <f>+L218</f>
        <v>78640</v>
      </c>
      <c r="T20" s="55"/>
      <c r="U20" s="49">
        <f>+L292</f>
        <v>192084.5</v>
      </c>
      <c r="V20" s="50"/>
      <c r="W20" s="70"/>
      <c r="X20" s="71"/>
      <c r="Y20" s="49"/>
      <c r="AB20" s="13"/>
      <c r="AC20" s="89"/>
      <c r="AG20" s="13"/>
      <c r="AH20" s="89"/>
    </row>
    <row r="21" spans="2:34" ht="13.5" thickTop="1">
      <c r="B21" s="84"/>
      <c r="D21" s="83"/>
      <c r="E21" s="13"/>
      <c r="F21" s="13"/>
      <c r="G21" s="13"/>
      <c r="H21" s="13"/>
      <c r="I21" s="13"/>
      <c r="J21" s="13"/>
      <c r="K21" s="13"/>
      <c r="L21" s="87" t="s">
        <v>50</v>
      </c>
      <c r="N21" s="88"/>
      <c r="O21" s="88"/>
      <c r="P21" s="88"/>
      <c r="Q21" s="49"/>
      <c r="R21" s="50"/>
      <c r="S21" s="69">
        <f>+L225</f>
        <v>117066.58585858585</v>
      </c>
      <c r="T21" s="55"/>
      <c r="U21" s="49">
        <f>+L328</f>
        <v>7871018.600000001</v>
      </c>
      <c r="V21" s="50"/>
      <c r="W21" s="49"/>
      <c r="X21" s="50"/>
      <c r="Y21" s="49"/>
      <c r="AB21" s="13"/>
      <c r="AC21" s="89"/>
      <c r="AG21" s="13"/>
      <c r="AH21" s="89"/>
    </row>
    <row r="22" spans="3:34" ht="12.75">
      <c r="C22" s="15"/>
      <c r="D22" s="83"/>
      <c r="E22" s="13"/>
      <c r="F22" s="13"/>
      <c r="G22" s="13"/>
      <c r="H22" s="13"/>
      <c r="I22" s="13"/>
      <c r="J22" s="13"/>
      <c r="K22" s="13"/>
      <c r="L22" s="13"/>
      <c r="N22" s="15"/>
      <c r="O22" s="15"/>
      <c r="P22" s="15"/>
      <c r="Q22" s="49"/>
      <c r="R22" s="50"/>
      <c r="S22" s="69">
        <f>+L333</f>
        <v>1091768</v>
      </c>
      <c r="T22" s="55"/>
      <c r="U22" s="49"/>
      <c r="V22" s="50"/>
      <c r="W22" s="49"/>
      <c r="X22" s="50"/>
      <c r="Y22" s="49"/>
      <c r="AF22" s="70"/>
      <c r="AG22" s="13"/>
      <c r="AH22" s="89"/>
    </row>
    <row r="23" spans="1:25" ht="12.75">
      <c r="A23" s="75">
        <v>1967</v>
      </c>
      <c r="B23" s="84">
        <v>24473</v>
      </c>
      <c r="C23" s="15">
        <v>43000</v>
      </c>
      <c r="D23" s="83"/>
      <c r="E23" s="13" t="s">
        <v>16</v>
      </c>
      <c r="F23" s="13">
        <v>50</v>
      </c>
      <c r="G23" s="13"/>
      <c r="H23" s="13">
        <v>43000</v>
      </c>
      <c r="I23" s="13"/>
      <c r="J23" s="13"/>
      <c r="K23" s="13"/>
      <c r="L23" s="13">
        <f aca="true" t="shared" si="0" ref="L23:L39">H23+J23</f>
        <v>43000</v>
      </c>
      <c r="N23" s="15">
        <f aca="true" t="shared" si="1" ref="N23:N35">C23-L23</f>
        <v>0</v>
      </c>
      <c r="O23" s="15"/>
      <c r="P23" s="15"/>
      <c r="Q23" s="49"/>
      <c r="R23" s="50"/>
      <c r="S23" s="69">
        <f>+L339</f>
        <v>386000</v>
      </c>
      <c r="T23" s="55"/>
      <c r="U23" s="49"/>
      <c r="V23" s="50"/>
      <c r="W23" s="49"/>
      <c r="X23" s="50"/>
      <c r="Y23" s="49"/>
    </row>
    <row r="24" spans="1:25" ht="12.75">
      <c r="A24" s="75">
        <v>1969</v>
      </c>
      <c r="B24" s="84">
        <v>25204</v>
      </c>
      <c r="C24" s="15">
        <v>13864</v>
      </c>
      <c r="D24" s="83"/>
      <c r="E24" s="13" t="s">
        <v>16</v>
      </c>
      <c r="F24" s="13">
        <v>50</v>
      </c>
      <c r="G24" s="13"/>
      <c r="H24" s="13">
        <v>13864</v>
      </c>
      <c r="I24" s="13"/>
      <c r="J24" s="13"/>
      <c r="K24" s="13"/>
      <c r="L24" s="13">
        <f t="shared" si="0"/>
        <v>13864</v>
      </c>
      <c r="N24" s="15">
        <f t="shared" si="1"/>
        <v>0</v>
      </c>
      <c r="O24" s="15"/>
      <c r="P24" s="15"/>
      <c r="Q24" s="53"/>
      <c r="R24" s="50"/>
      <c r="S24" s="54">
        <f>+L342</f>
        <v>180000</v>
      </c>
      <c r="T24" s="55"/>
      <c r="U24" s="53"/>
      <c r="V24" s="50"/>
      <c r="W24" s="53"/>
      <c r="X24" s="50"/>
      <c r="Y24" s="53"/>
    </row>
    <row r="25" spans="1:27" ht="13.5" thickBot="1">
      <c r="A25" s="75">
        <v>1970</v>
      </c>
      <c r="B25" s="84">
        <v>25569</v>
      </c>
      <c r="C25" s="15">
        <v>149278</v>
      </c>
      <c r="D25" s="83"/>
      <c r="E25" s="13" t="s">
        <v>16</v>
      </c>
      <c r="F25" s="13">
        <v>50</v>
      </c>
      <c r="G25" s="13"/>
      <c r="H25" s="13">
        <v>132426</v>
      </c>
      <c r="I25" s="13"/>
      <c r="J25" s="13">
        <f aca="true" t="shared" si="2" ref="J25:J39">C25/F25</f>
        <v>2985.56</v>
      </c>
      <c r="K25" s="13"/>
      <c r="L25" s="13">
        <f t="shared" si="0"/>
        <v>135411.56</v>
      </c>
      <c r="N25" s="15">
        <f t="shared" si="1"/>
        <v>13866.440000000002</v>
      </c>
      <c r="O25" s="15"/>
      <c r="P25" s="93" t="s">
        <v>66</v>
      </c>
      <c r="Q25" s="56">
        <f>SUM(Q19:Q24)</f>
        <v>62946.6</v>
      </c>
      <c r="R25" s="45"/>
      <c r="S25" s="57">
        <f>SUM(S17:S24)</f>
        <v>8825107.12396159</v>
      </c>
      <c r="T25" s="45"/>
      <c r="U25" s="56">
        <f>SUM(U19:U24)</f>
        <v>8807595.954400001</v>
      </c>
      <c r="V25" s="45"/>
      <c r="W25" s="57">
        <f>SUM(W19:W24)</f>
        <v>22280004.4905</v>
      </c>
      <c r="X25" s="45"/>
      <c r="Y25" s="57">
        <f>SUM(Y19:Y24)</f>
        <v>1793146.2435238096</v>
      </c>
      <c r="AA25" s="120">
        <f>SUM(Q25:Z25)</f>
        <v>41768800.4123854</v>
      </c>
    </row>
    <row r="26" spans="1:25" ht="13.5" thickTop="1">
      <c r="A26" s="75">
        <v>1971</v>
      </c>
      <c r="B26" s="84">
        <v>25934</v>
      </c>
      <c r="C26" s="15">
        <v>22518</v>
      </c>
      <c r="D26" s="83"/>
      <c r="E26" s="13" t="s">
        <v>16</v>
      </c>
      <c r="F26" s="13">
        <v>50</v>
      </c>
      <c r="G26" s="13"/>
      <c r="H26" s="13">
        <v>21840</v>
      </c>
      <c r="I26" s="13"/>
      <c r="J26" s="13">
        <f t="shared" si="2"/>
        <v>450.36</v>
      </c>
      <c r="K26" s="13"/>
      <c r="L26" s="13">
        <f t="shared" si="0"/>
        <v>22290.36</v>
      </c>
      <c r="N26" s="15">
        <f t="shared" si="1"/>
        <v>227.63999999999942</v>
      </c>
      <c r="O26" s="15"/>
      <c r="P26" s="93" t="s">
        <v>55</v>
      </c>
      <c r="Q26" s="87" t="s">
        <v>50</v>
      </c>
      <c r="R26" s="45"/>
      <c r="S26" s="87" t="s">
        <v>51</v>
      </c>
      <c r="T26" s="48"/>
      <c r="U26" s="87" t="s">
        <v>52</v>
      </c>
      <c r="V26" s="45"/>
      <c r="W26" s="87" t="s">
        <v>53</v>
      </c>
      <c r="X26" s="45"/>
      <c r="Y26" s="87" t="s">
        <v>54</v>
      </c>
    </row>
    <row r="27" spans="1:17" ht="12.75">
      <c r="A27" s="75">
        <v>1972</v>
      </c>
      <c r="B27" s="84">
        <v>26299</v>
      </c>
      <c r="C27" s="15">
        <v>4609</v>
      </c>
      <c r="D27" s="83"/>
      <c r="E27" s="13" t="s">
        <v>16</v>
      </c>
      <c r="F27" s="13">
        <v>50</v>
      </c>
      <c r="G27" s="13"/>
      <c r="H27" s="13">
        <v>4609</v>
      </c>
      <c r="I27" s="13"/>
      <c r="J27" s="13"/>
      <c r="K27" s="13"/>
      <c r="L27" s="13">
        <f t="shared" si="0"/>
        <v>4609</v>
      </c>
      <c r="N27" s="15">
        <f t="shared" si="1"/>
        <v>0</v>
      </c>
      <c r="O27" s="15"/>
      <c r="Q27" s="82" t="s">
        <v>130</v>
      </c>
    </row>
    <row r="28" spans="1:16" ht="13.5" thickBot="1">
      <c r="A28" s="75">
        <v>1976</v>
      </c>
      <c r="B28" s="84">
        <v>27760</v>
      </c>
      <c r="C28" s="15">
        <v>22369</v>
      </c>
      <c r="D28" s="83"/>
      <c r="E28" s="13" t="s">
        <v>16</v>
      </c>
      <c r="F28" s="13">
        <v>50</v>
      </c>
      <c r="G28" s="13"/>
      <c r="H28" s="13">
        <v>19905</v>
      </c>
      <c r="I28" s="13"/>
      <c r="J28" s="13">
        <f t="shared" si="2"/>
        <v>447.38</v>
      </c>
      <c r="K28" s="13"/>
      <c r="L28" s="13">
        <f t="shared" si="0"/>
        <v>20352.38</v>
      </c>
      <c r="N28" s="15">
        <f t="shared" si="1"/>
        <v>2016.619999999999</v>
      </c>
      <c r="O28" s="15"/>
      <c r="P28" s="15"/>
    </row>
    <row r="29" spans="1:27" ht="13.5" thickBot="1">
      <c r="A29" s="75">
        <v>1980</v>
      </c>
      <c r="B29" s="84">
        <v>29221</v>
      </c>
      <c r="C29" s="15">
        <v>4023</v>
      </c>
      <c r="D29" s="83"/>
      <c r="E29" s="13" t="s">
        <v>16</v>
      </c>
      <c r="F29" s="13">
        <v>50</v>
      </c>
      <c r="G29" s="13"/>
      <c r="H29" s="13">
        <v>3289</v>
      </c>
      <c r="I29" s="13"/>
      <c r="J29" s="13">
        <f t="shared" si="2"/>
        <v>80.46</v>
      </c>
      <c r="K29" s="13"/>
      <c r="L29" s="13">
        <f t="shared" si="0"/>
        <v>3369.46</v>
      </c>
      <c r="N29" s="15">
        <f t="shared" si="1"/>
        <v>653.54</v>
      </c>
      <c r="O29" s="15"/>
      <c r="P29" s="15"/>
      <c r="Q29" s="139" t="s">
        <v>64</v>
      </c>
      <c r="R29" s="140"/>
      <c r="S29" s="140"/>
      <c r="T29" s="140"/>
      <c r="U29" s="140"/>
      <c r="V29" s="140"/>
      <c r="W29" s="140"/>
      <c r="X29" s="140"/>
      <c r="Y29" s="140"/>
      <c r="Z29" s="140"/>
      <c r="AA29" s="141"/>
    </row>
    <row r="30" spans="1:16" ht="12.75">
      <c r="A30" s="75">
        <v>2008</v>
      </c>
      <c r="B30" s="84">
        <v>39629</v>
      </c>
      <c r="C30" s="15">
        <v>816454.95</v>
      </c>
      <c r="D30" s="83"/>
      <c r="E30" s="13" t="s">
        <v>18</v>
      </c>
      <c r="F30" s="13">
        <v>50</v>
      </c>
      <c r="G30" s="13"/>
      <c r="H30" s="13">
        <v>195948</v>
      </c>
      <c r="I30" s="13"/>
      <c r="J30" s="13">
        <f t="shared" si="2"/>
        <v>16329.098999999998</v>
      </c>
      <c r="K30" s="13"/>
      <c r="L30" s="13">
        <f t="shared" si="0"/>
        <v>212277.099</v>
      </c>
      <c r="N30" s="15">
        <f t="shared" si="1"/>
        <v>604177.851</v>
      </c>
      <c r="O30" s="15"/>
      <c r="P30" s="15"/>
    </row>
    <row r="31" spans="1:27" ht="12.75">
      <c r="A31" s="75" t="s">
        <v>32</v>
      </c>
      <c r="B31" s="84">
        <v>39994</v>
      </c>
      <c r="C31" s="15">
        <v>165753</v>
      </c>
      <c r="D31" s="83"/>
      <c r="E31" s="13" t="s">
        <v>16</v>
      </c>
      <c r="F31" s="13">
        <v>50</v>
      </c>
      <c r="G31" s="13"/>
      <c r="H31" s="13">
        <v>36465</v>
      </c>
      <c r="I31" s="13"/>
      <c r="J31" s="13">
        <f t="shared" si="2"/>
        <v>3315.06</v>
      </c>
      <c r="K31" s="13"/>
      <c r="L31" s="13">
        <f t="shared" si="0"/>
        <v>39780.06</v>
      </c>
      <c r="N31" s="15">
        <f t="shared" si="1"/>
        <v>125972.94</v>
      </c>
      <c r="O31" s="15"/>
      <c r="P31" s="93" t="s">
        <v>67</v>
      </c>
      <c r="Q31" s="94">
        <v>1400</v>
      </c>
      <c r="R31" s="95"/>
      <c r="S31" s="94">
        <v>1430</v>
      </c>
      <c r="T31" s="95"/>
      <c r="U31" s="94">
        <v>1420</v>
      </c>
      <c r="V31" s="95"/>
      <c r="W31" s="94">
        <v>1450</v>
      </c>
      <c r="X31" s="95"/>
      <c r="Y31" s="94">
        <v>1440</v>
      </c>
      <c r="AA31" s="94" t="s">
        <v>56</v>
      </c>
    </row>
    <row r="32" spans="1:27" ht="12.75">
      <c r="A32" s="75" t="s">
        <v>33</v>
      </c>
      <c r="B32" s="84">
        <v>39994</v>
      </c>
      <c r="C32" s="15">
        <v>289174</v>
      </c>
      <c r="D32" s="83"/>
      <c r="E32" s="13" t="s">
        <v>16</v>
      </c>
      <c r="F32" s="13">
        <v>50</v>
      </c>
      <c r="G32" s="13"/>
      <c r="H32" s="13">
        <v>63615</v>
      </c>
      <c r="I32" s="13"/>
      <c r="J32" s="13">
        <f t="shared" si="2"/>
        <v>5783.48</v>
      </c>
      <c r="K32" s="13"/>
      <c r="L32" s="13">
        <f t="shared" si="0"/>
        <v>69398.48</v>
      </c>
      <c r="N32" s="15">
        <f t="shared" si="1"/>
        <v>219775.52000000002</v>
      </c>
      <c r="O32" s="15"/>
      <c r="P32" s="88"/>
      <c r="Q32" s="51">
        <f>+C20</f>
        <v>835148.42</v>
      </c>
      <c r="R32" s="45"/>
      <c r="S32" s="47">
        <f>+C42</f>
        <v>3708465.7199999997</v>
      </c>
      <c r="T32" s="48"/>
      <c r="U32" s="49">
        <f>+C96</f>
        <v>7128353</v>
      </c>
      <c r="V32" s="50"/>
      <c r="W32" s="51">
        <f>+C210</f>
        <v>3887308.14</v>
      </c>
      <c r="X32" s="45"/>
      <c r="Y32" s="51">
        <f>+C276</f>
        <v>62754645.89</v>
      </c>
      <c r="AA32" s="51"/>
    </row>
    <row r="33" spans="1:27" ht="12.75">
      <c r="A33" s="75" t="s">
        <v>36</v>
      </c>
      <c r="B33" s="84">
        <v>40359</v>
      </c>
      <c r="C33" s="15">
        <v>1700</v>
      </c>
      <c r="D33" s="83"/>
      <c r="E33" s="13" t="s">
        <v>16</v>
      </c>
      <c r="F33" s="13">
        <v>50</v>
      </c>
      <c r="G33" s="13"/>
      <c r="H33" s="13">
        <v>340</v>
      </c>
      <c r="I33" s="13"/>
      <c r="J33" s="13">
        <f t="shared" si="2"/>
        <v>34</v>
      </c>
      <c r="K33" s="13"/>
      <c r="L33" s="13">
        <f t="shared" si="0"/>
        <v>374</v>
      </c>
      <c r="N33" s="15">
        <f t="shared" si="1"/>
        <v>1326</v>
      </c>
      <c r="O33" s="15"/>
      <c r="P33" s="15"/>
      <c r="Q33" s="51"/>
      <c r="R33" s="45"/>
      <c r="S33" s="47">
        <f>+C292</f>
        <v>192736</v>
      </c>
      <c r="T33" s="48"/>
      <c r="U33" s="51">
        <f>+C218</f>
        <v>78640</v>
      </c>
      <c r="V33" s="45"/>
      <c r="W33" s="46"/>
      <c r="Y33" s="46"/>
      <c r="AA33" s="46"/>
    </row>
    <row r="34" spans="1:27" ht="12.75">
      <c r="A34" s="75" t="s">
        <v>48</v>
      </c>
      <c r="B34" s="84">
        <v>40724</v>
      </c>
      <c r="C34" s="15">
        <v>101795.27</v>
      </c>
      <c r="D34" s="83"/>
      <c r="E34" s="13" t="s">
        <v>16</v>
      </c>
      <c r="F34" s="13">
        <v>50</v>
      </c>
      <c r="G34" s="13"/>
      <c r="H34" s="13">
        <v>18324</v>
      </c>
      <c r="I34" s="13"/>
      <c r="J34" s="13">
        <f t="shared" si="2"/>
        <v>2035.9054</v>
      </c>
      <c r="K34" s="13"/>
      <c r="L34" s="13">
        <f t="shared" si="0"/>
        <v>20359.9054</v>
      </c>
      <c r="N34" s="15">
        <f t="shared" si="1"/>
        <v>81435.3646</v>
      </c>
      <c r="O34" s="15"/>
      <c r="P34" s="88"/>
      <c r="Q34" s="51"/>
      <c r="R34" s="45"/>
      <c r="S34" s="47">
        <f>+C328</f>
        <v>8475768</v>
      </c>
      <c r="T34" s="48"/>
      <c r="U34" s="51">
        <f>+C225</f>
        <v>134213</v>
      </c>
      <c r="V34" s="45"/>
      <c r="W34" s="46"/>
      <c r="X34" s="45"/>
      <c r="Y34" s="46"/>
      <c r="AA34" s="46"/>
    </row>
    <row r="35" spans="1:27" ht="12.75">
      <c r="A35" s="75" t="s">
        <v>74</v>
      </c>
      <c r="B35" s="84">
        <v>41090</v>
      </c>
      <c r="C35" s="15">
        <v>25000</v>
      </c>
      <c r="D35" s="83"/>
      <c r="E35" s="13" t="s">
        <v>16</v>
      </c>
      <c r="F35" s="13">
        <v>50</v>
      </c>
      <c r="G35" s="13"/>
      <c r="H35" s="13">
        <v>4000</v>
      </c>
      <c r="I35" s="13"/>
      <c r="J35" s="13">
        <f t="shared" si="2"/>
        <v>500</v>
      </c>
      <c r="K35" s="13"/>
      <c r="L35" s="13">
        <f t="shared" si="0"/>
        <v>4500</v>
      </c>
      <c r="N35" s="15">
        <f t="shared" si="1"/>
        <v>20500</v>
      </c>
      <c r="O35" s="15"/>
      <c r="P35" s="15"/>
      <c r="Q35" s="51"/>
      <c r="R35" s="45"/>
      <c r="S35" s="47"/>
      <c r="T35" s="48"/>
      <c r="U35" s="51">
        <f>+C333</f>
        <v>1039780</v>
      </c>
      <c r="V35" s="45"/>
      <c r="W35" s="46"/>
      <c r="X35" s="45"/>
      <c r="Y35" s="46"/>
      <c r="AA35" s="46"/>
    </row>
    <row r="36" spans="1:27" ht="12.75">
      <c r="A36" s="75" t="s">
        <v>73</v>
      </c>
      <c r="B36" s="84">
        <v>41090</v>
      </c>
      <c r="C36" s="15">
        <v>43255.5</v>
      </c>
      <c r="D36" s="83"/>
      <c r="E36" s="13" t="s">
        <v>16</v>
      </c>
      <c r="F36" s="13">
        <v>50</v>
      </c>
      <c r="G36" s="13"/>
      <c r="H36" s="15">
        <v>6924</v>
      </c>
      <c r="I36" s="13"/>
      <c r="J36" s="15">
        <f t="shared" si="2"/>
        <v>865.11</v>
      </c>
      <c r="K36" s="13"/>
      <c r="L36" s="15">
        <f t="shared" si="0"/>
        <v>7789.11</v>
      </c>
      <c r="N36" s="15">
        <f>C36-L36</f>
        <v>35466.39</v>
      </c>
      <c r="O36" s="15"/>
      <c r="P36" s="15"/>
      <c r="Q36" s="51"/>
      <c r="R36" s="45"/>
      <c r="S36" s="47"/>
      <c r="T36" s="48"/>
      <c r="U36" s="51">
        <f>+C339</f>
        <v>386000</v>
      </c>
      <c r="V36" s="45"/>
      <c r="W36" s="46"/>
      <c r="X36" s="45"/>
      <c r="Y36" s="46"/>
      <c r="AA36" s="46"/>
    </row>
    <row r="37" spans="1:27" ht="12.75">
      <c r="A37" s="75" t="s">
        <v>110</v>
      </c>
      <c r="B37" s="84">
        <v>42916</v>
      </c>
      <c r="C37" s="15">
        <v>1433502</v>
      </c>
      <c r="D37" s="83"/>
      <c r="E37" s="13" t="s">
        <v>16</v>
      </c>
      <c r="F37" s="13">
        <v>50</v>
      </c>
      <c r="G37" s="13"/>
      <c r="H37" s="15">
        <v>86010</v>
      </c>
      <c r="I37" s="13"/>
      <c r="J37" s="15">
        <f t="shared" si="2"/>
        <v>28670.04</v>
      </c>
      <c r="K37" s="13"/>
      <c r="L37" s="15">
        <f t="shared" si="0"/>
        <v>114680.04000000001</v>
      </c>
      <c r="N37" s="15">
        <f>C37-L37</f>
        <v>1318821.96</v>
      </c>
      <c r="O37" s="15"/>
      <c r="P37" s="15"/>
      <c r="Q37" s="51"/>
      <c r="R37" s="45"/>
      <c r="S37" s="47"/>
      <c r="T37" s="48"/>
      <c r="U37" s="51"/>
      <c r="V37" s="45"/>
      <c r="W37" s="46"/>
      <c r="X37" s="45"/>
      <c r="Y37" s="46"/>
      <c r="AA37" s="46"/>
    </row>
    <row r="38" spans="1:27" ht="12.75">
      <c r="A38" s="75" t="s">
        <v>109</v>
      </c>
      <c r="B38" s="84">
        <v>42916</v>
      </c>
      <c r="C38" s="15">
        <v>349895</v>
      </c>
      <c r="D38" s="83"/>
      <c r="E38" s="13" t="s">
        <v>16</v>
      </c>
      <c r="F38" s="13">
        <v>50</v>
      </c>
      <c r="G38" s="13"/>
      <c r="H38" s="15">
        <v>20994</v>
      </c>
      <c r="I38" s="13"/>
      <c r="J38" s="15">
        <f t="shared" si="2"/>
        <v>6997.9</v>
      </c>
      <c r="K38" s="13"/>
      <c r="L38" s="15">
        <f t="shared" si="0"/>
        <v>27991.9</v>
      </c>
      <c r="N38" s="15">
        <f>C38-L38</f>
        <v>321903.1</v>
      </c>
      <c r="O38" s="15"/>
      <c r="P38" s="15"/>
      <c r="Q38" s="51"/>
      <c r="R38" s="45"/>
      <c r="S38" s="47"/>
      <c r="T38" s="48"/>
      <c r="U38" s="51"/>
      <c r="V38" s="45"/>
      <c r="W38" s="46"/>
      <c r="X38" s="45"/>
      <c r="Y38" s="46"/>
      <c r="AA38" s="46"/>
    </row>
    <row r="39" spans="1:27" ht="12.75">
      <c r="A39" s="75" t="s">
        <v>136</v>
      </c>
      <c r="B39" s="84">
        <v>44012</v>
      </c>
      <c r="C39" s="85">
        <v>222275</v>
      </c>
      <c r="D39" s="83"/>
      <c r="E39" s="13" t="s">
        <v>16</v>
      </c>
      <c r="F39" s="13">
        <v>50</v>
      </c>
      <c r="G39" s="13"/>
      <c r="H39" s="85"/>
      <c r="I39" s="13"/>
      <c r="J39" s="85">
        <f t="shared" si="2"/>
        <v>4445.5</v>
      </c>
      <c r="K39" s="13"/>
      <c r="L39" s="85">
        <f t="shared" si="0"/>
        <v>4445.5</v>
      </c>
      <c r="N39" s="85">
        <f>C39-L39</f>
        <v>217829.5</v>
      </c>
      <c r="O39" s="15"/>
      <c r="P39" s="15"/>
      <c r="Q39" s="51"/>
      <c r="R39" s="45"/>
      <c r="S39" s="47"/>
      <c r="T39" s="48"/>
      <c r="U39" s="51"/>
      <c r="V39" s="45"/>
      <c r="W39" s="46"/>
      <c r="X39" s="45"/>
      <c r="Y39" s="46"/>
      <c r="AA39" s="46"/>
    </row>
    <row r="40" spans="1:27" ht="12.75">
      <c r="A40" s="75"/>
      <c r="B40" s="84"/>
      <c r="C40" s="15"/>
      <c r="D40" s="83"/>
      <c r="E40" s="13"/>
      <c r="F40" s="13"/>
      <c r="G40" s="13"/>
      <c r="H40" s="15"/>
      <c r="I40" s="13"/>
      <c r="J40" s="15"/>
      <c r="K40" s="13"/>
      <c r="L40" s="15"/>
      <c r="N40" s="15"/>
      <c r="O40" s="15"/>
      <c r="P40" s="15"/>
      <c r="Q40" s="51"/>
      <c r="R40" s="45"/>
      <c r="S40" s="47"/>
      <c r="T40" s="48"/>
      <c r="U40" s="51"/>
      <c r="V40" s="45"/>
      <c r="W40" s="46"/>
      <c r="X40" s="45"/>
      <c r="Y40" s="46"/>
      <c r="AA40" s="46"/>
    </row>
    <row r="41" spans="3:27" ht="12.75">
      <c r="C41" s="15"/>
      <c r="D41" s="83"/>
      <c r="E41" s="13"/>
      <c r="F41" s="13"/>
      <c r="G41" s="13"/>
      <c r="H41" s="13"/>
      <c r="I41" s="13"/>
      <c r="J41" s="13"/>
      <c r="K41" s="13"/>
      <c r="L41" s="13"/>
      <c r="N41" s="15"/>
      <c r="O41" s="15"/>
      <c r="P41" s="15"/>
      <c r="Q41" s="50"/>
      <c r="R41" s="50"/>
      <c r="S41" s="55"/>
      <c r="T41" s="55"/>
      <c r="U41" s="50">
        <f>+C342</f>
        <v>180000</v>
      </c>
      <c r="V41" s="50"/>
      <c r="W41" s="50"/>
      <c r="X41" s="50"/>
      <c r="Y41" s="50"/>
      <c r="Z41" s="16"/>
      <c r="AA41" s="50"/>
    </row>
    <row r="42" spans="1:21" ht="13.5" thickBot="1">
      <c r="A42" s="80" t="s">
        <v>19</v>
      </c>
      <c r="B42" s="84"/>
      <c r="C42" s="14">
        <f>SUM(C23:C39)</f>
        <v>3708465.7199999997</v>
      </c>
      <c r="D42" s="99">
        <v>1492</v>
      </c>
      <c r="E42" s="13"/>
      <c r="F42" s="13"/>
      <c r="G42" s="13"/>
      <c r="H42" s="14">
        <f>SUM(H23:H39)</f>
        <v>671553</v>
      </c>
      <c r="I42" s="15"/>
      <c r="J42" s="14">
        <f>SUM(J23:J39)</f>
        <v>72939.8544</v>
      </c>
      <c r="K42" s="15"/>
      <c r="L42" s="14">
        <f>SUM(L23:L39)</f>
        <v>744492.8544000001</v>
      </c>
      <c r="M42" s="16"/>
      <c r="N42" s="14">
        <f>SUM(N23:N39)</f>
        <v>2963972.8655999997</v>
      </c>
      <c r="O42" s="15"/>
      <c r="U42" s="100">
        <f>+C346</f>
        <v>500787</v>
      </c>
    </row>
    <row r="43" spans="2:21" ht="13.5" thickTop="1">
      <c r="B43" s="84"/>
      <c r="C43" s="87" t="s">
        <v>58</v>
      </c>
      <c r="D43" s="99"/>
      <c r="E43" s="13"/>
      <c r="F43" s="13"/>
      <c r="G43" s="13"/>
      <c r="H43" s="15"/>
      <c r="I43" s="13"/>
      <c r="J43" s="15"/>
      <c r="K43" s="13"/>
      <c r="L43" s="87" t="s">
        <v>52</v>
      </c>
      <c r="N43" s="15"/>
      <c r="O43" s="15"/>
      <c r="U43" s="100">
        <f>+C356</f>
        <v>5407790</v>
      </c>
    </row>
    <row r="44" spans="2:28" ht="13.5" thickBot="1">
      <c r="B44" s="84"/>
      <c r="C44" s="15"/>
      <c r="D44" s="99"/>
      <c r="E44" s="13"/>
      <c r="F44" s="13"/>
      <c r="G44" s="13"/>
      <c r="H44" s="15"/>
      <c r="I44" s="13"/>
      <c r="J44" s="15"/>
      <c r="K44" s="15"/>
      <c r="L44" s="15"/>
      <c r="N44" s="15"/>
      <c r="O44" s="15"/>
      <c r="P44" s="93" t="s">
        <v>66</v>
      </c>
      <c r="Q44" s="56">
        <f>SUM(Q32:Q43)</f>
        <v>835148.42</v>
      </c>
      <c r="R44" s="56">
        <f>SUM(R32:R43)</f>
        <v>0</v>
      </c>
      <c r="S44" s="56">
        <f>SUM(S32:S43)</f>
        <v>12376969.719999999</v>
      </c>
      <c r="T44" s="56">
        <f>SUM(T32:T43)</f>
        <v>0</v>
      </c>
      <c r="U44" s="56">
        <f>SUM(U32:U43)</f>
        <v>14855563</v>
      </c>
      <c r="V44" s="56">
        <f aca="true" t="shared" si="3" ref="V44:AA44">SUM(V32:V43)</f>
        <v>0</v>
      </c>
      <c r="W44" s="56">
        <f t="shared" si="3"/>
        <v>3887308.14</v>
      </c>
      <c r="X44" s="56">
        <f t="shared" si="3"/>
        <v>0</v>
      </c>
      <c r="Y44" s="56">
        <f t="shared" si="3"/>
        <v>62754645.89</v>
      </c>
      <c r="Z44" s="56">
        <f t="shared" si="3"/>
        <v>0</v>
      </c>
      <c r="AA44" s="56">
        <f t="shared" si="3"/>
        <v>0</v>
      </c>
      <c r="AB44" s="120">
        <f>SUM(Q44:AA44)</f>
        <v>94709635.17</v>
      </c>
    </row>
    <row r="45" spans="1:27" ht="13.5" thickTop="1">
      <c r="A45" s="75">
        <v>1952</v>
      </c>
      <c r="B45" s="84">
        <v>18994</v>
      </c>
      <c r="C45" s="15">
        <v>457000</v>
      </c>
      <c r="D45" s="99"/>
      <c r="E45" s="13" t="s">
        <v>16</v>
      </c>
      <c r="F45" s="13">
        <v>99</v>
      </c>
      <c r="G45" s="13"/>
      <c r="H45" s="15">
        <v>313309</v>
      </c>
      <c r="I45" s="13"/>
      <c r="J45" s="15">
        <f>C45/F45-42</f>
        <v>4574.161616161616</v>
      </c>
      <c r="K45" s="15"/>
      <c r="L45" s="15">
        <f aca="true" t="shared" si="4" ref="L45:L90">H45+J45</f>
        <v>317883.16161616164</v>
      </c>
      <c r="N45" s="15">
        <f aca="true" t="shared" si="5" ref="N45:N94">C45-L45</f>
        <v>139116.83838383836</v>
      </c>
      <c r="O45" s="15"/>
      <c r="P45" s="93" t="s">
        <v>55</v>
      </c>
      <c r="Q45" s="87" t="s">
        <v>57</v>
      </c>
      <c r="S45" s="87" t="s">
        <v>58</v>
      </c>
      <c r="U45" s="87" t="s">
        <v>59</v>
      </c>
      <c r="W45" s="87" t="s">
        <v>60</v>
      </c>
      <c r="Y45" s="87" t="s">
        <v>61</v>
      </c>
      <c r="AA45" s="87" t="s">
        <v>62</v>
      </c>
    </row>
    <row r="46" spans="1:17" ht="12.75">
      <c r="A46" s="75">
        <v>1955</v>
      </c>
      <c r="B46" s="84">
        <v>20090</v>
      </c>
      <c r="C46" s="15">
        <v>18000</v>
      </c>
      <c r="D46" s="99"/>
      <c r="E46" s="13" t="s">
        <v>16</v>
      </c>
      <c r="F46" s="13">
        <v>99.11</v>
      </c>
      <c r="G46" s="13"/>
      <c r="H46" s="15">
        <v>11797</v>
      </c>
      <c r="I46" s="13"/>
      <c r="J46" s="15">
        <f aca="true" t="shared" si="6" ref="J46:J51">C46/F46-2</f>
        <v>179.6163858339219</v>
      </c>
      <c r="K46" s="15"/>
      <c r="L46" s="15">
        <f t="shared" si="4"/>
        <v>11976.616385833922</v>
      </c>
      <c r="N46" s="15">
        <f t="shared" si="5"/>
        <v>6023.383614166078</v>
      </c>
      <c r="O46" s="15"/>
      <c r="P46" s="15"/>
      <c r="Q46" s="82" t="s">
        <v>63</v>
      </c>
    </row>
    <row r="47" spans="1:22" ht="12.75">
      <c r="A47" s="75">
        <v>1967</v>
      </c>
      <c r="B47" s="84">
        <v>24473</v>
      </c>
      <c r="C47" s="15">
        <v>37000</v>
      </c>
      <c r="D47" s="99"/>
      <c r="E47" s="13" t="s">
        <v>16</v>
      </c>
      <c r="F47" s="13">
        <v>99</v>
      </c>
      <c r="G47" s="13"/>
      <c r="H47" s="15">
        <v>20888</v>
      </c>
      <c r="I47" s="13"/>
      <c r="J47" s="15">
        <f t="shared" si="6"/>
        <v>371.73737373737373</v>
      </c>
      <c r="K47" s="15"/>
      <c r="L47" s="15">
        <f t="shared" si="4"/>
        <v>21259.737373737375</v>
      </c>
      <c r="N47" s="15">
        <f t="shared" si="5"/>
        <v>15740.262626262625</v>
      </c>
      <c r="O47" s="15"/>
      <c r="P47" s="15"/>
      <c r="U47" s="101"/>
      <c r="V47" s="102"/>
    </row>
    <row r="48" spans="1:22" ht="12.75">
      <c r="A48" s="75">
        <v>1969</v>
      </c>
      <c r="B48" s="84">
        <v>25204</v>
      </c>
      <c r="C48" s="15">
        <v>13864</v>
      </c>
      <c r="D48" s="99"/>
      <c r="E48" s="13" t="s">
        <v>16</v>
      </c>
      <c r="F48" s="13">
        <v>99</v>
      </c>
      <c r="G48" s="13"/>
      <c r="H48" s="15">
        <v>7135</v>
      </c>
      <c r="I48" s="13"/>
      <c r="J48" s="15">
        <f t="shared" si="6"/>
        <v>138.04040404040404</v>
      </c>
      <c r="K48" s="15"/>
      <c r="L48" s="15">
        <f t="shared" si="4"/>
        <v>7273.040404040404</v>
      </c>
      <c r="N48" s="15">
        <f t="shared" si="5"/>
        <v>6590.959595959596</v>
      </c>
      <c r="O48" s="15"/>
      <c r="P48" s="15"/>
      <c r="U48" s="101"/>
      <c r="V48" s="102"/>
    </row>
    <row r="49" spans="1:22" ht="12.75">
      <c r="A49" s="75">
        <v>1970</v>
      </c>
      <c r="B49" s="84">
        <v>25569</v>
      </c>
      <c r="C49" s="15">
        <v>713805</v>
      </c>
      <c r="D49" s="99"/>
      <c r="E49" s="13" t="s">
        <v>16</v>
      </c>
      <c r="F49" s="13">
        <v>99</v>
      </c>
      <c r="G49" s="13"/>
      <c r="H49" s="15">
        <v>361668</v>
      </c>
      <c r="I49" s="13"/>
      <c r="J49" s="15">
        <f t="shared" si="6"/>
        <v>7208.151515151515</v>
      </c>
      <c r="K49" s="15"/>
      <c r="L49" s="15">
        <f t="shared" si="4"/>
        <v>368876.1515151515</v>
      </c>
      <c r="N49" s="15">
        <f t="shared" si="5"/>
        <v>344928.8484848485</v>
      </c>
      <c r="O49" s="15"/>
      <c r="P49" s="15"/>
      <c r="U49" s="101"/>
      <c r="V49" s="102"/>
    </row>
    <row r="50" spans="1:16" ht="12.75">
      <c r="A50" s="75">
        <v>1971</v>
      </c>
      <c r="B50" s="84">
        <v>25934</v>
      </c>
      <c r="C50" s="15">
        <v>22518</v>
      </c>
      <c r="D50" s="99"/>
      <c r="E50" s="13" t="s">
        <v>16</v>
      </c>
      <c r="F50" s="13">
        <v>99</v>
      </c>
      <c r="G50" s="13"/>
      <c r="H50" s="15">
        <v>11153</v>
      </c>
      <c r="I50" s="13"/>
      <c r="J50" s="15">
        <f t="shared" si="6"/>
        <v>225.45454545454547</v>
      </c>
      <c r="K50" s="15"/>
      <c r="L50" s="15">
        <f t="shared" si="4"/>
        <v>11378.454545454546</v>
      </c>
      <c r="N50" s="15">
        <f t="shared" si="5"/>
        <v>11139.545454545454</v>
      </c>
      <c r="O50" s="15"/>
      <c r="P50" s="15"/>
    </row>
    <row r="51" spans="1:16" ht="12.75">
      <c r="A51" s="75">
        <v>1972</v>
      </c>
      <c r="B51" s="84">
        <v>26299</v>
      </c>
      <c r="C51" s="15">
        <v>22304</v>
      </c>
      <c r="D51" s="99"/>
      <c r="E51" s="13" t="s">
        <v>16</v>
      </c>
      <c r="F51" s="13">
        <v>99</v>
      </c>
      <c r="G51" s="13"/>
      <c r="H51" s="15">
        <v>13190</v>
      </c>
      <c r="I51" s="13"/>
      <c r="J51" s="15">
        <f t="shared" si="6"/>
        <v>223.2929292929293</v>
      </c>
      <c r="K51" s="15"/>
      <c r="L51" s="15">
        <f t="shared" si="4"/>
        <v>13413.29292929293</v>
      </c>
      <c r="N51" s="15">
        <f t="shared" si="5"/>
        <v>8890.70707070707</v>
      </c>
      <c r="O51" s="15"/>
      <c r="P51" s="15"/>
    </row>
    <row r="52" spans="1:16" ht="12.75">
      <c r="A52" s="75">
        <v>1972</v>
      </c>
      <c r="B52" s="84">
        <v>26299</v>
      </c>
      <c r="C52" s="15">
        <v>2670</v>
      </c>
      <c r="D52" s="99"/>
      <c r="E52" s="13" t="s">
        <v>16</v>
      </c>
      <c r="F52" s="13">
        <v>20</v>
      </c>
      <c r="G52" s="13"/>
      <c r="H52" s="15">
        <v>2670</v>
      </c>
      <c r="I52" s="13"/>
      <c r="J52" s="15">
        <v>0</v>
      </c>
      <c r="K52" s="15"/>
      <c r="L52" s="15">
        <f t="shared" si="4"/>
        <v>2670</v>
      </c>
      <c r="N52" s="15">
        <f t="shared" si="5"/>
        <v>0</v>
      </c>
      <c r="O52" s="15"/>
      <c r="P52" s="15"/>
    </row>
    <row r="53" spans="1:16" ht="12.75">
      <c r="A53" s="75">
        <v>1974</v>
      </c>
      <c r="B53" s="84">
        <v>27030</v>
      </c>
      <c r="C53" s="15">
        <v>24847</v>
      </c>
      <c r="D53" s="99"/>
      <c r="E53" s="13" t="s">
        <v>16</v>
      </c>
      <c r="F53" s="13">
        <v>99</v>
      </c>
      <c r="G53" s="13"/>
      <c r="H53" s="15">
        <v>11568</v>
      </c>
      <c r="I53" s="13"/>
      <c r="J53" s="15">
        <f aca="true" t="shared" si="7" ref="J53:J60">C53/F53-2</f>
        <v>248.97979797979798</v>
      </c>
      <c r="K53" s="15"/>
      <c r="L53" s="15">
        <f t="shared" si="4"/>
        <v>11816.979797979799</v>
      </c>
      <c r="N53" s="15">
        <f t="shared" si="5"/>
        <v>13030.020202020201</v>
      </c>
      <c r="O53" s="15"/>
      <c r="P53" s="15"/>
    </row>
    <row r="54" spans="1:16" ht="12.75">
      <c r="A54" s="75">
        <v>1975</v>
      </c>
      <c r="B54" s="84">
        <v>27395</v>
      </c>
      <c r="C54" s="15">
        <v>25077</v>
      </c>
      <c r="D54" s="99"/>
      <c r="E54" s="13" t="s">
        <v>16</v>
      </c>
      <c r="F54" s="13">
        <v>99</v>
      </c>
      <c r="G54" s="13"/>
      <c r="H54" s="15">
        <v>11422</v>
      </c>
      <c r="I54" s="13"/>
      <c r="J54" s="15">
        <f t="shared" si="7"/>
        <v>251.3030303030303</v>
      </c>
      <c r="K54" s="15"/>
      <c r="L54" s="15">
        <f t="shared" si="4"/>
        <v>11673.30303030303</v>
      </c>
      <c r="N54" s="15">
        <f t="shared" si="5"/>
        <v>13403.69696969697</v>
      </c>
      <c r="O54" s="15"/>
      <c r="P54" s="15"/>
    </row>
    <row r="55" spans="1:16" ht="12.75">
      <c r="A55" s="75">
        <v>1977</v>
      </c>
      <c r="B55" s="84">
        <v>28126</v>
      </c>
      <c r="C55" s="15">
        <v>13672</v>
      </c>
      <c r="D55" s="99"/>
      <c r="E55" s="13" t="s">
        <v>16</v>
      </c>
      <c r="F55" s="13">
        <v>99</v>
      </c>
      <c r="G55" s="13"/>
      <c r="H55" s="15">
        <v>5944</v>
      </c>
      <c r="I55" s="13"/>
      <c r="J55" s="15">
        <f t="shared" si="7"/>
        <v>136.1010101010101</v>
      </c>
      <c r="K55" s="15"/>
      <c r="L55" s="15">
        <f t="shared" si="4"/>
        <v>6080.10101010101</v>
      </c>
      <c r="N55" s="15">
        <f t="shared" si="5"/>
        <v>7591.89898989899</v>
      </c>
      <c r="O55" s="15"/>
      <c r="P55" s="15"/>
    </row>
    <row r="56" spans="1:16" ht="12.75">
      <c r="A56" s="75">
        <v>1978</v>
      </c>
      <c r="B56" s="84">
        <v>28491</v>
      </c>
      <c r="C56" s="15">
        <v>16223</v>
      </c>
      <c r="D56" s="99"/>
      <c r="E56" s="13" t="s">
        <v>16</v>
      </c>
      <c r="F56" s="13">
        <v>99</v>
      </c>
      <c r="G56" s="13"/>
      <c r="H56" s="15">
        <v>6895</v>
      </c>
      <c r="I56" s="13"/>
      <c r="J56" s="15">
        <f t="shared" si="7"/>
        <v>161.86868686868686</v>
      </c>
      <c r="K56" s="15"/>
      <c r="L56" s="15">
        <f t="shared" si="4"/>
        <v>7056.868686868687</v>
      </c>
      <c r="N56" s="15">
        <f t="shared" si="5"/>
        <v>9166.131313131313</v>
      </c>
      <c r="O56" s="15"/>
      <c r="P56" s="15"/>
    </row>
    <row r="57" spans="1:16" ht="12.75">
      <c r="A57" s="75">
        <v>1978</v>
      </c>
      <c r="B57" s="84">
        <v>28491</v>
      </c>
      <c r="C57" s="15">
        <v>8780</v>
      </c>
      <c r="D57" s="99"/>
      <c r="E57" s="13" t="s">
        <v>16</v>
      </c>
      <c r="F57" s="13">
        <v>99</v>
      </c>
      <c r="G57" s="13"/>
      <c r="H57" s="15">
        <v>3722</v>
      </c>
      <c r="I57" s="13"/>
      <c r="J57" s="15">
        <f t="shared" si="7"/>
        <v>86.68686868686869</v>
      </c>
      <c r="K57" s="15"/>
      <c r="L57" s="15">
        <f t="shared" si="4"/>
        <v>3808.686868686869</v>
      </c>
      <c r="N57" s="15">
        <f t="shared" si="5"/>
        <v>4971.313131313131</v>
      </c>
      <c r="O57" s="15"/>
      <c r="P57" s="15"/>
    </row>
    <row r="58" spans="1:16" ht="12.75">
      <c r="A58" s="75">
        <v>1979</v>
      </c>
      <c r="B58" s="84">
        <v>28856</v>
      </c>
      <c r="C58" s="15">
        <v>3384</v>
      </c>
      <c r="D58" s="99"/>
      <c r="E58" s="13" t="s">
        <v>16</v>
      </c>
      <c r="F58" s="13">
        <v>99</v>
      </c>
      <c r="G58" s="13"/>
      <c r="H58" s="15">
        <v>1384</v>
      </c>
      <c r="I58" s="13"/>
      <c r="J58" s="15">
        <f t="shared" si="7"/>
        <v>32.18181818181818</v>
      </c>
      <c r="K58" s="15"/>
      <c r="L58" s="15">
        <f t="shared" si="4"/>
        <v>1416.1818181818182</v>
      </c>
      <c r="N58" s="15">
        <f t="shared" si="5"/>
        <v>1967.8181818181818</v>
      </c>
      <c r="O58" s="15"/>
      <c r="P58" s="15"/>
    </row>
    <row r="59" spans="1:16" ht="12.75">
      <c r="A59" s="75">
        <v>1980</v>
      </c>
      <c r="B59" s="84">
        <v>29221</v>
      </c>
      <c r="C59" s="15">
        <v>16524</v>
      </c>
      <c r="D59" s="99"/>
      <c r="E59" s="13" t="s">
        <v>16</v>
      </c>
      <c r="F59" s="13">
        <v>99</v>
      </c>
      <c r="G59" s="13"/>
      <c r="H59" s="15">
        <v>6693</v>
      </c>
      <c r="I59" s="13"/>
      <c r="J59" s="15">
        <f t="shared" si="7"/>
        <v>164.9090909090909</v>
      </c>
      <c r="K59" s="15"/>
      <c r="L59" s="15">
        <f t="shared" si="4"/>
        <v>6857.909090909091</v>
      </c>
      <c r="N59" s="15">
        <f t="shared" si="5"/>
        <v>9666.090909090908</v>
      </c>
      <c r="O59" s="15"/>
      <c r="P59" s="15"/>
    </row>
    <row r="60" spans="1:16" ht="12.75">
      <c r="A60" s="75">
        <v>1980</v>
      </c>
      <c r="B60" s="84">
        <v>29221</v>
      </c>
      <c r="C60" s="15">
        <v>135363</v>
      </c>
      <c r="D60" s="99"/>
      <c r="E60" s="13" t="s">
        <v>16</v>
      </c>
      <c r="F60" s="13">
        <v>99</v>
      </c>
      <c r="G60" s="13"/>
      <c r="H60" s="15">
        <v>55013</v>
      </c>
      <c r="I60" s="13"/>
      <c r="J60" s="15">
        <f t="shared" si="7"/>
        <v>1365.3030303030303</v>
      </c>
      <c r="K60" s="15"/>
      <c r="L60" s="15">
        <f t="shared" si="4"/>
        <v>56378.30303030303</v>
      </c>
      <c r="N60" s="15">
        <f t="shared" si="5"/>
        <v>78984.69696969696</v>
      </c>
      <c r="O60" s="15"/>
      <c r="P60" s="15"/>
    </row>
    <row r="61" spans="1:16" ht="12.75">
      <c r="A61" s="75">
        <v>1985</v>
      </c>
      <c r="B61" s="84">
        <v>31048</v>
      </c>
      <c r="C61" s="15">
        <v>7550</v>
      </c>
      <c r="D61" s="99"/>
      <c r="E61" s="13" t="s">
        <v>16</v>
      </c>
      <c r="F61" s="13">
        <v>20</v>
      </c>
      <c r="G61" s="13"/>
      <c r="H61" s="15">
        <v>7550</v>
      </c>
      <c r="I61" s="13"/>
      <c r="J61" s="15">
        <v>0</v>
      </c>
      <c r="K61" s="15"/>
      <c r="L61" s="15">
        <f t="shared" si="4"/>
        <v>7550</v>
      </c>
      <c r="N61" s="15">
        <f t="shared" si="5"/>
        <v>0</v>
      </c>
      <c r="O61" s="15"/>
      <c r="P61" s="15"/>
    </row>
    <row r="62" spans="1:16" ht="12.75">
      <c r="A62" s="75">
        <v>1987</v>
      </c>
      <c r="B62" s="84">
        <v>31778</v>
      </c>
      <c r="C62" s="15">
        <v>91593</v>
      </c>
      <c r="D62" s="99"/>
      <c r="E62" s="13" t="s">
        <v>16</v>
      </c>
      <c r="F62" s="13">
        <v>20</v>
      </c>
      <c r="G62" s="13"/>
      <c r="H62" s="15">
        <v>91593</v>
      </c>
      <c r="I62" s="13"/>
      <c r="J62" s="15"/>
      <c r="K62" s="15"/>
      <c r="L62" s="15">
        <f t="shared" si="4"/>
        <v>91593</v>
      </c>
      <c r="N62" s="15">
        <f t="shared" si="5"/>
        <v>0</v>
      </c>
      <c r="O62" s="15"/>
      <c r="P62" s="15"/>
    </row>
    <row r="63" spans="1:16" ht="12.75">
      <c r="A63" s="75">
        <v>1989</v>
      </c>
      <c r="B63" s="84">
        <v>32509</v>
      </c>
      <c r="C63" s="15">
        <v>14650</v>
      </c>
      <c r="D63" s="99"/>
      <c r="E63" s="13" t="s">
        <v>16</v>
      </c>
      <c r="F63" s="13">
        <v>20</v>
      </c>
      <c r="G63" s="13"/>
      <c r="H63" s="15">
        <v>14650</v>
      </c>
      <c r="I63" s="13"/>
      <c r="J63" s="15"/>
      <c r="K63" s="15"/>
      <c r="L63" s="15">
        <f t="shared" si="4"/>
        <v>14650</v>
      </c>
      <c r="N63" s="15">
        <f t="shared" si="5"/>
        <v>0</v>
      </c>
      <c r="O63" s="15"/>
      <c r="P63" s="15"/>
    </row>
    <row r="64" spans="1:16" ht="12.75">
      <c r="A64" s="75">
        <v>1989</v>
      </c>
      <c r="B64" s="84">
        <v>32721</v>
      </c>
      <c r="C64" s="15">
        <v>2344</v>
      </c>
      <c r="D64" s="99"/>
      <c r="E64" s="13" t="s">
        <v>16</v>
      </c>
      <c r="F64" s="13">
        <v>20</v>
      </c>
      <c r="G64" s="13"/>
      <c r="H64" s="15">
        <v>2344</v>
      </c>
      <c r="I64" s="13"/>
      <c r="J64" s="15">
        <v>0</v>
      </c>
      <c r="K64" s="15"/>
      <c r="L64" s="15">
        <f t="shared" si="4"/>
        <v>2344</v>
      </c>
      <c r="N64" s="15">
        <f t="shared" si="5"/>
        <v>0</v>
      </c>
      <c r="O64" s="15"/>
      <c r="P64" s="15"/>
    </row>
    <row r="65" spans="1:16" ht="12.75">
      <c r="A65" s="75">
        <v>1989</v>
      </c>
      <c r="B65" s="84">
        <v>32843</v>
      </c>
      <c r="C65" s="15">
        <v>2898</v>
      </c>
      <c r="D65" s="99"/>
      <c r="E65" s="13" t="s">
        <v>16</v>
      </c>
      <c r="F65" s="13">
        <v>20</v>
      </c>
      <c r="G65" s="13"/>
      <c r="H65" s="15">
        <v>2898</v>
      </c>
      <c r="I65" s="13"/>
      <c r="J65" s="15">
        <v>0</v>
      </c>
      <c r="K65" s="15"/>
      <c r="L65" s="15">
        <f t="shared" si="4"/>
        <v>2898</v>
      </c>
      <c r="N65" s="15">
        <f t="shared" si="5"/>
        <v>0</v>
      </c>
      <c r="O65" s="15"/>
      <c r="P65" s="15"/>
    </row>
    <row r="66" spans="1:16" ht="12.75">
      <c r="A66" s="75">
        <v>1990</v>
      </c>
      <c r="B66" s="84">
        <v>32905</v>
      </c>
      <c r="C66" s="15">
        <v>6290</v>
      </c>
      <c r="D66" s="99"/>
      <c r="E66" s="13" t="s">
        <v>16</v>
      </c>
      <c r="F66" s="13">
        <v>20</v>
      </c>
      <c r="G66" s="13"/>
      <c r="H66" s="15">
        <v>6290</v>
      </c>
      <c r="I66" s="13"/>
      <c r="J66" s="15">
        <v>0</v>
      </c>
      <c r="K66" s="15"/>
      <c r="L66" s="15">
        <f t="shared" si="4"/>
        <v>6290</v>
      </c>
      <c r="N66" s="15">
        <f t="shared" si="5"/>
        <v>0</v>
      </c>
      <c r="O66" s="15"/>
      <c r="P66" s="15"/>
    </row>
    <row r="67" spans="1:16" ht="12.75">
      <c r="A67" s="75">
        <v>1990</v>
      </c>
      <c r="B67" s="84">
        <v>32994</v>
      </c>
      <c r="C67" s="15">
        <v>15107</v>
      </c>
      <c r="D67" s="99"/>
      <c r="E67" s="13" t="s">
        <v>16</v>
      </c>
      <c r="F67" s="13">
        <v>20</v>
      </c>
      <c r="G67" s="13"/>
      <c r="H67" s="15">
        <v>15107</v>
      </c>
      <c r="I67" s="13"/>
      <c r="J67" s="15">
        <v>0</v>
      </c>
      <c r="K67" s="15"/>
      <c r="L67" s="15">
        <f t="shared" si="4"/>
        <v>15107</v>
      </c>
      <c r="N67" s="15">
        <f t="shared" si="5"/>
        <v>0</v>
      </c>
      <c r="O67" s="15"/>
      <c r="P67" s="15"/>
    </row>
    <row r="68" spans="1:16" ht="12.75">
      <c r="A68" s="75">
        <v>1990</v>
      </c>
      <c r="B68" s="84">
        <v>33025</v>
      </c>
      <c r="C68" s="15">
        <v>8478</v>
      </c>
      <c r="D68" s="99"/>
      <c r="E68" s="13" t="s">
        <v>16</v>
      </c>
      <c r="F68" s="13">
        <v>20</v>
      </c>
      <c r="G68" s="13"/>
      <c r="H68" s="15">
        <v>8478</v>
      </c>
      <c r="I68" s="13"/>
      <c r="J68" s="15">
        <v>0</v>
      </c>
      <c r="K68" s="15"/>
      <c r="L68" s="15">
        <f t="shared" si="4"/>
        <v>8478</v>
      </c>
      <c r="N68" s="15">
        <f t="shared" si="5"/>
        <v>0</v>
      </c>
      <c r="O68" s="15"/>
      <c r="P68" s="15"/>
    </row>
    <row r="69" spans="1:16" ht="12.75">
      <c r="A69" s="75">
        <v>1991</v>
      </c>
      <c r="B69" s="84">
        <v>33086</v>
      </c>
      <c r="C69" s="15">
        <v>5000</v>
      </c>
      <c r="D69" s="99"/>
      <c r="E69" s="13" t="s">
        <v>16</v>
      </c>
      <c r="F69" s="13">
        <v>10</v>
      </c>
      <c r="G69" s="13"/>
      <c r="H69" s="15">
        <v>5000</v>
      </c>
      <c r="I69" s="13"/>
      <c r="J69" s="15">
        <v>0</v>
      </c>
      <c r="K69" s="15"/>
      <c r="L69" s="15">
        <f t="shared" si="4"/>
        <v>5000</v>
      </c>
      <c r="N69" s="15">
        <f t="shared" si="5"/>
        <v>0</v>
      </c>
      <c r="O69" s="15"/>
      <c r="P69" s="15"/>
    </row>
    <row r="70" spans="1:16" ht="12.75">
      <c r="A70" s="75">
        <v>1991</v>
      </c>
      <c r="B70" s="84">
        <v>33147</v>
      </c>
      <c r="C70" s="15">
        <v>1017</v>
      </c>
      <c r="D70" s="99"/>
      <c r="E70" s="13" t="s">
        <v>16</v>
      </c>
      <c r="F70" s="13">
        <v>10</v>
      </c>
      <c r="G70" s="13"/>
      <c r="H70" s="15">
        <v>1017</v>
      </c>
      <c r="I70" s="13"/>
      <c r="J70" s="15">
        <v>0</v>
      </c>
      <c r="K70" s="15"/>
      <c r="L70" s="15">
        <f t="shared" si="4"/>
        <v>1017</v>
      </c>
      <c r="N70" s="15">
        <f t="shared" si="5"/>
        <v>0</v>
      </c>
      <c r="O70" s="15"/>
      <c r="P70" s="15"/>
    </row>
    <row r="71" spans="1:16" ht="12.75">
      <c r="A71" s="75">
        <v>1991</v>
      </c>
      <c r="B71" s="84">
        <v>33178</v>
      </c>
      <c r="C71" s="15">
        <v>6999</v>
      </c>
      <c r="E71" s="13" t="s">
        <v>16</v>
      </c>
      <c r="F71" s="13">
        <v>10</v>
      </c>
      <c r="H71" s="15">
        <v>6999</v>
      </c>
      <c r="I71" s="13"/>
      <c r="J71" s="15">
        <v>0</v>
      </c>
      <c r="L71" s="15">
        <f t="shared" si="4"/>
        <v>6999</v>
      </c>
      <c r="N71" s="15">
        <f t="shared" si="5"/>
        <v>0</v>
      </c>
      <c r="O71" s="15"/>
      <c r="P71" s="15"/>
    </row>
    <row r="72" spans="1:16" ht="12.75">
      <c r="A72" s="75">
        <v>1991</v>
      </c>
      <c r="B72" s="84">
        <v>33270</v>
      </c>
      <c r="C72" s="15">
        <v>7411</v>
      </c>
      <c r="E72" s="13" t="s">
        <v>16</v>
      </c>
      <c r="F72" s="13">
        <v>10</v>
      </c>
      <c r="H72" s="15">
        <v>7411</v>
      </c>
      <c r="I72" s="13"/>
      <c r="J72" s="15">
        <v>0</v>
      </c>
      <c r="L72" s="15">
        <f t="shared" si="4"/>
        <v>7411</v>
      </c>
      <c r="N72" s="15">
        <f t="shared" si="5"/>
        <v>0</v>
      </c>
      <c r="O72" s="15"/>
      <c r="P72" s="15"/>
    </row>
    <row r="73" spans="1:16" ht="12.75">
      <c r="A73" s="75">
        <v>1991</v>
      </c>
      <c r="B73" s="84">
        <v>33359</v>
      </c>
      <c r="C73" s="15">
        <v>3975</v>
      </c>
      <c r="D73" s="99"/>
      <c r="E73" s="13" t="s">
        <v>16</v>
      </c>
      <c r="F73" s="13">
        <v>10</v>
      </c>
      <c r="G73" s="13"/>
      <c r="H73" s="15">
        <v>3975</v>
      </c>
      <c r="I73" s="13"/>
      <c r="J73" s="15">
        <v>0</v>
      </c>
      <c r="K73" s="15"/>
      <c r="L73" s="15">
        <f t="shared" si="4"/>
        <v>3975</v>
      </c>
      <c r="N73" s="15">
        <f t="shared" si="5"/>
        <v>0</v>
      </c>
      <c r="O73" s="15"/>
      <c r="P73" s="15"/>
    </row>
    <row r="74" spans="1:16" ht="12.75">
      <c r="A74" s="75">
        <v>1991</v>
      </c>
      <c r="B74" s="84">
        <v>33025</v>
      </c>
      <c r="C74" s="15">
        <v>2150</v>
      </c>
      <c r="D74" s="99"/>
      <c r="E74" s="13" t="s">
        <v>16</v>
      </c>
      <c r="F74" s="13">
        <v>10</v>
      </c>
      <c r="G74" s="13"/>
      <c r="H74" s="15">
        <v>2150</v>
      </c>
      <c r="I74" s="13"/>
      <c r="J74" s="15">
        <v>0</v>
      </c>
      <c r="K74" s="15"/>
      <c r="L74" s="15">
        <f t="shared" si="4"/>
        <v>2150</v>
      </c>
      <c r="N74" s="15">
        <f t="shared" si="5"/>
        <v>0</v>
      </c>
      <c r="O74" s="15"/>
      <c r="P74" s="15"/>
    </row>
    <row r="75" spans="1:16" ht="12.75">
      <c r="A75" s="75">
        <v>1992</v>
      </c>
      <c r="B75" s="84">
        <v>33635</v>
      </c>
      <c r="C75" s="15">
        <v>24843</v>
      </c>
      <c r="D75" s="99"/>
      <c r="E75" s="13" t="s">
        <v>16</v>
      </c>
      <c r="F75" s="13">
        <v>10</v>
      </c>
      <c r="G75" s="13"/>
      <c r="H75" s="15">
        <v>24843</v>
      </c>
      <c r="I75" s="13"/>
      <c r="J75" s="15">
        <v>0</v>
      </c>
      <c r="K75" s="15"/>
      <c r="L75" s="15">
        <f t="shared" si="4"/>
        <v>24843</v>
      </c>
      <c r="N75" s="15">
        <f t="shared" si="5"/>
        <v>0</v>
      </c>
      <c r="O75" s="15"/>
      <c r="P75" s="15"/>
    </row>
    <row r="76" spans="1:16" ht="12.75">
      <c r="A76" s="75">
        <v>1993</v>
      </c>
      <c r="B76" s="84">
        <v>34015</v>
      </c>
      <c r="C76" s="15">
        <v>53113</v>
      </c>
      <c r="D76" s="99"/>
      <c r="E76" s="13" t="s">
        <v>16</v>
      </c>
      <c r="F76" s="13">
        <v>10</v>
      </c>
      <c r="G76" s="13"/>
      <c r="H76" s="15">
        <v>53113</v>
      </c>
      <c r="I76" s="13"/>
      <c r="J76" s="15">
        <v>0</v>
      </c>
      <c r="K76" s="15"/>
      <c r="L76" s="15">
        <f t="shared" si="4"/>
        <v>53113</v>
      </c>
      <c r="N76" s="15">
        <f t="shared" si="5"/>
        <v>0</v>
      </c>
      <c r="O76" s="15"/>
      <c r="P76" s="15"/>
    </row>
    <row r="77" spans="1:16" ht="12.75">
      <c r="A77" s="75">
        <v>1994</v>
      </c>
      <c r="B77" s="84">
        <v>34335</v>
      </c>
      <c r="C77" s="15">
        <v>54178</v>
      </c>
      <c r="D77" s="99"/>
      <c r="E77" s="13" t="s">
        <v>16</v>
      </c>
      <c r="F77" s="13">
        <v>10</v>
      </c>
      <c r="G77" s="13"/>
      <c r="H77" s="15">
        <v>54178</v>
      </c>
      <c r="I77" s="13"/>
      <c r="J77" s="15">
        <v>0</v>
      </c>
      <c r="K77" s="15"/>
      <c r="L77" s="15">
        <f t="shared" si="4"/>
        <v>54178</v>
      </c>
      <c r="N77" s="15">
        <f t="shared" si="5"/>
        <v>0</v>
      </c>
      <c r="O77" s="15"/>
      <c r="P77" s="15"/>
    </row>
    <row r="78" spans="1:16" ht="12.75">
      <c r="A78" s="75">
        <v>1995</v>
      </c>
      <c r="B78" s="84">
        <v>34700</v>
      </c>
      <c r="C78" s="15">
        <v>77693</v>
      </c>
      <c r="D78" s="99"/>
      <c r="E78" s="13" t="s">
        <v>16</v>
      </c>
      <c r="F78" s="13">
        <v>10</v>
      </c>
      <c r="G78" s="13"/>
      <c r="H78" s="15">
        <v>77693</v>
      </c>
      <c r="I78" s="13"/>
      <c r="J78" s="15">
        <v>0</v>
      </c>
      <c r="K78" s="15"/>
      <c r="L78" s="15">
        <f t="shared" si="4"/>
        <v>77693</v>
      </c>
      <c r="N78" s="15">
        <f t="shared" si="5"/>
        <v>0</v>
      </c>
      <c r="O78" s="15"/>
      <c r="P78" s="15"/>
    </row>
    <row r="79" spans="1:16" ht="12.75">
      <c r="A79" s="75">
        <v>1996</v>
      </c>
      <c r="B79" s="84">
        <v>35065</v>
      </c>
      <c r="C79" s="15">
        <v>41665</v>
      </c>
      <c r="D79" s="99"/>
      <c r="E79" s="13" t="s">
        <v>16</v>
      </c>
      <c r="F79" s="13">
        <v>10</v>
      </c>
      <c r="G79" s="13"/>
      <c r="H79" s="15">
        <v>41665</v>
      </c>
      <c r="I79" s="13"/>
      <c r="J79" s="15">
        <v>0</v>
      </c>
      <c r="K79" s="15"/>
      <c r="L79" s="15">
        <f t="shared" si="4"/>
        <v>41665</v>
      </c>
      <c r="N79" s="15">
        <f t="shared" si="5"/>
        <v>0</v>
      </c>
      <c r="O79" s="15"/>
      <c r="P79" s="15"/>
    </row>
    <row r="80" spans="1:16" ht="12.75">
      <c r="A80" s="75">
        <v>1997</v>
      </c>
      <c r="B80" s="84">
        <v>35431</v>
      </c>
      <c r="C80" s="15">
        <v>38895</v>
      </c>
      <c r="D80" s="99"/>
      <c r="E80" s="13" t="s">
        <v>16</v>
      </c>
      <c r="F80" s="13">
        <v>10</v>
      </c>
      <c r="G80" s="13"/>
      <c r="H80" s="15">
        <v>38895</v>
      </c>
      <c r="I80" s="13"/>
      <c r="J80" s="46"/>
      <c r="K80" s="15"/>
      <c r="L80" s="15">
        <f t="shared" si="4"/>
        <v>38895</v>
      </c>
      <c r="N80" s="15">
        <f t="shared" si="5"/>
        <v>0</v>
      </c>
      <c r="O80" s="15"/>
      <c r="P80" s="15"/>
    </row>
    <row r="81" spans="1:16" ht="12.75">
      <c r="A81" s="75">
        <v>1998</v>
      </c>
      <c r="B81" s="84">
        <v>35796</v>
      </c>
      <c r="C81" s="15">
        <v>34346</v>
      </c>
      <c r="D81" s="99"/>
      <c r="E81" s="13" t="s">
        <v>16</v>
      </c>
      <c r="F81" s="13">
        <v>10</v>
      </c>
      <c r="G81" s="13"/>
      <c r="H81" s="15">
        <v>34346</v>
      </c>
      <c r="I81" s="13"/>
      <c r="J81" s="46"/>
      <c r="K81" s="15"/>
      <c r="L81" s="15">
        <f t="shared" si="4"/>
        <v>34346</v>
      </c>
      <c r="N81" s="15">
        <f t="shared" si="5"/>
        <v>0</v>
      </c>
      <c r="O81" s="15"/>
      <c r="P81" s="15"/>
    </row>
    <row r="82" spans="1:16" ht="12.75">
      <c r="A82" s="75">
        <v>1998</v>
      </c>
      <c r="B82" s="84">
        <v>35796</v>
      </c>
      <c r="C82" s="15">
        <v>83500</v>
      </c>
      <c r="D82" s="99"/>
      <c r="E82" s="13" t="s">
        <v>16</v>
      </c>
      <c r="F82" s="13">
        <v>10</v>
      </c>
      <c r="G82" s="13"/>
      <c r="H82" s="15">
        <v>83500</v>
      </c>
      <c r="I82" s="13"/>
      <c r="J82" s="46"/>
      <c r="K82" s="15"/>
      <c r="L82" s="15">
        <f t="shared" si="4"/>
        <v>83500</v>
      </c>
      <c r="N82" s="15">
        <f t="shared" si="5"/>
        <v>0</v>
      </c>
      <c r="O82" s="15"/>
      <c r="P82" s="15"/>
    </row>
    <row r="83" spans="1:16" ht="12.75">
      <c r="A83" s="75">
        <v>1999</v>
      </c>
      <c r="B83" s="84">
        <v>36161</v>
      </c>
      <c r="C83" s="15">
        <v>18664</v>
      </c>
      <c r="D83" s="99"/>
      <c r="E83" s="13" t="s">
        <v>16</v>
      </c>
      <c r="F83" s="13">
        <v>20</v>
      </c>
      <c r="G83" s="13"/>
      <c r="H83" s="15">
        <v>18664</v>
      </c>
      <c r="I83" s="13"/>
      <c r="J83" s="15"/>
      <c r="K83" s="15"/>
      <c r="L83" s="15">
        <f t="shared" si="4"/>
        <v>18664</v>
      </c>
      <c r="N83" s="15">
        <f t="shared" si="5"/>
        <v>0</v>
      </c>
      <c r="O83" s="15"/>
      <c r="P83" s="15"/>
    </row>
    <row r="84" spans="1:16" ht="12.75">
      <c r="A84" s="75">
        <v>2000</v>
      </c>
      <c r="B84" s="84">
        <v>36526</v>
      </c>
      <c r="C84" s="15">
        <v>43837</v>
      </c>
      <c r="D84" s="99"/>
      <c r="E84" s="13" t="s">
        <v>16</v>
      </c>
      <c r="F84" s="13">
        <v>20</v>
      </c>
      <c r="G84" s="13"/>
      <c r="H84" s="15">
        <v>43837</v>
      </c>
      <c r="I84" s="13"/>
      <c r="J84" s="15"/>
      <c r="K84" s="15"/>
      <c r="L84" s="15">
        <f t="shared" si="4"/>
        <v>43837</v>
      </c>
      <c r="N84" s="15">
        <f t="shared" si="5"/>
        <v>0</v>
      </c>
      <c r="O84" s="15"/>
      <c r="P84" s="15"/>
    </row>
    <row r="85" spans="1:16" ht="12.75">
      <c r="A85" s="75">
        <v>2001</v>
      </c>
      <c r="B85" s="84">
        <v>36892</v>
      </c>
      <c r="C85" s="15">
        <v>24878</v>
      </c>
      <c r="D85" s="99"/>
      <c r="E85" s="13" t="s">
        <v>16</v>
      </c>
      <c r="F85" s="13">
        <v>20</v>
      </c>
      <c r="G85" s="13"/>
      <c r="H85" s="15">
        <v>24245</v>
      </c>
      <c r="I85" s="13"/>
      <c r="J85" s="15">
        <f>C85/F85-2-609</f>
        <v>632.9000000000001</v>
      </c>
      <c r="K85" s="15"/>
      <c r="L85" s="15">
        <f t="shared" si="4"/>
        <v>24877.9</v>
      </c>
      <c r="N85" s="15">
        <f t="shared" si="5"/>
        <v>0.09999999999854481</v>
      </c>
      <c r="O85" s="15"/>
      <c r="P85" s="15"/>
    </row>
    <row r="86" spans="1:16" ht="12.75">
      <c r="A86" s="75">
        <v>2002</v>
      </c>
      <c r="B86" s="84">
        <v>37257</v>
      </c>
      <c r="C86" s="15">
        <v>133497</v>
      </c>
      <c r="D86" s="99"/>
      <c r="E86" s="13" t="s">
        <v>16</v>
      </c>
      <c r="F86" s="13">
        <v>20</v>
      </c>
      <c r="G86" s="13"/>
      <c r="H86" s="15">
        <v>123475</v>
      </c>
      <c r="I86" s="13"/>
      <c r="J86" s="15">
        <f aca="true" t="shared" si="8" ref="J86:J94">C86/F86-2</f>
        <v>6672.85</v>
      </c>
      <c r="K86" s="15"/>
      <c r="L86" s="15">
        <f t="shared" si="4"/>
        <v>130147.85</v>
      </c>
      <c r="N86" s="15">
        <f t="shared" si="5"/>
        <v>3349.149999999994</v>
      </c>
      <c r="O86" s="15"/>
      <c r="P86" s="15"/>
    </row>
    <row r="87" spans="1:16" ht="12.75">
      <c r="A87" s="75">
        <v>2003</v>
      </c>
      <c r="B87" s="84">
        <v>37622</v>
      </c>
      <c r="C87" s="15">
        <v>56906</v>
      </c>
      <c r="D87" s="99"/>
      <c r="E87" s="13" t="s">
        <v>16</v>
      </c>
      <c r="F87" s="13">
        <v>20</v>
      </c>
      <c r="G87" s="13"/>
      <c r="H87" s="15">
        <v>49779</v>
      </c>
      <c r="I87" s="13"/>
      <c r="J87" s="15">
        <f t="shared" si="8"/>
        <v>2843.3</v>
      </c>
      <c r="K87" s="13"/>
      <c r="L87" s="15">
        <f t="shared" si="4"/>
        <v>52622.3</v>
      </c>
      <c r="N87" s="15">
        <f t="shared" si="5"/>
        <v>4283.699999999997</v>
      </c>
      <c r="O87" s="15"/>
      <c r="P87" s="15"/>
    </row>
    <row r="88" spans="1:16" ht="12.75">
      <c r="A88" s="75">
        <v>2004</v>
      </c>
      <c r="B88" s="84">
        <v>37987</v>
      </c>
      <c r="C88" s="15">
        <v>100934</v>
      </c>
      <c r="D88" s="99"/>
      <c r="E88" s="13" t="s">
        <v>16</v>
      </c>
      <c r="F88" s="13">
        <v>20</v>
      </c>
      <c r="G88" s="13"/>
      <c r="H88" s="15">
        <v>83261</v>
      </c>
      <c r="I88" s="13"/>
      <c r="J88" s="15">
        <f t="shared" si="8"/>
        <v>5044.7</v>
      </c>
      <c r="K88" s="13"/>
      <c r="L88" s="15">
        <f t="shared" si="4"/>
        <v>88305.7</v>
      </c>
      <c r="N88" s="15">
        <f t="shared" si="5"/>
        <v>12628.300000000003</v>
      </c>
      <c r="O88" s="15"/>
      <c r="P88" s="15"/>
    </row>
    <row r="89" spans="1:16" ht="12.75">
      <c r="A89" s="75">
        <v>2007</v>
      </c>
      <c r="B89" s="84">
        <v>39263</v>
      </c>
      <c r="C89" s="15">
        <v>23988</v>
      </c>
      <c r="D89" s="99"/>
      <c r="E89" s="13" t="s">
        <v>16</v>
      </c>
      <c r="F89" s="13">
        <v>10</v>
      </c>
      <c r="G89" s="13"/>
      <c r="H89" s="15">
        <v>23988</v>
      </c>
      <c r="I89" s="13"/>
      <c r="J89" s="15">
        <v>0</v>
      </c>
      <c r="K89" s="15"/>
      <c r="L89" s="15">
        <f t="shared" si="4"/>
        <v>23988</v>
      </c>
      <c r="N89" s="15">
        <f t="shared" si="5"/>
        <v>0</v>
      </c>
      <c r="O89" s="15"/>
      <c r="P89" s="15"/>
    </row>
    <row r="90" spans="1:16" ht="12.75">
      <c r="A90" s="75" t="s">
        <v>44</v>
      </c>
      <c r="B90" s="84">
        <v>40724</v>
      </c>
      <c r="C90" s="15">
        <v>22750</v>
      </c>
      <c r="D90" s="99"/>
      <c r="E90" s="13" t="s">
        <v>16</v>
      </c>
      <c r="F90" s="13">
        <v>20</v>
      </c>
      <c r="G90" s="13"/>
      <c r="H90" s="15">
        <v>10229</v>
      </c>
      <c r="I90" s="13"/>
      <c r="J90" s="15">
        <f t="shared" si="8"/>
        <v>1135.5</v>
      </c>
      <c r="K90" s="15"/>
      <c r="L90" s="15">
        <f t="shared" si="4"/>
        <v>11364.5</v>
      </c>
      <c r="N90" s="15">
        <f t="shared" si="5"/>
        <v>11385.5</v>
      </c>
      <c r="O90" s="15"/>
      <c r="P90" s="15"/>
    </row>
    <row r="91" spans="1:16" ht="12.75">
      <c r="A91" s="75" t="s">
        <v>20</v>
      </c>
      <c r="B91" s="84">
        <v>38353</v>
      </c>
      <c r="C91" s="15">
        <v>3934875</v>
      </c>
      <c r="D91" s="99"/>
      <c r="E91" s="13" t="s">
        <v>16</v>
      </c>
      <c r="F91" s="13">
        <v>20</v>
      </c>
      <c r="G91" s="13"/>
      <c r="H91" s="15">
        <v>3049520</v>
      </c>
      <c r="I91" s="13"/>
      <c r="J91" s="15">
        <f t="shared" si="8"/>
        <v>196741.75</v>
      </c>
      <c r="K91" s="13"/>
      <c r="L91" s="15">
        <f>H91+J91</f>
        <v>3246261.75</v>
      </c>
      <c r="N91" s="15">
        <f t="shared" si="5"/>
        <v>688613.25</v>
      </c>
      <c r="O91" s="15"/>
      <c r="P91" s="15"/>
    </row>
    <row r="92" spans="1:16" ht="12.75">
      <c r="A92" s="75" t="s">
        <v>20</v>
      </c>
      <c r="B92" s="84">
        <v>38533</v>
      </c>
      <c r="C92" s="15">
        <v>35468</v>
      </c>
      <c r="D92" s="99"/>
      <c r="E92" s="13" t="s">
        <v>16</v>
      </c>
      <c r="F92" s="13">
        <v>20</v>
      </c>
      <c r="G92" s="13"/>
      <c r="H92" s="15">
        <v>26585</v>
      </c>
      <c r="I92" s="13"/>
      <c r="J92" s="15">
        <f t="shared" si="8"/>
        <v>1771.4</v>
      </c>
      <c r="K92" s="13"/>
      <c r="L92" s="15">
        <f>H92+J92</f>
        <v>28356.4</v>
      </c>
      <c r="N92" s="15">
        <f t="shared" si="5"/>
        <v>7111.5999999999985</v>
      </c>
      <c r="O92" s="15"/>
      <c r="P92" s="15"/>
    </row>
    <row r="93" spans="1:16" ht="12.75">
      <c r="A93" s="75" t="s">
        <v>20</v>
      </c>
      <c r="B93" s="84">
        <v>38898</v>
      </c>
      <c r="C93" s="15">
        <v>522135</v>
      </c>
      <c r="D93" s="99"/>
      <c r="E93" s="13" t="s">
        <v>16</v>
      </c>
      <c r="F93" s="13">
        <v>20</v>
      </c>
      <c r="G93" s="13"/>
      <c r="H93" s="15">
        <v>365486</v>
      </c>
      <c r="I93" s="13"/>
      <c r="J93" s="15">
        <f t="shared" si="8"/>
        <v>26104.75</v>
      </c>
      <c r="K93" s="13"/>
      <c r="L93" s="15">
        <f>H93+J93</f>
        <v>391590.75</v>
      </c>
      <c r="N93" s="15">
        <f t="shared" si="5"/>
        <v>130544.25</v>
      </c>
      <c r="O93" s="15"/>
      <c r="P93" s="15"/>
    </row>
    <row r="94" spans="1:16" ht="12.75">
      <c r="A94" s="75" t="s">
        <v>20</v>
      </c>
      <c r="B94" s="84">
        <v>38898</v>
      </c>
      <c r="C94" s="85">
        <v>95695</v>
      </c>
      <c r="D94" s="99"/>
      <c r="E94" s="13" t="s">
        <v>16</v>
      </c>
      <c r="F94" s="13">
        <v>20</v>
      </c>
      <c r="G94" s="13"/>
      <c r="H94" s="85">
        <v>66978</v>
      </c>
      <c r="I94" s="13"/>
      <c r="J94" s="85">
        <f t="shared" si="8"/>
        <v>4782.75</v>
      </c>
      <c r="K94" s="13"/>
      <c r="L94" s="85">
        <f>H94+J94</f>
        <v>71760.75</v>
      </c>
      <c r="N94" s="85">
        <f t="shared" si="5"/>
        <v>23934.25</v>
      </c>
      <c r="O94" s="15"/>
      <c r="P94" s="15"/>
    </row>
    <row r="96" spans="1:16" ht="13.5" thickBot="1">
      <c r="A96" s="80" t="s">
        <v>21</v>
      </c>
      <c r="C96" s="14">
        <f>SUM(C45:C94)</f>
        <v>7128353</v>
      </c>
      <c r="D96" s="75">
        <v>1491</v>
      </c>
      <c r="H96" s="14">
        <f>SUM(H45:H94)</f>
        <v>5314193</v>
      </c>
      <c r="J96" s="14">
        <f>SUM(J45:J94)</f>
        <v>261097.68810300564</v>
      </c>
      <c r="L96" s="14">
        <f>SUM(L45:L94)</f>
        <v>5575290.688103005</v>
      </c>
      <c r="N96" s="14">
        <f>SUM(N45:N94)</f>
        <v>1553062.3118969947</v>
      </c>
      <c r="O96" s="15"/>
      <c r="P96" s="15"/>
    </row>
    <row r="97" spans="3:12" ht="13.5" thickTop="1">
      <c r="C97" s="87" t="s">
        <v>59</v>
      </c>
      <c r="L97" s="87" t="s">
        <v>51</v>
      </c>
    </row>
    <row r="99" spans="1:16" ht="12.75">
      <c r="A99" s="75">
        <v>1961</v>
      </c>
      <c r="B99" s="84">
        <v>22282</v>
      </c>
      <c r="C99" s="46">
        <v>6600</v>
      </c>
      <c r="D99" s="46"/>
      <c r="E99" s="46" t="s">
        <v>16</v>
      </c>
      <c r="F99" s="46">
        <v>15</v>
      </c>
      <c r="G99" s="46"/>
      <c r="H99" s="46">
        <v>6600</v>
      </c>
      <c r="I99" s="46"/>
      <c r="J99" s="46">
        <v>0</v>
      </c>
      <c r="K99" s="46"/>
      <c r="L99" s="46">
        <f aca="true" t="shared" si="9" ref="L99:L160">H99+J99</f>
        <v>6600</v>
      </c>
      <c r="M99" s="46"/>
      <c r="N99" s="46">
        <f aca="true" t="shared" si="10" ref="N99:N160">C99-L99</f>
        <v>0</v>
      </c>
      <c r="O99" s="46"/>
      <c r="P99" s="46"/>
    </row>
    <row r="100" spans="1:16" ht="12.75">
      <c r="A100" s="75">
        <v>1965</v>
      </c>
      <c r="B100" s="84">
        <v>23743</v>
      </c>
      <c r="C100" s="46">
        <v>16500</v>
      </c>
      <c r="D100" s="46"/>
      <c r="E100" s="46" t="s">
        <v>16</v>
      </c>
      <c r="F100" s="46">
        <v>15</v>
      </c>
      <c r="G100" s="46"/>
      <c r="H100" s="46">
        <v>16500</v>
      </c>
      <c r="I100" s="46"/>
      <c r="J100" s="46">
        <v>0</v>
      </c>
      <c r="K100" s="46"/>
      <c r="L100" s="46">
        <f t="shared" si="9"/>
        <v>16500</v>
      </c>
      <c r="M100" s="46"/>
      <c r="N100" s="46">
        <f t="shared" si="10"/>
        <v>0</v>
      </c>
      <c r="O100" s="46"/>
      <c r="P100" s="46"/>
    </row>
    <row r="101" spans="1:16" ht="12.75">
      <c r="A101" s="75">
        <v>1966</v>
      </c>
      <c r="B101" s="84">
        <v>24108</v>
      </c>
      <c r="C101" s="46">
        <v>1100</v>
      </c>
      <c r="D101" s="46"/>
      <c r="E101" s="46" t="s">
        <v>16</v>
      </c>
      <c r="F101" s="46">
        <v>5</v>
      </c>
      <c r="G101" s="46"/>
      <c r="H101" s="46">
        <v>1100</v>
      </c>
      <c r="I101" s="46"/>
      <c r="J101" s="46">
        <v>0</v>
      </c>
      <c r="K101" s="46"/>
      <c r="L101" s="46">
        <f t="shared" si="9"/>
        <v>1100</v>
      </c>
      <c r="M101" s="46"/>
      <c r="N101" s="46">
        <f t="shared" si="10"/>
        <v>0</v>
      </c>
      <c r="O101" s="46"/>
      <c r="P101" s="46"/>
    </row>
    <row r="102" spans="1:16" ht="12.75">
      <c r="A102" s="75">
        <v>1969</v>
      </c>
      <c r="B102" s="84">
        <v>25204</v>
      </c>
      <c r="C102" s="46">
        <v>3242</v>
      </c>
      <c r="D102" s="46"/>
      <c r="E102" s="46" t="s">
        <v>16</v>
      </c>
      <c r="F102" s="46">
        <v>15</v>
      </c>
      <c r="G102" s="46"/>
      <c r="H102" s="46">
        <v>3242</v>
      </c>
      <c r="I102" s="46"/>
      <c r="J102" s="46">
        <v>0</v>
      </c>
      <c r="K102" s="46"/>
      <c r="L102" s="46">
        <f t="shared" si="9"/>
        <v>3242</v>
      </c>
      <c r="M102" s="46"/>
      <c r="N102" s="46">
        <f t="shared" si="10"/>
        <v>0</v>
      </c>
      <c r="O102" s="46"/>
      <c r="P102" s="46"/>
    </row>
    <row r="103" spans="1:18" ht="12.75">
      <c r="A103" s="75">
        <v>1972</v>
      </c>
      <c r="B103" s="84">
        <v>26299</v>
      </c>
      <c r="C103" s="46">
        <v>381</v>
      </c>
      <c r="D103" s="46"/>
      <c r="E103" s="46" t="s">
        <v>16</v>
      </c>
      <c r="F103" s="46">
        <v>5</v>
      </c>
      <c r="G103" s="46"/>
      <c r="H103" s="46">
        <v>381</v>
      </c>
      <c r="I103" s="46"/>
      <c r="J103" s="46">
        <v>0</v>
      </c>
      <c r="K103" s="46"/>
      <c r="L103" s="46">
        <f t="shared" si="9"/>
        <v>381</v>
      </c>
      <c r="M103" s="46"/>
      <c r="N103" s="46">
        <f t="shared" si="10"/>
        <v>0</v>
      </c>
      <c r="O103" s="46"/>
      <c r="P103" s="46"/>
      <c r="Q103" s="46"/>
      <c r="R103" s="45"/>
    </row>
    <row r="104" spans="1:18" ht="12.75">
      <c r="A104" s="75">
        <v>1972</v>
      </c>
      <c r="B104" s="84">
        <v>26299</v>
      </c>
      <c r="C104" s="46">
        <v>3546</v>
      </c>
      <c r="D104" s="46"/>
      <c r="E104" s="46" t="s">
        <v>16</v>
      </c>
      <c r="F104" s="46">
        <v>4</v>
      </c>
      <c r="G104" s="46"/>
      <c r="H104" s="46">
        <v>3546</v>
      </c>
      <c r="I104" s="46"/>
      <c r="J104" s="46">
        <v>0</v>
      </c>
      <c r="K104" s="46"/>
      <c r="L104" s="46">
        <f t="shared" si="9"/>
        <v>3546</v>
      </c>
      <c r="M104" s="46"/>
      <c r="N104" s="46">
        <f t="shared" si="10"/>
        <v>0</v>
      </c>
      <c r="O104" s="46"/>
      <c r="P104" s="46"/>
      <c r="Q104" s="46"/>
      <c r="R104" s="45"/>
    </row>
    <row r="105" spans="1:18" ht="12.75">
      <c r="A105" s="75">
        <v>1976</v>
      </c>
      <c r="B105" s="84">
        <v>27760</v>
      </c>
      <c r="C105" s="46">
        <v>4400</v>
      </c>
      <c r="D105" s="46"/>
      <c r="E105" s="46" t="s">
        <v>16</v>
      </c>
      <c r="F105" s="46">
        <v>10</v>
      </c>
      <c r="G105" s="46"/>
      <c r="H105" s="46">
        <v>4400</v>
      </c>
      <c r="I105" s="46"/>
      <c r="J105" s="46">
        <v>0</v>
      </c>
      <c r="K105" s="46"/>
      <c r="L105" s="46">
        <f t="shared" si="9"/>
        <v>4400</v>
      </c>
      <c r="M105" s="46"/>
      <c r="N105" s="46">
        <f t="shared" si="10"/>
        <v>0</v>
      </c>
      <c r="O105" s="46"/>
      <c r="P105" s="46"/>
      <c r="Q105" s="46"/>
      <c r="R105" s="45"/>
    </row>
    <row r="106" spans="1:18" ht="12.75">
      <c r="A106" s="75">
        <v>1976</v>
      </c>
      <c r="B106" s="84">
        <v>27760</v>
      </c>
      <c r="C106" s="46">
        <v>4691</v>
      </c>
      <c r="D106" s="46"/>
      <c r="E106" s="46" t="s">
        <v>16</v>
      </c>
      <c r="F106" s="46">
        <v>5</v>
      </c>
      <c r="G106" s="46"/>
      <c r="H106" s="46">
        <v>4691</v>
      </c>
      <c r="I106" s="46"/>
      <c r="J106" s="46">
        <v>0</v>
      </c>
      <c r="K106" s="46"/>
      <c r="L106" s="46">
        <f t="shared" si="9"/>
        <v>4691</v>
      </c>
      <c r="M106" s="46"/>
      <c r="N106" s="46">
        <f t="shared" si="10"/>
        <v>0</v>
      </c>
      <c r="O106" s="46"/>
      <c r="P106" s="46"/>
      <c r="Q106" s="46"/>
      <c r="R106" s="45"/>
    </row>
    <row r="107" spans="1:18" ht="12.75">
      <c r="A107" s="75">
        <v>1977</v>
      </c>
      <c r="B107" s="84">
        <v>28126</v>
      </c>
      <c r="C107" s="46">
        <v>449</v>
      </c>
      <c r="D107" s="46"/>
      <c r="E107" s="46" t="s">
        <v>16</v>
      </c>
      <c r="F107" s="46">
        <v>5</v>
      </c>
      <c r="G107" s="46"/>
      <c r="H107" s="46">
        <v>449</v>
      </c>
      <c r="I107" s="46"/>
      <c r="J107" s="46">
        <v>0</v>
      </c>
      <c r="K107" s="46"/>
      <c r="L107" s="46">
        <f t="shared" si="9"/>
        <v>449</v>
      </c>
      <c r="M107" s="46"/>
      <c r="N107" s="46">
        <f t="shared" si="10"/>
        <v>0</v>
      </c>
      <c r="O107" s="46"/>
      <c r="P107" s="46"/>
      <c r="Q107" s="46"/>
      <c r="R107" s="45"/>
    </row>
    <row r="108" spans="1:18" ht="12.75">
      <c r="A108" s="75">
        <v>1977</v>
      </c>
      <c r="B108" s="84">
        <v>28126</v>
      </c>
      <c r="C108" s="46">
        <v>3989</v>
      </c>
      <c r="D108" s="46"/>
      <c r="E108" s="46" t="s">
        <v>16</v>
      </c>
      <c r="F108" s="46">
        <v>5</v>
      </c>
      <c r="G108" s="46"/>
      <c r="H108" s="46">
        <v>3989</v>
      </c>
      <c r="I108" s="46"/>
      <c r="J108" s="46">
        <v>0</v>
      </c>
      <c r="K108" s="46"/>
      <c r="L108" s="46">
        <f t="shared" si="9"/>
        <v>3989</v>
      </c>
      <c r="M108" s="46"/>
      <c r="N108" s="46">
        <f t="shared" si="10"/>
        <v>0</v>
      </c>
      <c r="O108" s="46"/>
      <c r="P108" s="46"/>
      <c r="Q108" s="46"/>
      <c r="R108" s="45"/>
    </row>
    <row r="109" spans="1:18" ht="12.75">
      <c r="A109" s="75">
        <v>1978</v>
      </c>
      <c r="B109" s="84">
        <v>28491</v>
      </c>
      <c r="C109" s="46">
        <v>6091</v>
      </c>
      <c r="D109" s="46"/>
      <c r="E109" s="46" t="s">
        <v>16</v>
      </c>
      <c r="F109" s="46">
        <v>10</v>
      </c>
      <c r="G109" s="46"/>
      <c r="H109" s="46">
        <v>6091</v>
      </c>
      <c r="I109" s="46"/>
      <c r="J109" s="46">
        <v>0</v>
      </c>
      <c r="K109" s="46"/>
      <c r="L109" s="46">
        <f t="shared" si="9"/>
        <v>6091</v>
      </c>
      <c r="M109" s="46"/>
      <c r="N109" s="46">
        <f t="shared" si="10"/>
        <v>0</v>
      </c>
      <c r="O109" s="46"/>
      <c r="P109" s="46"/>
      <c r="Q109" s="46"/>
      <c r="R109" s="45"/>
    </row>
    <row r="110" spans="1:18" ht="12.75">
      <c r="A110" s="75">
        <v>1978</v>
      </c>
      <c r="B110" s="84">
        <v>28491</v>
      </c>
      <c r="C110" s="45">
        <v>9209</v>
      </c>
      <c r="D110" s="103"/>
      <c r="E110" s="46" t="s">
        <v>16</v>
      </c>
      <c r="F110" s="46">
        <v>5</v>
      </c>
      <c r="G110" s="46"/>
      <c r="H110" s="45">
        <v>9209</v>
      </c>
      <c r="I110" s="46"/>
      <c r="J110" s="46">
        <v>0</v>
      </c>
      <c r="K110" s="46"/>
      <c r="L110" s="46">
        <f t="shared" si="9"/>
        <v>9209</v>
      </c>
      <c r="M110" s="46"/>
      <c r="N110" s="46">
        <f t="shared" si="10"/>
        <v>0</v>
      </c>
      <c r="O110" s="46"/>
      <c r="P110" s="46"/>
      <c r="Q110" s="46"/>
      <c r="R110" s="45"/>
    </row>
    <row r="111" spans="1:18" ht="12.75">
      <c r="A111" s="75">
        <v>1979</v>
      </c>
      <c r="B111" s="84">
        <v>26665</v>
      </c>
      <c r="C111" s="46">
        <v>16760</v>
      </c>
      <c r="D111" s="46"/>
      <c r="E111" s="46" t="s">
        <v>16</v>
      </c>
      <c r="F111" s="46">
        <v>10</v>
      </c>
      <c r="G111" s="46"/>
      <c r="H111" s="46">
        <v>16760</v>
      </c>
      <c r="I111" s="46"/>
      <c r="J111" s="46">
        <v>0</v>
      </c>
      <c r="K111" s="46"/>
      <c r="L111" s="46">
        <f t="shared" si="9"/>
        <v>16760</v>
      </c>
      <c r="M111" s="46"/>
      <c r="N111" s="46">
        <f t="shared" si="10"/>
        <v>0</v>
      </c>
      <c r="O111" s="46"/>
      <c r="P111" s="46"/>
      <c r="Q111" s="46"/>
      <c r="R111" s="45"/>
    </row>
    <row r="112" spans="1:18" ht="12.75">
      <c r="A112" s="75">
        <v>1979</v>
      </c>
      <c r="B112" s="84">
        <v>28856</v>
      </c>
      <c r="C112" s="45">
        <v>1750</v>
      </c>
      <c r="D112" s="103"/>
      <c r="E112" s="46" t="s">
        <v>16</v>
      </c>
      <c r="F112" s="46">
        <v>5</v>
      </c>
      <c r="G112" s="46"/>
      <c r="H112" s="45">
        <v>1750</v>
      </c>
      <c r="I112" s="46"/>
      <c r="J112" s="46">
        <v>0</v>
      </c>
      <c r="K112" s="46"/>
      <c r="L112" s="46">
        <f t="shared" si="9"/>
        <v>1750</v>
      </c>
      <c r="M112" s="46"/>
      <c r="N112" s="46">
        <f t="shared" si="10"/>
        <v>0</v>
      </c>
      <c r="O112" s="46"/>
      <c r="P112" s="46"/>
      <c r="Q112" s="46"/>
      <c r="R112" s="45"/>
    </row>
    <row r="113" spans="1:18" ht="12.75">
      <c r="A113" s="75">
        <v>1980</v>
      </c>
      <c r="B113" s="84">
        <v>29221</v>
      </c>
      <c r="C113" s="45">
        <v>605</v>
      </c>
      <c r="D113" s="103"/>
      <c r="E113" s="46" t="s">
        <v>16</v>
      </c>
      <c r="F113" s="46">
        <v>3</v>
      </c>
      <c r="G113" s="46"/>
      <c r="H113" s="45">
        <v>605</v>
      </c>
      <c r="I113" s="46"/>
      <c r="J113" s="46">
        <v>0</v>
      </c>
      <c r="K113" s="46"/>
      <c r="L113" s="46">
        <f t="shared" si="9"/>
        <v>605</v>
      </c>
      <c r="M113" s="46"/>
      <c r="N113" s="46">
        <f t="shared" si="10"/>
        <v>0</v>
      </c>
      <c r="O113" s="46"/>
      <c r="P113" s="46"/>
      <c r="Q113" s="46"/>
      <c r="R113" s="45"/>
    </row>
    <row r="114" spans="1:18" ht="12.75">
      <c r="A114" s="75">
        <v>1980</v>
      </c>
      <c r="B114" s="84">
        <v>29221</v>
      </c>
      <c r="C114" s="45">
        <v>1375</v>
      </c>
      <c r="D114" s="103"/>
      <c r="E114" s="46" t="s">
        <v>16</v>
      </c>
      <c r="F114" s="46">
        <v>3</v>
      </c>
      <c r="G114" s="46"/>
      <c r="H114" s="45">
        <v>1375</v>
      </c>
      <c r="I114" s="46"/>
      <c r="J114" s="46">
        <v>0</v>
      </c>
      <c r="K114" s="46"/>
      <c r="L114" s="46">
        <f t="shared" si="9"/>
        <v>1375</v>
      </c>
      <c r="M114" s="46"/>
      <c r="N114" s="46">
        <f t="shared" si="10"/>
        <v>0</v>
      </c>
      <c r="O114" s="46"/>
      <c r="P114" s="46"/>
      <c r="Q114" s="46"/>
      <c r="R114" s="45"/>
    </row>
    <row r="115" spans="1:18" ht="12.75">
      <c r="A115" s="75">
        <v>1983</v>
      </c>
      <c r="B115" s="84">
        <v>30317</v>
      </c>
      <c r="C115" s="45">
        <v>16904</v>
      </c>
      <c r="D115" s="103"/>
      <c r="E115" s="46" t="s">
        <v>16</v>
      </c>
      <c r="F115" s="46">
        <v>5</v>
      </c>
      <c r="G115" s="46"/>
      <c r="H115" s="45">
        <v>16904</v>
      </c>
      <c r="I115" s="46"/>
      <c r="J115" s="46">
        <v>0</v>
      </c>
      <c r="K115" s="46"/>
      <c r="L115" s="46">
        <f t="shared" si="9"/>
        <v>16904</v>
      </c>
      <c r="M115" s="46"/>
      <c r="N115" s="46">
        <f t="shared" si="10"/>
        <v>0</v>
      </c>
      <c r="O115" s="46"/>
      <c r="P115" s="46"/>
      <c r="Q115" s="46"/>
      <c r="R115" s="45"/>
    </row>
    <row r="116" spans="1:18" ht="12.75">
      <c r="A116" s="75">
        <v>1983</v>
      </c>
      <c r="B116" s="84">
        <v>30317</v>
      </c>
      <c r="C116" s="45">
        <v>32455</v>
      </c>
      <c r="D116" s="103"/>
      <c r="E116" s="46" t="s">
        <v>16</v>
      </c>
      <c r="F116" s="46">
        <v>10</v>
      </c>
      <c r="G116" s="46"/>
      <c r="H116" s="45">
        <v>32455</v>
      </c>
      <c r="I116" s="46"/>
      <c r="J116" s="46">
        <v>0</v>
      </c>
      <c r="K116" s="46"/>
      <c r="L116" s="46">
        <f t="shared" si="9"/>
        <v>32455</v>
      </c>
      <c r="M116" s="46"/>
      <c r="N116" s="46">
        <f t="shared" si="10"/>
        <v>0</v>
      </c>
      <c r="O116" s="46"/>
      <c r="P116" s="46"/>
      <c r="Q116" s="46"/>
      <c r="R116" s="45"/>
    </row>
    <row r="117" spans="1:18" ht="12.75">
      <c r="A117" s="75">
        <v>1985</v>
      </c>
      <c r="B117" s="84">
        <v>31048</v>
      </c>
      <c r="C117" s="46">
        <v>7000</v>
      </c>
      <c r="D117" s="46"/>
      <c r="E117" s="46" t="s">
        <v>16</v>
      </c>
      <c r="F117" s="46">
        <v>10</v>
      </c>
      <c r="G117" s="46"/>
      <c r="H117" s="46">
        <v>7000</v>
      </c>
      <c r="I117" s="46"/>
      <c r="J117" s="46">
        <v>0</v>
      </c>
      <c r="K117" s="46"/>
      <c r="L117" s="46">
        <f t="shared" si="9"/>
        <v>7000</v>
      </c>
      <c r="M117" s="46"/>
      <c r="N117" s="46">
        <f t="shared" si="10"/>
        <v>0</v>
      </c>
      <c r="O117" s="46"/>
      <c r="P117" s="46"/>
      <c r="Q117" s="46"/>
      <c r="R117" s="45"/>
    </row>
    <row r="118" spans="1:18" ht="12.75">
      <c r="A118" s="75">
        <v>1985</v>
      </c>
      <c r="B118" s="84">
        <v>31048</v>
      </c>
      <c r="C118" s="46">
        <v>6395</v>
      </c>
      <c r="D118" s="46"/>
      <c r="E118" s="46" t="s">
        <v>16</v>
      </c>
      <c r="F118" s="46">
        <v>10</v>
      </c>
      <c r="G118" s="46"/>
      <c r="H118" s="46">
        <v>6395</v>
      </c>
      <c r="I118" s="46"/>
      <c r="J118" s="46">
        <v>0</v>
      </c>
      <c r="K118" s="46"/>
      <c r="L118" s="46">
        <f t="shared" si="9"/>
        <v>6395</v>
      </c>
      <c r="M118" s="46"/>
      <c r="N118" s="46">
        <f t="shared" si="10"/>
        <v>0</v>
      </c>
      <c r="O118" s="46"/>
      <c r="P118" s="46"/>
      <c r="Q118" s="46"/>
      <c r="R118" s="45"/>
    </row>
    <row r="119" spans="1:18" ht="12.75">
      <c r="A119" s="75">
        <v>1985</v>
      </c>
      <c r="B119" s="84">
        <v>31048</v>
      </c>
      <c r="C119" s="45">
        <v>2500</v>
      </c>
      <c r="D119" s="103"/>
      <c r="E119" s="46" t="s">
        <v>16</v>
      </c>
      <c r="F119" s="46">
        <v>5</v>
      </c>
      <c r="G119" s="46"/>
      <c r="H119" s="45">
        <v>2500</v>
      </c>
      <c r="I119" s="46"/>
      <c r="J119" s="46">
        <v>0</v>
      </c>
      <c r="K119" s="46"/>
      <c r="L119" s="46">
        <f t="shared" si="9"/>
        <v>2500</v>
      </c>
      <c r="M119" s="46"/>
      <c r="N119" s="46">
        <f t="shared" si="10"/>
        <v>0</v>
      </c>
      <c r="O119" s="46"/>
      <c r="P119" s="46"/>
      <c r="Q119" s="46"/>
      <c r="R119" s="45"/>
    </row>
    <row r="120" spans="1:18" ht="12.75">
      <c r="A120" s="75">
        <v>1985</v>
      </c>
      <c r="B120" s="84">
        <v>31048</v>
      </c>
      <c r="C120" s="45">
        <v>7263</v>
      </c>
      <c r="D120" s="103"/>
      <c r="E120" s="46" t="s">
        <v>16</v>
      </c>
      <c r="F120" s="46">
        <v>10</v>
      </c>
      <c r="G120" s="46"/>
      <c r="H120" s="45">
        <v>7263</v>
      </c>
      <c r="I120" s="46"/>
      <c r="J120" s="46">
        <v>0</v>
      </c>
      <c r="K120" s="46"/>
      <c r="L120" s="46">
        <f t="shared" si="9"/>
        <v>7263</v>
      </c>
      <c r="M120" s="46"/>
      <c r="N120" s="46">
        <f t="shared" si="10"/>
        <v>0</v>
      </c>
      <c r="O120" s="46"/>
      <c r="P120" s="46"/>
      <c r="Q120" s="46"/>
      <c r="R120" s="45"/>
    </row>
    <row r="121" spans="1:18" ht="12.75">
      <c r="A121" s="75">
        <v>1986</v>
      </c>
      <c r="B121" s="84">
        <v>31413</v>
      </c>
      <c r="C121" s="46">
        <v>24212</v>
      </c>
      <c r="D121" s="46"/>
      <c r="E121" s="46" t="s">
        <v>16</v>
      </c>
      <c r="F121" s="46">
        <v>7</v>
      </c>
      <c r="G121" s="46"/>
      <c r="H121" s="46">
        <v>24212</v>
      </c>
      <c r="I121" s="46"/>
      <c r="J121" s="46">
        <v>0</v>
      </c>
      <c r="K121" s="46"/>
      <c r="L121" s="46">
        <f t="shared" si="9"/>
        <v>24212</v>
      </c>
      <c r="M121" s="46"/>
      <c r="N121" s="46">
        <f t="shared" si="10"/>
        <v>0</v>
      </c>
      <c r="O121" s="46"/>
      <c r="P121" s="46"/>
      <c r="Q121" s="46"/>
      <c r="R121" s="45"/>
    </row>
    <row r="122" spans="1:18" ht="12.75">
      <c r="A122" s="75">
        <v>1986</v>
      </c>
      <c r="B122" s="84">
        <v>31413</v>
      </c>
      <c r="C122" s="45">
        <v>15728</v>
      </c>
      <c r="D122" s="103"/>
      <c r="E122" s="46" t="s">
        <v>16</v>
      </c>
      <c r="F122" s="46">
        <v>10</v>
      </c>
      <c r="G122" s="46"/>
      <c r="H122" s="45">
        <v>15728</v>
      </c>
      <c r="I122" s="46"/>
      <c r="J122" s="46">
        <v>0</v>
      </c>
      <c r="K122" s="46"/>
      <c r="L122" s="46">
        <f t="shared" si="9"/>
        <v>15728</v>
      </c>
      <c r="M122" s="46"/>
      <c r="N122" s="46">
        <f t="shared" si="10"/>
        <v>0</v>
      </c>
      <c r="O122" s="46"/>
      <c r="P122" s="46"/>
      <c r="Q122" s="46"/>
      <c r="R122" s="45"/>
    </row>
    <row r="123" spans="1:18" ht="12.75">
      <c r="A123" s="75">
        <v>1986</v>
      </c>
      <c r="B123" s="84">
        <v>31413</v>
      </c>
      <c r="C123" s="45">
        <v>3400</v>
      </c>
      <c r="D123" s="103"/>
      <c r="E123" s="46" t="s">
        <v>16</v>
      </c>
      <c r="F123" s="46">
        <v>5</v>
      </c>
      <c r="G123" s="46"/>
      <c r="H123" s="45">
        <v>3400</v>
      </c>
      <c r="I123" s="46"/>
      <c r="J123" s="46">
        <v>0</v>
      </c>
      <c r="K123" s="46"/>
      <c r="L123" s="46">
        <f t="shared" si="9"/>
        <v>3400</v>
      </c>
      <c r="M123" s="46"/>
      <c r="N123" s="46">
        <f t="shared" si="10"/>
        <v>0</v>
      </c>
      <c r="O123" s="46"/>
      <c r="P123" s="46"/>
      <c r="Q123" s="46"/>
      <c r="R123" s="45"/>
    </row>
    <row r="124" spans="1:18" ht="12.75">
      <c r="A124" s="75">
        <v>1986</v>
      </c>
      <c r="B124" s="84">
        <v>31413</v>
      </c>
      <c r="C124" s="45">
        <v>3250</v>
      </c>
      <c r="D124" s="103"/>
      <c r="E124" s="46" t="s">
        <v>16</v>
      </c>
      <c r="F124" s="46">
        <v>5</v>
      </c>
      <c r="G124" s="46"/>
      <c r="H124" s="45">
        <v>3250</v>
      </c>
      <c r="I124" s="46"/>
      <c r="J124" s="46">
        <v>0</v>
      </c>
      <c r="K124" s="46"/>
      <c r="L124" s="46">
        <f t="shared" si="9"/>
        <v>3250</v>
      </c>
      <c r="M124" s="46"/>
      <c r="N124" s="46">
        <f t="shared" si="10"/>
        <v>0</v>
      </c>
      <c r="O124" s="46"/>
      <c r="P124" s="46"/>
      <c r="Q124" s="46"/>
      <c r="R124" s="45"/>
    </row>
    <row r="125" spans="1:18" ht="12.75">
      <c r="A125" s="75">
        <v>1986</v>
      </c>
      <c r="B125" s="84">
        <v>31413</v>
      </c>
      <c r="C125" s="15">
        <v>1795</v>
      </c>
      <c r="D125" s="99"/>
      <c r="E125" s="46" t="s">
        <v>16</v>
      </c>
      <c r="F125" s="13">
        <v>10</v>
      </c>
      <c r="G125" s="13"/>
      <c r="H125" s="15">
        <v>1795</v>
      </c>
      <c r="I125" s="13"/>
      <c r="J125" s="46">
        <v>0</v>
      </c>
      <c r="K125" s="13"/>
      <c r="L125" s="46">
        <f t="shared" si="9"/>
        <v>1795</v>
      </c>
      <c r="N125" s="46">
        <f t="shared" si="10"/>
        <v>0</v>
      </c>
      <c r="O125" s="46"/>
      <c r="P125" s="46"/>
      <c r="Q125" s="46"/>
      <c r="R125" s="45"/>
    </row>
    <row r="126" spans="1:18" ht="12.75">
      <c r="A126" s="75">
        <v>1986</v>
      </c>
      <c r="B126" s="84">
        <v>31413</v>
      </c>
      <c r="C126" s="15">
        <v>2990</v>
      </c>
      <c r="D126" s="99"/>
      <c r="E126" s="46" t="s">
        <v>16</v>
      </c>
      <c r="F126" s="13">
        <v>10</v>
      </c>
      <c r="G126" s="13"/>
      <c r="H126" s="15">
        <v>2990</v>
      </c>
      <c r="I126" s="13"/>
      <c r="J126" s="46">
        <v>0</v>
      </c>
      <c r="K126" s="13"/>
      <c r="L126" s="46">
        <f t="shared" si="9"/>
        <v>2990</v>
      </c>
      <c r="N126" s="46">
        <f t="shared" si="10"/>
        <v>0</v>
      </c>
      <c r="O126" s="46"/>
      <c r="P126" s="46"/>
      <c r="Q126" s="46"/>
      <c r="R126" s="45"/>
    </row>
    <row r="127" spans="1:18" ht="12.75">
      <c r="A127" s="75">
        <v>1987</v>
      </c>
      <c r="B127" s="84">
        <v>31778</v>
      </c>
      <c r="C127" s="15">
        <v>4165</v>
      </c>
      <c r="D127" s="99"/>
      <c r="E127" s="46" t="s">
        <v>16</v>
      </c>
      <c r="F127" s="13">
        <v>7</v>
      </c>
      <c r="G127" s="13"/>
      <c r="H127" s="15">
        <v>4165</v>
      </c>
      <c r="I127" s="13"/>
      <c r="J127" s="46">
        <v>0</v>
      </c>
      <c r="K127" s="13"/>
      <c r="L127" s="46">
        <f t="shared" si="9"/>
        <v>4165</v>
      </c>
      <c r="N127" s="46">
        <f t="shared" si="10"/>
        <v>0</v>
      </c>
      <c r="O127" s="46"/>
      <c r="P127" s="46"/>
      <c r="Q127" s="46"/>
      <c r="R127" s="45"/>
    </row>
    <row r="128" spans="1:18" ht="12.75">
      <c r="A128" s="75">
        <v>1987</v>
      </c>
      <c r="B128" s="84">
        <v>31778</v>
      </c>
      <c r="C128" s="15">
        <v>2183</v>
      </c>
      <c r="D128" s="99"/>
      <c r="E128" s="46" t="s">
        <v>16</v>
      </c>
      <c r="F128" s="13">
        <v>7</v>
      </c>
      <c r="G128" s="13"/>
      <c r="H128" s="15">
        <v>2183</v>
      </c>
      <c r="I128" s="13"/>
      <c r="J128" s="46">
        <v>0</v>
      </c>
      <c r="K128" s="13"/>
      <c r="L128" s="46">
        <f t="shared" si="9"/>
        <v>2183</v>
      </c>
      <c r="N128" s="46">
        <f t="shared" si="10"/>
        <v>0</v>
      </c>
      <c r="O128" s="46"/>
      <c r="P128" s="46"/>
      <c r="Q128" s="46"/>
      <c r="R128" s="45"/>
    </row>
    <row r="129" spans="1:16" ht="12.75">
      <c r="A129" s="75">
        <v>1987</v>
      </c>
      <c r="B129" s="84">
        <v>31778</v>
      </c>
      <c r="C129" s="15">
        <v>3025</v>
      </c>
      <c r="D129" s="99"/>
      <c r="E129" s="46" t="s">
        <v>16</v>
      </c>
      <c r="F129" s="13">
        <v>7</v>
      </c>
      <c r="G129" s="13"/>
      <c r="H129" s="15">
        <v>3025</v>
      </c>
      <c r="I129" s="13"/>
      <c r="J129" s="46">
        <v>0</v>
      </c>
      <c r="K129" s="13"/>
      <c r="L129" s="46">
        <f t="shared" si="9"/>
        <v>3025</v>
      </c>
      <c r="N129" s="46">
        <f t="shared" si="10"/>
        <v>0</v>
      </c>
      <c r="O129" s="46"/>
      <c r="P129" s="46"/>
    </row>
    <row r="130" spans="1:16" ht="12.75">
      <c r="A130" s="75">
        <v>1987</v>
      </c>
      <c r="B130" s="84">
        <v>31778</v>
      </c>
      <c r="C130" s="15">
        <v>2200</v>
      </c>
      <c r="D130" s="99"/>
      <c r="E130" s="46" t="s">
        <v>16</v>
      </c>
      <c r="F130" s="13">
        <v>7</v>
      </c>
      <c r="G130" s="13"/>
      <c r="H130" s="15">
        <v>2200</v>
      </c>
      <c r="I130" s="13"/>
      <c r="J130" s="46">
        <v>0</v>
      </c>
      <c r="K130" s="13"/>
      <c r="L130" s="46">
        <f t="shared" si="9"/>
        <v>2200</v>
      </c>
      <c r="N130" s="46">
        <f t="shared" si="10"/>
        <v>0</v>
      </c>
      <c r="O130" s="46"/>
      <c r="P130" s="46"/>
    </row>
    <row r="131" spans="1:16" ht="12.75">
      <c r="A131" s="75">
        <v>1987</v>
      </c>
      <c r="B131" s="84">
        <v>31778</v>
      </c>
      <c r="C131" s="15">
        <v>15807</v>
      </c>
      <c r="D131" s="99"/>
      <c r="E131" s="46" t="s">
        <v>16</v>
      </c>
      <c r="F131" s="13">
        <v>10</v>
      </c>
      <c r="G131" s="13"/>
      <c r="H131" s="15">
        <v>15807</v>
      </c>
      <c r="I131" s="13"/>
      <c r="J131" s="46">
        <v>0</v>
      </c>
      <c r="K131" s="13"/>
      <c r="L131" s="46">
        <f t="shared" si="9"/>
        <v>15807</v>
      </c>
      <c r="N131" s="46">
        <f t="shared" si="10"/>
        <v>0</v>
      </c>
      <c r="O131" s="46"/>
      <c r="P131" s="46"/>
    </row>
    <row r="132" spans="1:16" ht="12.75">
      <c r="A132" s="75">
        <v>1987</v>
      </c>
      <c r="B132" s="84">
        <v>31778</v>
      </c>
      <c r="C132" s="15">
        <v>2894</v>
      </c>
      <c r="D132" s="99"/>
      <c r="E132" s="46" t="s">
        <v>16</v>
      </c>
      <c r="F132" s="13">
        <v>7</v>
      </c>
      <c r="G132" s="13"/>
      <c r="H132" s="15">
        <v>2894</v>
      </c>
      <c r="I132" s="13"/>
      <c r="J132" s="46">
        <v>0</v>
      </c>
      <c r="K132" s="13"/>
      <c r="L132" s="46">
        <f t="shared" si="9"/>
        <v>2894</v>
      </c>
      <c r="N132" s="46">
        <f t="shared" si="10"/>
        <v>0</v>
      </c>
      <c r="O132" s="46"/>
      <c r="P132" s="46"/>
    </row>
    <row r="133" spans="1:16" ht="12.75">
      <c r="A133" s="75">
        <v>1987</v>
      </c>
      <c r="B133" s="84">
        <v>31778</v>
      </c>
      <c r="C133" s="15">
        <v>2229</v>
      </c>
      <c r="D133" s="99"/>
      <c r="E133" s="46" t="s">
        <v>16</v>
      </c>
      <c r="F133" s="13">
        <v>7</v>
      </c>
      <c r="G133" s="13"/>
      <c r="H133" s="15">
        <v>2229</v>
      </c>
      <c r="I133" s="13"/>
      <c r="J133" s="46">
        <v>0</v>
      </c>
      <c r="K133" s="13"/>
      <c r="L133" s="46">
        <f t="shared" si="9"/>
        <v>2229</v>
      </c>
      <c r="N133" s="46">
        <f t="shared" si="10"/>
        <v>0</v>
      </c>
      <c r="O133" s="46"/>
      <c r="P133" s="46"/>
    </row>
    <row r="134" spans="1:16" ht="12.75">
      <c r="A134" s="75">
        <v>1987</v>
      </c>
      <c r="B134" s="84">
        <v>31778</v>
      </c>
      <c r="C134" s="15">
        <v>14000</v>
      </c>
      <c r="D134" s="99"/>
      <c r="E134" s="46" t="s">
        <v>16</v>
      </c>
      <c r="F134" s="13">
        <v>10</v>
      </c>
      <c r="G134" s="13"/>
      <c r="H134" s="15">
        <v>14000</v>
      </c>
      <c r="I134" s="13"/>
      <c r="J134" s="46">
        <v>0</v>
      </c>
      <c r="K134" s="13"/>
      <c r="L134" s="46">
        <f t="shared" si="9"/>
        <v>14000</v>
      </c>
      <c r="N134" s="46">
        <f t="shared" si="10"/>
        <v>0</v>
      </c>
      <c r="O134" s="46"/>
      <c r="P134" s="46"/>
    </row>
    <row r="135" spans="1:16" ht="12.75">
      <c r="A135" s="75">
        <v>1987</v>
      </c>
      <c r="B135" s="84">
        <v>31778</v>
      </c>
      <c r="C135" s="15">
        <v>2575</v>
      </c>
      <c r="D135" s="99"/>
      <c r="E135" s="46" t="s">
        <v>16</v>
      </c>
      <c r="F135" s="13">
        <v>7</v>
      </c>
      <c r="G135" s="13"/>
      <c r="H135" s="15">
        <v>2575</v>
      </c>
      <c r="I135" s="13"/>
      <c r="J135" s="46">
        <v>0</v>
      </c>
      <c r="K135" s="13"/>
      <c r="L135" s="46">
        <f t="shared" si="9"/>
        <v>2575</v>
      </c>
      <c r="N135" s="46">
        <f t="shared" si="10"/>
        <v>0</v>
      </c>
      <c r="O135" s="46"/>
      <c r="P135" s="46"/>
    </row>
    <row r="136" spans="1:16" ht="12.75">
      <c r="A136" s="75">
        <v>1987</v>
      </c>
      <c r="B136" s="84">
        <v>31778</v>
      </c>
      <c r="C136" s="15">
        <v>2784</v>
      </c>
      <c r="D136" s="99"/>
      <c r="E136" s="46" t="s">
        <v>16</v>
      </c>
      <c r="F136" s="13">
        <v>7</v>
      </c>
      <c r="G136" s="13"/>
      <c r="H136" s="15">
        <v>2784</v>
      </c>
      <c r="I136" s="13"/>
      <c r="J136" s="46">
        <v>0</v>
      </c>
      <c r="K136" s="13"/>
      <c r="L136" s="46">
        <f t="shared" si="9"/>
        <v>2784</v>
      </c>
      <c r="N136" s="46">
        <f t="shared" si="10"/>
        <v>0</v>
      </c>
      <c r="O136" s="46"/>
      <c r="P136" s="46"/>
    </row>
    <row r="137" spans="1:16" ht="12.75">
      <c r="A137" s="75">
        <v>1987</v>
      </c>
      <c r="B137" s="84">
        <v>31778</v>
      </c>
      <c r="C137" s="15">
        <v>4194</v>
      </c>
      <c r="D137" s="99"/>
      <c r="E137" s="46" t="s">
        <v>16</v>
      </c>
      <c r="F137" s="13">
        <v>7</v>
      </c>
      <c r="G137" s="13"/>
      <c r="H137" s="15">
        <v>4194</v>
      </c>
      <c r="I137" s="13"/>
      <c r="J137" s="46">
        <v>0</v>
      </c>
      <c r="K137" s="13"/>
      <c r="L137" s="46">
        <f t="shared" si="9"/>
        <v>4194</v>
      </c>
      <c r="N137" s="46">
        <f t="shared" si="10"/>
        <v>0</v>
      </c>
      <c r="O137" s="46"/>
      <c r="P137" s="46"/>
    </row>
    <row r="138" spans="1:16" ht="12.75">
      <c r="A138" s="75">
        <v>1987</v>
      </c>
      <c r="B138" s="84">
        <v>31778</v>
      </c>
      <c r="C138" s="15">
        <v>12933</v>
      </c>
      <c r="D138" s="99"/>
      <c r="E138" s="46" t="s">
        <v>16</v>
      </c>
      <c r="F138" s="13">
        <v>10</v>
      </c>
      <c r="G138" s="13"/>
      <c r="H138" s="15">
        <v>12933</v>
      </c>
      <c r="I138" s="13"/>
      <c r="J138" s="46">
        <v>0</v>
      </c>
      <c r="K138" s="13"/>
      <c r="L138" s="46">
        <f t="shared" si="9"/>
        <v>12933</v>
      </c>
      <c r="N138" s="46">
        <f t="shared" si="10"/>
        <v>0</v>
      </c>
      <c r="O138" s="46"/>
      <c r="P138" s="46"/>
    </row>
    <row r="139" spans="1:16" ht="12.75">
      <c r="A139" s="75">
        <v>1987</v>
      </c>
      <c r="B139" s="84">
        <v>31778</v>
      </c>
      <c r="C139" s="15">
        <v>19853</v>
      </c>
      <c r="D139" s="99"/>
      <c r="E139" s="46" t="s">
        <v>16</v>
      </c>
      <c r="F139" s="13">
        <v>7</v>
      </c>
      <c r="G139" s="13"/>
      <c r="H139" s="15">
        <v>19853</v>
      </c>
      <c r="I139" s="13"/>
      <c r="J139" s="46">
        <v>0</v>
      </c>
      <c r="K139" s="13"/>
      <c r="L139" s="46">
        <f t="shared" si="9"/>
        <v>19853</v>
      </c>
      <c r="N139" s="46">
        <f t="shared" si="10"/>
        <v>0</v>
      </c>
      <c r="O139" s="46"/>
      <c r="P139" s="46"/>
    </row>
    <row r="140" spans="1:16" ht="12.75">
      <c r="A140" s="75">
        <v>1988</v>
      </c>
      <c r="B140" s="84">
        <v>32143</v>
      </c>
      <c r="C140" s="15">
        <v>41436</v>
      </c>
      <c r="D140" s="99"/>
      <c r="E140" s="46" t="s">
        <v>16</v>
      </c>
      <c r="F140" s="13">
        <v>7</v>
      </c>
      <c r="G140" s="13"/>
      <c r="H140" s="15">
        <v>41436</v>
      </c>
      <c r="I140" s="13"/>
      <c r="J140" s="46">
        <v>0</v>
      </c>
      <c r="K140" s="13"/>
      <c r="L140" s="46">
        <f t="shared" si="9"/>
        <v>41436</v>
      </c>
      <c r="N140" s="46">
        <f t="shared" si="10"/>
        <v>0</v>
      </c>
      <c r="O140" s="46"/>
      <c r="P140" s="46"/>
    </row>
    <row r="141" spans="1:16" ht="12.75">
      <c r="A141" s="75">
        <v>1989</v>
      </c>
      <c r="B141" s="84">
        <v>32509</v>
      </c>
      <c r="C141" s="15">
        <v>29296</v>
      </c>
      <c r="D141" s="99"/>
      <c r="E141" s="46" t="s">
        <v>16</v>
      </c>
      <c r="F141" s="13">
        <v>7</v>
      </c>
      <c r="G141" s="13"/>
      <c r="H141" s="15">
        <v>29296</v>
      </c>
      <c r="I141" s="13"/>
      <c r="J141" s="46">
        <v>0</v>
      </c>
      <c r="K141" s="13"/>
      <c r="L141" s="46">
        <f t="shared" si="9"/>
        <v>29296</v>
      </c>
      <c r="N141" s="46">
        <f t="shared" si="10"/>
        <v>0</v>
      </c>
      <c r="O141" s="46"/>
      <c r="P141" s="46"/>
    </row>
    <row r="142" spans="1:16" ht="12.75">
      <c r="A142" s="75">
        <v>1994</v>
      </c>
      <c r="B142" s="84">
        <v>34335</v>
      </c>
      <c r="C142" s="15">
        <v>44029</v>
      </c>
      <c r="D142" s="99"/>
      <c r="E142" s="46" t="s">
        <v>16</v>
      </c>
      <c r="F142" s="13">
        <v>7</v>
      </c>
      <c r="G142" s="13"/>
      <c r="H142" s="15">
        <v>44029</v>
      </c>
      <c r="I142" s="13"/>
      <c r="J142" s="46">
        <v>0</v>
      </c>
      <c r="K142" s="13"/>
      <c r="L142" s="46">
        <f t="shared" si="9"/>
        <v>44029</v>
      </c>
      <c r="N142" s="46">
        <f t="shared" si="10"/>
        <v>0</v>
      </c>
      <c r="O142" s="46"/>
      <c r="P142" s="46"/>
    </row>
    <row r="143" spans="1:16" ht="12.75">
      <c r="A143" s="75">
        <v>1995</v>
      </c>
      <c r="B143" s="84">
        <v>34700</v>
      </c>
      <c r="C143" s="15">
        <v>5759</v>
      </c>
      <c r="D143" s="99"/>
      <c r="E143" s="46" t="s">
        <v>16</v>
      </c>
      <c r="F143" s="13">
        <v>7</v>
      </c>
      <c r="G143" s="13"/>
      <c r="H143" s="15">
        <v>5759</v>
      </c>
      <c r="I143" s="13"/>
      <c r="J143" s="46">
        <v>0</v>
      </c>
      <c r="K143" s="13"/>
      <c r="L143" s="46">
        <f t="shared" si="9"/>
        <v>5759</v>
      </c>
      <c r="N143" s="46">
        <f t="shared" si="10"/>
        <v>0</v>
      </c>
      <c r="O143" s="46"/>
      <c r="P143" s="46"/>
    </row>
    <row r="144" spans="1:16" ht="12.75">
      <c r="A144" s="75">
        <v>1999</v>
      </c>
      <c r="B144" s="84">
        <v>36161</v>
      </c>
      <c r="C144" s="15">
        <v>27795</v>
      </c>
      <c r="D144" s="99"/>
      <c r="E144" s="46" t="s">
        <v>16</v>
      </c>
      <c r="F144" s="13">
        <v>7</v>
      </c>
      <c r="G144" s="13"/>
      <c r="H144" s="15">
        <v>27795</v>
      </c>
      <c r="I144" s="13"/>
      <c r="J144" s="46">
        <v>0</v>
      </c>
      <c r="K144" s="13"/>
      <c r="L144" s="15">
        <f t="shared" si="9"/>
        <v>27795</v>
      </c>
      <c r="N144" s="46">
        <f t="shared" si="10"/>
        <v>0</v>
      </c>
      <c r="O144" s="46"/>
      <c r="P144" s="46"/>
    </row>
    <row r="145" spans="1:16" ht="12.75">
      <c r="A145" s="75">
        <v>2000</v>
      </c>
      <c r="B145" s="84">
        <v>36526</v>
      </c>
      <c r="C145" s="15">
        <v>24100</v>
      </c>
      <c r="D145" s="99"/>
      <c r="E145" s="46" t="s">
        <v>16</v>
      </c>
      <c r="F145" s="13">
        <v>5</v>
      </c>
      <c r="G145" s="13"/>
      <c r="H145" s="15">
        <v>24100</v>
      </c>
      <c r="I145" s="13"/>
      <c r="J145" s="46">
        <v>0</v>
      </c>
      <c r="K145" s="13"/>
      <c r="L145" s="15">
        <f t="shared" si="9"/>
        <v>24100</v>
      </c>
      <c r="N145" s="46">
        <f t="shared" si="10"/>
        <v>0</v>
      </c>
      <c r="O145" s="46"/>
      <c r="P145" s="46"/>
    </row>
    <row r="146" spans="1:16" ht="12.75">
      <c r="A146" s="75">
        <v>2001</v>
      </c>
      <c r="B146" s="84">
        <v>36892</v>
      </c>
      <c r="C146" s="15">
        <v>21741</v>
      </c>
      <c r="D146" s="99"/>
      <c r="E146" s="46" t="s">
        <v>16</v>
      </c>
      <c r="F146" s="13">
        <v>5</v>
      </c>
      <c r="G146" s="13"/>
      <c r="H146" s="15">
        <v>21741</v>
      </c>
      <c r="I146" s="13"/>
      <c r="J146" s="46">
        <v>0</v>
      </c>
      <c r="K146" s="13"/>
      <c r="L146" s="15">
        <f t="shared" si="9"/>
        <v>21741</v>
      </c>
      <c r="N146" s="46">
        <f t="shared" si="10"/>
        <v>0</v>
      </c>
      <c r="O146" s="46"/>
      <c r="P146" s="46"/>
    </row>
    <row r="147" spans="1:16" ht="12.75">
      <c r="A147" s="75">
        <v>2002</v>
      </c>
      <c r="B147" s="84">
        <v>37257</v>
      </c>
      <c r="C147" s="15">
        <v>63600</v>
      </c>
      <c r="D147" s="99"/>
      <c r="E147" s="46" t="s">
        <v>16</v>
      </c>
      <c r="F147" s="13">
        <v>5</v>
      </c>
      <c r="G147" s="13"/>
      <c r="H147" s="15">
        <v>63600</v>
      </c>
      <c r="I147" s="13"/>
      <c r="J147" s="15"/>
      <c r="K147" s="13"/>
      <c r="L147" s="15">
        <f t="shared" si="9"/>
        <v>63600</v>
      </c>
      <c r="N147" s="90">
        <f t="shared" si="10"/>
        <v>0</v>
      </c>
      <c r="O147" s="90"/>
      <c r="P147" s="90"/>
    </row>
    <row r="148" spans="1:16" ht="12.75">
      <c r="A148" s="75">
        <v>2003</v>
      </c>
      <c r="B148" s="84">
        <v>36526</v>
      </c>
      <c r="C148" s="15">
        <v>52323</v>
      </c>
      <c r="D148" s="99"/>
      <c r="E148" s="46" t="s">
        <v>16</v>
      </c>
      <c r="F148" s="13">
        <v>5</v>
      </c>
      <c r="G148" s="13"/>
      <c r="H148" s="15">
        <v>52323</v>
      </c>
      <c r="I148" s="13"/>
      <c r="J148" s="15"/>
      <c r="K148" s="13"/>
      <c r="L148" s="15">
        <f t="shared" si="9"/>
        <v>52323</v>
      </c>
      <c r="N148" s="15">
        <f t="shared" si="10"/>
        <v>0</v>
      </c>
      <c r="O148" s="15"/>
      <c r="P148" s="15"/>
    </row>
    <row r="149" spans="1:16" ht="12.75">
      <c r="A149" s="75">
        <v>2003</v>
      </c>
      <c r="B149" s="84">
        <v>37802</v>
      </c>
      <c r="C149" s="15">
        <v>37650</v>
      </c>
      <c r="D149" s="99"/>
      <c r="E149" s="46" t="s">
        <v>16</v>
      </c>
      <c r="F149" s="13">
        <v>5</v>
      </c>
      <c r="G149" s="13"/>
      <c r="H149" s="15">
        <v>37650</v>
      </c>
      <c r="I149" s="13"/>
      <c r="J149" s="15"/>
      <c r="K149" s="13"/>
      <c r="L149" s="15">
        <f t="shared" si="9"/>
        <v>37650</v>
      </c>
      <c r="N149" s="15">
        <f t="shared" si="10"/>
        <v>0</v>
      </c>
      <c r="O149" s="15"/>
      <c r="P149" s="15"/>
    </row>
    <row r="150" spans="1:16" ht="12.75">
      <c r="A150" s="75">
        <v>2004</v>
      </c>
      <c r="B150" s="84">
        <v>37987</v>
      </c>
      <c r="C150" s="15">
        <v>62997</v>
      </c>
      <c r="D150" s="99"/>
      <c r="E150" s="46" t="s">
        <v>16</v>
      </c>
      <c r="F150" s="13">
        <v>5</v>
      </c>
      <c r="G150" s="13"/>
      <c r="H150" s="15">
        <v>62997</v>
      </c>
      <c r="I150" s="13"/>
      <c r="J150" s="15"/>
      <c r="K150" s="13"/>
      <c r="L150" s="15">
        <f t="shared" si="9"/>
        <v>62997</v>
      </c>
      <c r="N150" s="15">
        <f t="shared" si="10"/>
        <v>0</v>
      </c>
      <c r="O150" s="15"/>
      <c r="P150" s="15"/>
    </row>
    <row r="151" spans="1:16" ht="12.75">
      <c r="A151" s="75">
        <v>2006</v>
      </c>
      <c r="B151" s="84">
        <v>38898</v>
      </c>
      <c r="C151" s="15">
        <v>21303</v>
      </c>
      <c r="D151" s="99"/>
      <c r="E151" s="46" t="s">
        <v>16</v>
      </c>
      <c r="F151" s="13">
        <v>5</v>
      </c>
      <c r="G151" s="13"/>
      <c r="H151" s="15">
        <v>21303</v>
      </c>
      <c r="I151" s="13"/>
      <c r="J151" s="46">
        <v>0</v>
      </c>
      <c r="K151" s="13"/>
      <c r="L151" s="15">
        <f t="shared" si="9"/>
        <v>21303</v>
      </c>
      <c r="N151" s="46">
        <f t="shared" si="10"/>
        <v>0</v>
      </c>
      <c r="O151" s="46"/>
      <c r="P151" s="46"/>
    </row>
    <row r="152" spans="1:16" ht="12.75">
      <c r="A152" s="75">
        <v>2007</v>
      </c>
      <c r="B152" s="84">
        <v>39263</v>
      </c>
      <c r="C152" s="15">
        <v>29224</v>
      </c>
      <c r="D152" s="99"/>
      <c r="E152" s="46" t="s">
        <v>16</v>
      </c>
      <c r="F152" s="13">
        <v>5</v>
      </c>
      <c r="G152" s="13"/>
      <c r="H152" s="15">
        <v>29224</v>
      </c>
      <c r="I152" s="13"/>
      <c r="J152" s="46"/>
      <c r="K152" s="13"/>
      <c r="L152" s="15">
        <f t="shared" si="9"/>
        <v>29224</v>
      </c>
      <c r="N152" s="46">
        <f t="shared" si="10"/>
        <v>0</v>
      </c>
      <c r="O152" s="46"/>
      <c r="P152" s="46"/>
    </row>
    <row r="153" spans="1:16" ht="12.75">
      <c r="A153" s="75">
        <v>2008</v>
      </c>
      <c r="B153" s="84">
        <v>39629</v>
      </c>
      <c r="C153" s="15">
        <v>167351</v>
      </c>
      <c r="D153" s="99"/>
      <c r="E153" s="46" t="s">
        <v>18</v>
      </c>
      <c r="F153" s="13">
        <v>7</v>
      </c>
      <c r="G153" s="13"/>
      <c r="H153" s="15">
        <v>167351</v>
      </c>
      <c r="I153" s="13"/>
      <c r="J153" s="46"/>
      <c r="K153" s="13"/>
      <c r="L153" s="15">
        <f t="shared" si="9"/>
        <v>167351</v>
      </c>
      <c r="N153" s="46">
        <f t="shared" si="10"/>
        <v>0</v>
      </c>
      <c r="O153" s="46"/>
      <c r="P153" s="46"/>
    </row>
    <row r="154" spans="1:16" ht="12.75">
      <c r="A154" s="130" t="s">
        <v>34</v>
      </c>
      <c r="B154" s="84">
        <v>39994</v>
      </c>
      <c r="C154" s="15">
        <v>6049</v>
      </c>
      <c r="D154" s="99"/>
      <c r="E154" s="46" t="s">
        <v>16</v>
      </c>
      <c r="F154" s="13">
        <v>7</v>
      </c>
      <c r="G154" s="13"/>
      <c r="H154" s="15">
        <v>6049</v>
      </c>
      <c r="I154" s="13"/>
      <c r="J154" s="46">
        <v>0</v>
      </c>
      <c r="K154" s="13"/>
      <c r="L154" s="15">
        <f t="shared" si="9"/>
        <v>6049</v>
      </c>
      <c r="N154" s="46">
        <f t="shared" si="10"/>
        <v>0</v>
      </c>
      <c r="O154" s="46"/>
      <c r="P154" s="46"/>
    </row>
    <row r="155" spans="1:16" ht="12.75">
      <c r="A155" s="75" t="s">
        <v>39</v>
      </c>
      <c r="B155" s="84">
        <v>40359</v>
      </c>
      <c r="C155" s="15">
        <v>5375</v>
      </c>
      <c r="D155" s="99"/>
      <c r="E155" s="46" t="s">
        <v>16</v>
      </c>
      <c r="F155" s="13">
        <v>7</v>
      </c>
      <c r="G155" s="13"/>
      <c r="H155" s="15">
        <v>5375</v>
      </c>
      <c r="I155" s="13"/>
      <c r="J155" s="46"/>
      <c r="K155" s="13"/>
      <c r="L155" s="15">
        <f t="shared" si="9"/>
        <v>5375</v>
      </c>
      <c r="N155" s="46">
        <f t="shared" si="10"/>
        <v>0</v>
      </c>
      <c r="O155" s="46"/>
      <c r="P155" s="46"/>
    </row>
    <row r="156" spans="1:16" ht="12.75">
      <c r="A156" s="75" t="s">
        <v>38</v>
      </c>
      <c r="B156" s="84">
        <v>40359</v>
      </c>
      <c r="C156" s="15">
        <f>11990+500</f>
        <v>12490</v>
      </c>
      <c r="D156" s="99"/>
      <c r="E156" s="46" t="s">
        <v>16</v>
      </c>
      <c r="F156" s="13">
        <v>7</v>
      </c>
      <c r="G156" s="13"/>
      <c r="H156" s="15">
        <v>12490</v>
      </c>
      <c r="I156" s="13"/>
      <c r="J156" s="46"/>
      <c r="K156" s="13"/>
      <c r="L156" s="15">
        <f t="shared" si="9"/>
        <v>12490</v>
      </c>
      <c r="N156" s="46">
        <f t="shared" si="10"/>
        <v>0</v>
      </c>
      <c r="O156" s="46"/>
      <c r="P156" s="46"/>
    </row>
    <row r="157" spans="1:16" ht="12.75">
      <c r="A157" s="75" t="s">
        <v>40</v>
      </c>
      <c r="B157" s="84">
        <v>40359</v>
      </c>
      <c r="C157" s="15">
        <v>7493</v>
      </c>
      <c r="D157" s="99"/>
      <c r="E157" s="46" t="s">
        <v>16</v>
      </c>
      <c r="F157" s="13">
        <v>7</v>
      </c>
      <c r="G157" s="13"/>
      <c r="H157" s="15">
        <v>7493</v>
      </c>
      <c r="I157" s="13"/>
      <c r="J157" s="46"/>
      <c r="K157" s="13"/>
      <c r="L157" s="15">
        <f t="shared" si="9"/>
        <v>7493</v>
      </c>
      <c r="N157" s="46">
        <f t="shared" si="10"/>
        <v>0</v>
      </c>
      <c r="O157" s="46"/>
      <c r="P157" s="46"/>
    </row>
    <row r="158" spans="1:16" ht="12.75">
      <c r="A158" s="75" t="s">
        <v>42</v>
      </c>
      <c r="B158" s="84">
        <v>40724</v>
      </c>
      <c r="C158" s="15">
        <v>5695</v>
      </c>
      <c r="D158" s="99"/>
      <c r="E158" s="46" t="s">
        <v>16</v>
      </c>
      <c r="F158" s="13">
        <v>7</v>
      </c>
      <c r="G158" s="13"/>
      <c r="H158" s="15">
        <v>5695</v>
      </c>
      <c r="I158" s="13"/>
      <c r="J158" s="46">
        <v>0</v>
      </c>
      <c r="K158" s="13"/>
      <c r="L158" s="15">
        <f t="shared" si="9"/>
        <v>5695</v>
      </c>
      <c r="N158" s="46">
        <f t="shared" si="10"/>
        <v>0</v>
      </c>
      <c r="O158" s="46"/>
      <c r="P158" s="46"/>
    </row>
    <row r="159" spans="1:16" ht="12.75">
      <c r="A159" s="75" t="s">
        <v>45</v>
      </c>
      <c r="B159" s="84">
        <v>40724</v>
      </c>
      <c r="C159" s="15">
        <v>5164</v>
      </c>
      <c r="D159" s="99"/>
      <c r="E159" s="46" t="s">
        <v>16</v>
      </c>
      <c r="F159" s="13">
        <v>7</v>
      </c>
      <c r="G159" s="13"/>
      <c r="H159" s="15">
        <v>5164</v>
      </c>
      <c r="I159" s="13"/>
      <c r="J159" s="46">
        <v>0</v>
      </c>
      <c r="K159" s="13"/>
      <c r="L159" s="15">
        <f t="shared" si="9"/>
        <v>5164</v>
      </c>
      <c r="N159" s="46">
        <f t="shared" si="10"/>
        <v>0</v>
      </c>
      <c r="O159" s="46"/>
      <c r="P159" s="46"/>
    </row>
    <row r="160" spans="1:16" ht="12.75">
      <c r="A160" s="76" t="s">
        <v>41</v>
      </c>
      <c r="B160" s="84">
        <v>40724</v>
      </c>
      <c r="C160" s="15">
        <v>17021</v>
      </c>
      <c r="D160" s="99"/>
      <c r="E160" s="49" t="s">
        <v>16</v>
      </c>
      <c r="F160" s="13">
        <v>5</v>
      </c>
      <c r="G160" s="13"/>
      <c r="H160" s="15">
        <v>17021</v>
      </c>
      <c r="I160" s="13"/>
      <c r="J160" s="46">
        <v>0</v>
      </c>
      <c r="K160" s="13"/>
      <c r="L160" s="15">
        <f t="shared" si="9"/>
        <v>17021</v>
      </c>
      <c r="N160" s="46">
        <f t="shared" si="10"/>
        <v>0</v>
      </c>
      <c r="O160" s="46"/>
      <c r="P160" s="46"/>
    </row>
    <row r="161" spans="1:16" ht="12.75">
      <c r="A161" s="76" t="s">
        <v>71</v>
      </c>
      <c r="B161" s="84">
        <v>41090</v>
      </c>
      <c r="C161" s="15">
        <v>13200</v>
      </c>
      <c r="D161" s="99"/>
      <c r="E161" s="49" t="s">
        <v>16</v>
      </c>
      <c r="F161" s="13">
        <v>7</v>
      </c>
      <c r="G161" s="13"/>
      <c r="H161" s="15">
        <v>13200</v>
      </c>
      <c r="I161" s="13"/>
      <c r="J161" s="46"/>
      <c r="K161" s="13"/>
      <c r="L161" s="15">
        <f aca="true" t="shared" si="11" ref="L161:L206">H161+J161</f>
        <v>13200</v>
      </c>
      <c r="N161" s="46">
        <f aca="true" t="shared" si="12" ref="N161:N207">C161-L161</f>
        <v>0</v>
      </c>
      <c r="O161" s="46"/>
      <c r="P161" s="46"/>
    </row>
    <row r="162" spans="1:16" ht="12.75">
      <c r="A162" s="76" t="s">
        <v>69</v>
      </c>
      <c r="B162" s="84">
        <v>41090</v>
      </c>
      <c r="C162" s="15">
        <v>41034</v>
      </c>
      <c r="D162" s="99"/>
      <c r="E162" s="49" t="s">
        <v>16</v>
      </c>
      <c r="F162" s="13">
        <v>7</v>
      </c>
      <c r="G162" s="13"/>
      <c r="H162" s="15">
        <v>41034</v>
      </c>
      <c r="I162" s="13"/>
      <c r="J162" s="46"/>
      <c r="K162" s="13"/>
      <c r="L162" s="15">
        <f t="shared" si="11"/>
        <v>41034</v>
      </c>
      <c r="N162" s="46">
        <f t="shared" si="12"/>
        <v>0</v>
      </c>
      <c r="O162" s="46"/>
      <c r="P162" s="46"/>
    </row>
    <row r="163" spans="1:16" ht="12.75">
      <c r="A163" s="76" t="s">
        <v>68</v>
      </c>
      <c r="B163" s="84">
        <v>41090</v>
      </c>
      <c r="C163" s="15">
        <v>36965</v>
      </c>
      <c r="D163" s="99"/>
      <c r="E163" s="49" t="s">
        <v>16</v>
      </c>
      <c r="F163" s="13">
        <v>5</v>
      </c>
      <c r="G163" s="13"/>
      <c r="H163" s="15">
        <v>36965</v>
      </c>
      <c r="I163" s="13"/>
      <c r="J163" s="45"/>
      <c r="K163" s="13"/>
      <c r="L163" s="15">
        <f t="shared" si="11"/>
        <v>36965</v>
      </c>
      <c r="N163" s="45">
        <f t="shared" si="12"/>
        <v>0</v>
      </c>
      <c r="O163" s="46"/>
      <c r="P163" s="46"/>
    </row>
    <row r="164" spans="1:16" ht="12.75">
      <c r="A164" s="130" t="s">
        <v>76</v>
      </c>
      <c r="B164" s="84">
        <v>41455</v>
      </c>
      <c r="C164" s="15">
        <v>40240</v>
      </c>
      <c r="D164" s="99"/>
      <c r="E164" s="49" t="s">
        <v>16</v>
      </c>
      <c r="F164" s="13">
        <v>7</v>
      </c>
      <c r="G164" s="13"/>
      <c r="H164" s="15">
        <v>40240</v>
      </c>
      <c r="I164" s="13"/>
      <c r="J164" s="45"/>
      <c r="K164" s="13"/>
      <c r="L164" s="15">
        <f t="shared" si="11"/>
        <v>40240</v>
      </c>
      <c r="N164" s="45">
        <f t="shared" si="12"/>
        <v>0</v>
      </c>
      <c r="O164" s="46"/>
      <c r="P164" s="46"/>
    </row>
    <row r="165" spans="1:16" ht="12.75">
      <c r="A165" s="76" t="s">
        <v>78</v>
      </c>
      <c r="B165" s="84">
        <v>41455</v>
      </c>
      <c r="C165" s="15">
        <v>12727</v>
      </c>
      <c r="D165" s="99"/>
      <c r="E165" s="49" t="s">
        <v>16</v>
      </c>
      <c r="F165" s="13">
        <v>7</v>
      </c>
      <c r="G165" s="13"/>
      <c r="H165" s="15">
        <v>12727</v>
      </c>
      <c r="I165" s="13"/>
      <c r="J165" s="45"/>
      <c r="K165" s="13"/>
      <c r="L165" s="15">
        <f t="shared" si="11"/>
        <v>12727</v>
      </c>
      <c r="N165" s="45">
        <f t="shared" si="12"/>
        <v>0</v>
      </c>
      <c r="O165" s="46"/>
      <c r="P165" s="46"/>
    </row>
    <row r="166" spans="1:16" ht="12.75">
      <c r="A166" s="76" t="s">
        <v>79</v>
      </c>
      <c r="B166" s="84">
        <v>41455</v>
      </c>
      <c r="C166" s="15">
        <v>11291</v>
      </c>
      <c r="D166" s="99"/>
      <c r="E166" s="49" t="s">
        <v>16</v>
      </c>
      <c r="F166" s="13">
        <v>7</v>
      </c>
      <c r="G166" s="13"/>
      <c r="H166" s="15">
        <v>11291</v>
      </c>
      <c r="I166" s="13"/>
      <c r="J166" s="45"/>
      <c r="K166" s="13"/>
      <c r="L166" s="15">
        <f t="shared" si="11"/>
        <v>11291</v>
      </c>
      <c r="N166" s="45">
        <f t="shared" si="12"/>
        <v>0</v>
      </c>
      <c r="O166" s="46"/>
      <c r="P166" s="46"/>
    </row>
    <row r="167" spans="1:16" ht="12.75">
      <c r="A167" s="130" t="s">
        <v>80</v>
      </c>
      <c r="B167" s="84">
        <v>41455</v>
      </c>
      <c r="C167" s="15">
        <v>11325</v>
      </c>
      <c r="D167" s="99"/>
      <c r="E167" s="49" t="s">
        <v>16</v>
      </c>
      <c r="F167" s="13">
        <v>7</v>
      </c>
      <c r="G167" s="13"/>
      <c r="H167" s="15">
        <v>11325</v>
      </c>
      <c r="I167" s="13"/>
      <c r="J167" s="45"/>
      <c r="K167" s="13"/>
      <c r="L167" s="15">
        <f t="shared" si="11"/>
        <v>11325</v>
      </c>
      <c r="N167" s="45">
        <f t="shared" si="12"/>
        <v>0</v>
      </c>
      <c r="O167" s="46"/>
      <c r="P167" s="46"/>
    </row>
    <row r="168" spans="1:16" ht="12.75">
      <c r="A168" s="76" t="s">
        <v>81</v>
      </c>
      <c r="B168" s="84">
        <v>41455</v>
      </c>
      <c r="C168" s="15">
        <v>14636</v>
      </c>
      <c r="D168" s="99"/>
      <c r="E168" s="49" t="s">
        <v>16</v>
      </c>
      <c r="F168" s="13">
        <v>7</v>
      </c>
      <c r="G168" s="13"/>
      <c r="H168" s="15">
        <v>14635</v>
      </c>
      <c r="I168" s="13"/>
      <c r="J168" s="45">
        <v>1</v>
      </c>
      <c r="K168" s="13"/>
      <c r="L168" s="15">
        <f t="shared" si="11"/>
        <v>14636</v>
      </c>
      <c r="N168" s="45">
        <f t="shared" si="12"/>
        <v>0</v>
      </c>
      <c r="O168" s="46"/>
      <c r="P168" s="46"/>
    </row>
    <row r="169" spans="1:16" ht="12.75">
      <c r="A169" s="130" t="s">
        <v>82</v>
      </c>
      <c r="B169" s="84">
        <v>41455</v>
      </c>
      <c r="C169" s="15">
        <v>47470</v>
      </c>
      <c r="D169" s="99"/>
      <c r="E169" s="49" t="s">
        <v>16</v>
      </c>
      <c r="F169" s="13">
        <v>7</v>
      </c>
      <c r="G169" s="13"/>
      <c r="H169" s="15">
        <v>47470</v>
      </c>
      <c r="I169" s="13"/>
      <c r="J169" s="45"/>
      <c r="K169" s="13"/>
      <c r="L169" s="15">
        <f t="shared" si="11"/>
        <v>47470</v>
      </c>
      <c r="N169" s="45">
        <f t="shared" si="12"/>
        <v>0</v>
      </c>
      <c r="O169" s="46"/>
      <c r="P169" s="46"/>
    </row>
    <row r="170" spans="1:16" ht="12.75">
      <c r="A170" s="76" t="s">
        <v>87</v>
      </c>
      <c r="B170" s="84">
        <v>41820</v>
      </c>
      <c r="C170" s="15">
        <v>6285</v>
      </c>
      <c r="D170" s="99"/>
      <c r="E170" s="49" t="s">
        <v>16</v>
      </c>
      <c r="F170" s="13">
        <v>7</v>
      </c>
      <c r="G170" s="13"/>
      <c r="H170" s="15">
        <v>6285</v>
      </c>
      <c r="I170" s="13"/>
      <c r="J170" s="45"/>
      <c r="K170" s="13"/>
      <c r="L170" s="15">
        <f t="shared" si="11"/>
        <v>6285</v>
      </c>
      <c r="N170" s="45">
        <f t="shared" si="12"/>
        <v>0</v>
      </c>
      <c r="O170" s="46"/>
      <c r="P170" s="46"/>
    </row>
    <row r="171" spans="1:16" ht="12.75">
      <c r="A171" s="76" t="s">
        <v>88</v>
      </c>
      <c r="B171" s="84">
        <v>41820</v>
      </c>
      <c r="C171" s="15">
        <v>34079</v>
      </c>
      <c r="D171" s="99"/>
      <c r="E171" s="49" t="s">
        <v>16</v>
      </c>
      <c r="F171" s="13">
        <v>5</v>
      </c>
      <c r="G171" s="13"/>
      <c r="H171" s="15">
        <v>34079</v>
      </c>
      <c r="I171" s="13"/>
      <c r="J171" s="45">
        <v>0</v>
      </c>
      <c r="K171" s="13"/>
      <c r="L171" s="15">
        <f t="shared" si="11"/>
        <v>34079</v>
      </c>
      <c r="N171" s="45">
        <f t="shared" si="12"/>
        <v>0</v>
      </c>
      <c r="O171" s="46"/>
      <c r="P171" s="46"/>
    </row>
    <row r="172" spans="1:16" ht="12.75">
      <c r="A172" s="76" t="s">
        <v>89</v>
      </c>
      <c r="B172" s="84">
        <v>41820</v>
      </c>
      <c r="C172" s="15">
        <v>31440</v>
      </c>
      <c r="D172" s="99"/>
      <c r="E172" s="49" t="s">
        <v>16</v>
      </c>
      <c r="F172" s="13">
        <v>7</v>
      </c>
      <c r="G172" s="13"/>
      <c r="H172" s="15">
        <v>31440</v>
      </c>
      <c r="I172" s="13"/>
      <c r="J172" s="45"/>
      <c r="K172" s="13"/>
      <c r="L172" s="15">
        <f t="shared" si="11"/>
        <v>31440</v>
      </c>
      <c r="N172" s="45">
        <f t="shared" si="12"/>
        <v>0</v>
      </c>
      <c r="O172" s="46"/>
      <c r="P172" s="46"/>
    </row>
    <row r="173" spans="1:16" ht="12.75">
      <c r="A173" s="76" t="s">
        <v>90</v>
      </c>
      <c r="B173" s="84">
        <v>41820</v>
      </c>
      <c r="C173" s="15">
        <v>14128</v>
      </c>
      <c r="D173" s="99"/>
      <c r="E173" s="49" t="s">
        <v>16</v>
      </c>
      <c r="F173" s="13">
        <v>7</v>
      </c>
      <c r="G173" s="13"/>
      <c r="H173" s="15">
        <v>14128</v>
      </c>
      <c r="I173" s="13"/>
      <c r="J173" s="45"/>
      <c r="K173" s="13"/>
      <c r="L173" s="15">
        <f t="shared" si="11"/>
        <v>14128</v>
      </c>
      <c r="N173" s="45">
        <f t="shared" si="12"/>
        <v>0</v>
      </c>
      <c r="O173" s="46"/>
      <c r="P173" s="46"/>
    </row>
    <row r="174" spans="1:16" ht="12.75">
      <c r="A174" s="76" t="s">
        <v>91</v>
      </c>
      <c r="B174" s="84">
        <v>41820</v>
      </c>
      <c r="C174" s="15">
        <v>39000</v>
      </c>
      <c r="D174" s="99"/>
      <c r="E174" s="49" t="s">
        <v>16</v>
      </c>
      <c r="F174" s="13">
        <v>5</v>
      </c>
      <c r="G174" s="13"/>
      <c r="H174" s="15">
        <v>39000</v>
      </c>
      <c r="I174" s="13"/>
      <c r="J174" s="45">
        <v>0</v>
      </c>
      <c r="K174" s="13"/>
      <c r="L174" s="15">
        <f t="shared" si="11"/>
        <v>39000</v>
      </c>
      <c r="N174" s="45">
        <f t="shared" si="12"/>
        <v>0</v>
      </c>
      <c r="O174" s="46"/>
      <c r="P174" s="46"/>
    </row>
    <row r="175" spans="1:16" ht="12.75">
      <c r="A175" s="76" t="s">
        <v>97</v>
      </c>
      <c r="B175" s="84">
        <v>42185</v>
      </c>
      <c r="C175" s="15">
        <v>6500</v>
      </c>
      <c r="D175" s="99"/>
      <c r="E175" s="49" t="s">
        <v>16</v>
      </c>
      <c r="F175" s="13">
        <v>7</v>
      </c>
      <c r="G175" s="13"/>
      <c r="H175" s="15">
        <v>5573</v>
      </c>
      <c r="I175" s="13"/>
      <c r="J175" s="45">
        <f>+C175/F175-2</f>
        <v>926.5714285714286</v>
      </c>
      <c r="K175" s="13"/>
      <c r="L175" s="15">
        <f t="shared" si="11"/>
        <v>6499.571428571428</v>
      </c>
      <c r="N175" s="45">
        <f t="shared" si="12"/>
        <v>0.4285714285715585</v>
      </c>
      <c r="O175" s="46"/>
      <c r="P175" s="46"/>
    </row>
    <row r="176" spans="1:16" ht="12.75">
      <c r="A176" s="70" t="s">
        <v>99</v>
      </c>
      <c r="B176" s="84">
        <v>42551</v>
      </c>
      <c r="C176" s="15">
        <v>19939</v>
      </c>
      <c r="D176" s="99"/>
      <c r="E176" s="49" t="s">
        <v>16</v>
      </c>
      <c r="F176" s="13">
        <v>7</v>
      </c>
      <c r="G176" s="13"/>
      <c r="H176" s="15">
        <v>11393</v>
      </c>
      <c r="I176" s="13"/>
      <c r="J176" s="45">
        <f aca="true" t="shared" si="13" ref="J176:J190">+C176/F176</f>
        <v>2848.4285714285716</v>
      </c>
      <c r="K176" s="13"/>
      <c r="L176" s="15">
        <f t="shared" si="11"/>
        <v>14241.428571428572</v>
      </c>
      <c r="N176" s="45">
        <f t="shared" si="12"/>
        <v>5697.5714285714275</v>
      </c>
      <c r="O176" s="46"/>
      <c r="P176" s="46"/>
    </row>
    <row r="177" spans="1:16" ht="12.75">
      <c r="A177" s="76" t="s">
        <v>100</v>
      </c>
      <c r="B177" s="84">
        <v>42551</v>
      </c>
      <c r="C177" s="15">
        <v>8100</v>
      </c>
      <c r="D177" s="99"/>
      <c r="E177" s="49" t="s">
        <v>16</v>
      </c>
      <c r="F177" s="13">
        <v>7</v>
      </c>
      <c r="G177" s="13"/>
      <c r="H177" s="15">
        <v>4628</v>
      </c>
      <c r="I177" s="13"/>
      <c r="J177" s="45">
        <f t="shared" si="13"/>
        <v>1157.142857142857</v>
      </c>
      <c r="K177" s="13"/>
      <c r="L177" s="15">
        <f t="shared" si="11"/>
        <v>5785.142857142857</v>
      </c>
      <c r="N177" s="45">
        <f t="shared" si="12"/>
        <v>2314.857142857143</v>
      </c>
      <c r="O177" s="46"/>
      <c r="P177" s="46"/>
    </row>
    <row r="178" spans="1:16" ht="12.75">
      <c r="A178" s="76" t="s">
        <v>101</v>
      </c>
      <c r="B178" s="84">
        <v>42551</v>
      </c>
      <c r="C178" s="15">
        <v>6050</v>
      </c>
      <c r="D178" s="99"/>
      <c r="E178" s="49" t="s">
        <v>16</v>
      </c>
      <c r="F178" s="13">
        <v>7</v>
      </c>
      <c r="G178" s="13"/>
      <c r="H178" s="15">
        <v>3457</v>
      </c>
      <c r="I178" s="13"/>
      <c r="J178" s="45">
        <f t="shared" si="13"/>
        <v>864.2857142857143</v>
      </c>
      <c r="K178" s="13"/>
      <c r="L178" s="15">
        <f t="shared" si="11"/>
        <v>4321.285714285715</v>
      </c>
      <c r="N178" s="45">
        <f t="shared" si="12"/>
        <v>1728.7142857142853</v>
      </c>
      <c r="O178" s="46"/>
      <c r="P178" s="46"/>
    </row>
    <row r="179" spans="1:16" ht="12.75">
      <c r="A179" s="76" t="s">
        <v>103</v>
      </c>
      <c r="B179" s="84">
        <v>42916</v>
      </c>
      <c r="C179" s="15">
        <v>9000</v>
      </c>
      <c r="D179" s="99"/>
      <c r="E179" s="49" t="s">
        <v>16</v>
      </c>
      <c r="F179" s="13">
        <v>7</v>
      </c>
      <c r="G179" s="13"/>
      <c r="H179" s="15">
        <v>3857</v>
      </c>
      <c r="I179" s="13"/>
      <c r="J179" s="45">
        <f t="shared" si="13"/>
        <v>1285.7142857142858</v>
      </c>
      <c r="K179" s="13"/>
      <c r="L179" s="15">
        <f t="shared" si="11"/>
        <v>5142.714285714286</v>
      </c>
      <c r="N179" s="45">
        <f t="shared" si="12"/>
        <v>3857.2857142857138</v>
      </c>
      <c r="O179" s="46"/>
      <c r="P179" s="46"/>
    </row>
    <row r="180" spans="1:16" ht="12.75">
      <c r="A180" s="76" t="s">
        <v>104</v>
      </c>
      <c r="B180" s="84">
        <v>42916</v>
      </c>
      <c r="C180" s="15">
        <v>8650</v>
      </c>
      <c r="D180" s="99"/>
      <c r="E180" s="49" t="s">
        <v>16</v>
      </c>
      <c r="F180" s="13">
        <v>7</v>
      </c>
      <c r="G180" s="13"/>
      <c r="H180" s="15">
        <v>3707</v>
      </c>
      <c r="I180" s="13"/>
      <c r="J180" s="45">
        <f t="shared" si="13"/>
        <v>1235.7142857142858</v>
      </c>
      <c r="K180" s="13"/>
      <c r="L180" s="15">
        <f t="shared" si="11"/>
        <v>4942.714285714286</v>
      </c>
      <c r="N180" s="45">
        <f t="shared" si="12"/>
        <v>3707.2857142857138</v>
      </c>
      <c r="O180" s="46"/>
      <c r="P180" s="46"/>
    </row>
    <row r="181" spans="1:16" ht="12.75">
      <c r="A181" s="76" t="s">
        <v>105</v>
      </c>
      <c r="B181" s="84">
        <v>42916</v>
      </c>
      <c r="C181" s="15">
        <v>20920</v>
      </c>
      <c r="D181" s="99"/>
      <c r="E181" s="49" t="s">
        <v>18</v>
      </c>
      <c r="F181" s="13">
        <v>5</v>
      </c>
      <c r="G181" s="13"/>
      <c r="H181" s="15">
        <v>12552</v>
      </c>
      <c r="I181" s="13"/>
      <c r="J181" s="45">
        <f t="shared" si="13"/>
        <v>4184</v>
      </c>
      <c r="K181" s="13"/>
      <c r="L181" s="15">
        <f t="shared" si="11"/>
        <v>16736</v>
      </c>
      <c r="N181" s="45">
        <f t="shared" si="12"/>
        <v>4184</v>
      </c>
      <c r="O181" s="46"/>
      <c r="P181" s="46"/>
    </row>
    <row r="182" spans="1:16" ht="12.75">
      <c r="A182" s="76" t="s">
        <v>106</v>
      </c>
      <c r="B182" s="84">
        <v>42916</v>
      </c>
      <c r="C182" s="15">
        <v>40060</v>
      </c>
      <c r="D182" s="99"/>
      <c r="E182" s="49" t="s">
        <v>16</v>
      </c>
      <c r="F182" s="13">
        <v>5</v>
      </c>
      <c r="G182" s="13"/>
      <c r="H182" s="15">
        <v>24036</v>
      </c>
      <c r="I182" s="13"/>
      <c r="J182" s="45">
        <f t="shared" si="13"/>
        <v>8012</v>
      </c>
      <c r="K182" s="13"/>
      <c r="L182" s="15">
        <f t="shared" si="11"/>
        <v>32048</v>
      </c>
      <c r="N182" s="45">
        <f t="shared" si="12"/>
        <v>8012</v>
      </c>
      <c r="O182" s="46"/>
      <c r="P182" s="46"/>
    </row>
    <row r="183" spans="1:16" ht="12.75">
      <c r="A183" s="52" t="s">
        <v>107</v>
      </c>
      <c r="B183" s="84">
        <v>42916</v>
      </c>
      <c r="C183" s="15">
        <v>9250</v>
      </c>
      <c r="D183" s="99"/>
      <c r="E183" s="49" t="s">
        <v>16</v>
      </c>
      <c r="F183" s="13">
        <v>7</v>
      </c>
      <c r="G183" s="13"/>
      <c r="H183" s="15">
        <v>3964</v>
      </c>
      <c r="I183" s="13"/>
      <c r="J183" s="45">
        <f t="shared" si="13"/>
        <v>1321.4285714285713</v>
      </c>
      <c r="K183" s="13"/>
      <c r="L183" s="15">
        <f t="shared" si="11"/>
        <v>5285.428571428572</v>
      </c>
      <c r="N183" s="45">
        <f t="shared" si="12"/>
        <v>3964.5714285714284</v>
      </c>
      <c r="O183" s="46"/>
      <c r="P183" s="46"/>
    </row>
    <row r="184" spans="1:16" ht="12.75">
      <c r="A184" s="76" t="s">
        <v>108</v>
      </c>
      <c r="B184" s="84">
        <v>42916</v>
      </c>
      <c r="C184" s="15">
        <v>11000</v>
      </c>
      <c r="D184" s="99"/>
      <c r="E184" s="49" t="s">
        <v>16</v>
      </c>
      <c r="F184" s="13">
        <v>7</v>
      </c>
      <c r="G184" s="13"/>
      <c r="H184" s="15">
        <v>4714</v>
      </c>
      <c r="I184" s="13"/>
      <c r="J184" s="45">
        <f t="shared" si="13"/>
        <v>1571.4285714285713</v>
      </c>
      <c r="K184" s="13"/>
      <c r="L184" s="15">
        <f t="shared" si="11"/>
        <v>6285.428571428572</v>
      </c>
      <c r="N184" s="45">
        <f t="shared" si="12"/>
        <v>4714.571428571428</v>
      </c>
      <c r="O184" s="46"/>
      <c r="P184" s="46"/>
    </row>
    <row r="185" spans="1:16" ht="12.75">
      <c r="A185" s="76" t="s">
        <v>106</v>
      </c>
      <c r="B185" s="84">
        <v>42916</v>
      </c>
      <c r="C185" s="15">
        <v>34557</v>
      </c>
      <c r="D185" s="99"/>
      <c r="E185" s="49" t="s">
        <v>16</v>
      </c>
      <c r="F185" s="13">
        <v>7</v>
      </c>
      <c r="G185" s="13"/>
      <c r="H185" s="15">
        <v>14810</v>
      </c>
      <c r="I185" s="13"/>
      <c r="J185" s="45">
        <f t="shared" si="13"/>
        <v>4936.714285714285</v>
      </c>
      <c r="K185" s="13"/>
      <c r="L185" s="15">
        <f t="shared" si="11"/>
        <v>19746.714285714286</v>
      </c>
      <c r="N185" s="45">
        <f t="shared" si="12"/>
        <v>14810.285714285714</v>
      </c>
      <c r="O185" s="46"/>
      <c r="P185" s="46"/>
    </row>
    <row r="186" spans="1:16" ht="12.75">
      <c r="A186" s="70" t="s">
        <v>112</v>
      </c>
      <c r="B186" s="84">
        <v>43281</v>
      </c>
      <c r="C186" s="15">
        <v>12294</v>
      </c>
      <c r="D186" s="99"/>
      <c r="E186" s="49" t="s">
        <v>16</v>
      </c>
      <c r="F186" s="13">
        <v>7</v>
      </c>
      <c r="G186" s="13"/>
      <c r="H186" s="15">
        <v>3512</v>
      </c>
      <c r="I186" s="13"/>
      <c r="J186" s="45">
        <f t="shared" si="13"/>
        <v>1756.2857142857142</v>
      </c>
      <c r="K186" s="13"/>
      <c r="L186" s="15">
        <f t="shared" si="11"/>
        <v>5268.285714285714</v>
      </c>
      <c r="N186" s="45">
        <f t="shared" si="12"/>
        <v>7025.714285714286</v>
      </c>
      <c r="O186" s="46"/>
      <c r="P186" s="46"/>
    </row>
    <row r="187" spans="1:16" ht="12.75">
      <c r="A187" s="70" t="s">
        <v>113</v>
      </c>
      <c r="B187" s="84">
        <v>43281</v>
      </c>
      <c r="C187" s="15">
        <v>17119</v>
      </c>
      <c r="D187" s="99"/>
      <c r="E187" s="49" t="s">
        <v>16</v>
      </c>
      <c r="F187" s="13">
        <v>7</v>
      </c>
      <c r="G187" s="13"/>
      <c r="H187" s="15">
        <v>4892</v>
      </c>
      <c r="I187" s="13"/>
      <c r="J187" s="45">
        <f t="shared" si="13"/>
        <v>2445.5714285714284</v>
      </c>
      <c r="K187" s="13"/>
      <c r="L187" s="15">
        <f t="shared" si="11"/>
        <v>7337.571428571428</v>
      </c>
      <c r="N187" s="45">
        <f t="shared" si="12"/>
        <v>9781.428571428572</v>
      </c>
      <c r="O187" s="46"/>
      <c r="P187" s="46"/>
    </row>
    <row r="188" spans="1:16" ht="12.75">
      <c r="A188" s="70" t="s">
        <v>113</v>
      </c>
      <c r="B188" s="84">
        <v>43281</v>
      </c>
      <c r="C188" s="15">
        <v>17119</v>
      </c>
      <c r="D188" s="99"/>
      <c r="E188" s="49" t="s">
        <v>16</v>
      </c>
      <c r="F188" s="13">
        <v>7</v>
      </c>
      <c r="G188" s="13"/>
      <c r="H188" s="15">
        <v>4892</v>
      </c>
      <c r="I188" s="13"/>
      <c r="J188" s="45">
        <f t="shared" si="13"/>
        <v>2445.5714285714284</v>
      </c>
      <c r="K188" s="13"/>
      <c r="L188" s="15">
        <f t="shared" si="11"/>
        <v>7337.571428571428</v>
      </c>
      <c r="N188" s="45">
        <f t="shared" si="12"/>
        <v>9781.428571428572</v>
      </c>
      <c r="O188" s="46"/>
      <c r="P188" s="46"/>
    </row>
    <row r="189" spans="1:16" ht="12.75">
      <c r="A189" s="70" t="s">
        <v>115</v>
      </c>
      <c r="B189" s="84">
        <v>43281</v>
      </c>
      <c r="C189" s="15">
        <v>105720</v>
      </c>
      <c r="D189" s="99"/>
      <c r="E189" s="49" t="s">
        <v>16</v>
      </c>
      <c r="F189" s="13">
        <v>7</v>
      </c>
      <c r="G189" s="13"/>
      <c r="H189" s="15">
        <v>30206</v>
      </c>
      <c r="I189" s="13"/>
      <c r="J189" s="45">
        <f t="shared" si="13"/>
        <v>15102.857142857143</v>
      </c>
      <c r="K189" s="13"/>
      <c r="L189" s="15">
        <f t="shared" si="11"/>
        <v>45308.857142857145</v>
      </c>
      <c r="N189" s="45">
        <f t="shared" si="12"/>
        <v>60411.142857142855</v>
      </c>
      <c r="O189" s="46"/>
      <c r="P189" s="46"/>
    </row>
    <row r="190" spans="1:16" ht="12.75">
      <c r="A190" s="76" t="s">
        <v>116</v>
      </c>
      <c r="B190" s="84">
        <v>43281</v>
      </c>
      <c r="C190" s="15">
        <v>60531</v>
      </c>
      <c r="D190" s="99"/>
      <c r="E190" s="49" t="s">
        <v>16</v>
      </c>
      <c r="F190" s="13">
        <v>7</v>
      </c>
      <c r="G190" s="13"/>
      <c r="H190" s="15">
        <v>17294</v>
      </c>
      <c r="I190" s="13"/>
      <c r="J190" s="45">
        <f t="shared" si="13"/>
        <v>8647.285714285714</v>
      </c>
      <c r="K190" s="13"/>
      <c r="L190" s="15">
        <f t="shared" si="11"/>
        <v>25941.285714285714</v>
      </c>
      <c r="N190" s="45">
        <f t="shared" si="12"/>
        <v>34589.71428571429</v>
      </c>
      <c r="O190" s="46"/>
      <c r="P190" s="46"/>
    </row>
    <row r="191" spans="1:19" ht="12.75">
      <c r="A191" s="76" t="s">
        <v>119</v>
      </c>
      <c r="B191" s="84">
        <v>43646</v>
      </c>
      <c r="C191" s="128">
        <v>51695.6</v>
      </c>
      <c r="D191" s="99"/>
      <c r="E191" s="49" t="s">
        <v>16</v>
      </c>
      <c r="F191" s="13">
        <v>7</v>
      </c>
      <c r="G191" s="13"/>
      <c r="H191" s="15">
        <v>11078</v>
      </c>
      <c r="I191" s="13"/>
      <c r="J191" s="45">
        <f>(C191/F191)</f>
        <v>7385.085714285714</v>
      </c>
      <c r="K191" s="13"/>
      <c r="L191" s="128">
        <f t="shared" si="11"/>
        <v>18463.085714285713</v>
      </c>
      <c r="N191" s="45">
        <f>C191-L191</f>
        <v>33232.514285714286</v>
      </c>
      <c r="O191" s="46"/>
      <c r="P191" s="46"/>
      <c r="S191" s="75"/>
    </row>
    <row r="192" spans="1:16" ht="12.75">
      <c r="A192" s="76" t="s">
        <v>123</v>
      </c>
      <c r="B192" s="84">
        <v>43646</v>
      </c>
      <c r="C192" s="15">
        <v>356412.17</v>
      </c>
      <c r="D192" s="99"/>
      <c r="E192" s="49" t="s">
        <v>16</v>
      </c>
      <c r="F192" s="13">
        <v>20</v>
      </c>
      <c r="G192" s="13" t="s">
        <v>131</v>
      </c>
      <c r="H192" s="15">
        <v>35642</v>
      </c>
      <c r="I192" s="13"/>
      <c r="J192" s="45">
        <f>+C192/F192</f>
        <v>17820.6085</v>
      </c>
      <c r="K192" s="13"/>
      <c r="L192" s="15">
        <f t="shared" si="11"/>
        <v>53462.6085</v>
      </c>
      <c r="N192" s="45">
        <f>C192-L192</f>
        <v>302949.56149999995</v>
      </c>
      <c r="O192" s="46"/>
      <c r="P192" s="46"/>
    </row>
    <row r="193" spans="1:16" ht="12.75">
      <c r="A193" s="130" t="s">
        <v>128</v>
      </c>
      <c r="B193" s="84">
        <v>43646</v>
      </c>
      <c r="C193" s="15">
        <v>137323</v>
      </c>
      <c r="D193" s="99"/>
      <c r="E193" s="49" t="s">
        <v>16</v>
      </c>
      <c r="F193" s="13">
        <v>15</v>
      </c>
      <c r="G193" s="13" t="s">
        <v>131</v>
      </c>
      <c r="H193" s="15">
        <v>18310</v>
      </c>
      <c r="I193" s="13"/>
      <c r="J193" s="45">
        <f>+C193/F193</f>
        <v>9154.866666666667</v>
      </c>
      <c r="K193" s="13"/>
      <c r="L193" s="15">
        <f t="shared" si="11"/>
        <v>27464.86666666667</v>
      </c>
      <c r="N193" s="45">
        <f>C193-L193</f>
        <v>109858.13333333333</v>
      </c>
      <c r="O193" s="46"/>
      <c r="P193" s="46"/>
    </row>
    <row r="194" spans="1:16" ht="12.75">
      <c r="A194" s="76" t="s">
        <v>125</v>
      </c>
      <c r="B194" s="84">
        <v>43646</v>
      </c>
      <c r="C194" s="15">
        <v>11039</v>
      </c>
      <c r="D194" s="99"/>
      <c r="E194" s="49" t="s">
        <v>16</v>
      </c>
      <c r="F194" s="13">
        <v>7</v>
      </c>
      <c r="G194" s="13"/>
      <c r="H194" s="15">
        <v>2366</v>
      </c>
      <c r="I194" s="13"/>
      <c r="J194" s="45">
        <f>(C194/F194)</f>
        <v>1577</v>
      </c>
      <c r="K194" s="13"/>
      <c r="L194" s="15">
        <f t="shared" si="11"/>
        <v>3943</v>
      </c>
      <c r="N194" s="45">
        <f t="shared" si="12"/>
        <v>7096</v>
      </c>
      <c r="O194" s="46"/>
      <c r="P194" s="46"/>
    </row>
    <row r="195" spans="1:16" ht="12.75">
      <c r="A195" s="76" t="s">
        <v>121</v>
      </c>
      <c r="B195" s="84">
        <v>43646</v>
      </c>
      <c r="C195" s="15">
        <v>15440</v>
      </c>
      <c r="D195" s="99"/>
      <c r="E195" s="49" t="s">
        <v>16</v>
      </c>
      <c r="F195" s="13">
        <v>7</v>
      </c>
      <c r="G195" s="13"/>
      <c r="H195" s="15">
        <v>4412</v>
      </c>
      <c r="I195" s="13"/>
      <c r="J195" s="45">
        <f>+C195/F195</f>
        <v>2205.714285714286</v>
      </c>
      <c r="K195" s="13"/>
      <c r="L195" s="15">
        <f t="shared" si="11"/>
        <v>6617.714285714286</v>
      </c>
      <c r="N195" s="45">
        <f t="shared" si="12"/>
        <v>8822.285714285714</v>
      </c>
      <c r="O195" s="46"/>
      <c r="P195" s="46"/>
    </row>
    <row r="196" spans="1:16" ht="12.75">
      <c r="A196" s="76" t="s">
        <v>122</v>
      </c>
      <c r="B196" s="84">
        <v>43646</v>
      </c>
      <c r="C196" s="15">
        <v>5120.46</v>
      </c>
      <c r="D196" s="99"/>
      <c r="E196" s="49" t="s">
        <v>16</v>
      </c>
      <c r="F196" s="13">
        <v>7</v>
      </c>
      <c r="G196" s="13"/>
      <c r="H196" s="15">
        <v>1097</v>
      </c>
      <c r="I196" s="13"/>
      <c r="J196" s="45">
        <f>+(C196/F196)</f>
        <v>731.4942857142858</v>
      </c>
      <c r="K196" s="13"/>
      <c r="L196" s="15">
        <f t="shared" si="11"/>
        <v>1828.4942857142858</v>
      </c>
      <c r="N196" s="45">
        <f t="shared" si="12"/>
        <v>3291.965714285714</v>
      </c>
      <c r="O196" s="46"/>
      <c r="P196" s="46"/>
    </row>
    <row r="197" spans="1:16" ht="12.75">
      <c r="A197" s="76" t="s">
        <v>124</v>
      </c>
      <c r="B197" s="84">
        <v>43646</v>
      </c>
      <c r="C197" s="15">
        <v>5286</v>
      </c>
      <c r="D197" s="99"/>
      <c r="E197" s="49" t="s">
        <v>16</v>
      </c>
      <c r="F197" s="13">
        <v>5</v>
      </c>
      <c r="G197" s="13"/>
      <c r="H197" s="15">
        <v>1586</v>
      </c>
      <c r="I197" s="13"/>
      <c r="J197" s="45">
        <f>+(C197/F197)</f>
        <v>1057.2</v>
      </c>
      <c r="K197" s="13"/>
      <c r="L197" s="15">
        <f t="shared" si="11"/>
        <v>2643.2</v>
      </c>
      <c r="N197" s="45">
        <f t="shared" si="12"/>
        <v>2642.8</v>
      </c>
      <c r="O197" s="46"/>
      <c r="P197" s="46"/>
    </row>
    <row r="198" spans="1:16" ht="12.75">
      <c r="A198" s="76" t="s">
        <v>126</v>
      </c>
      <c r="B198" s="84">
        <v>43646</v>
      </c>
      <c r="C198" s="15">
        <v>149351.91</v>
      </c>
      <c r="D198" s="99"/>
      <c r="E198" s="49" t="s">
        <v>16</v>
      </c>
      <c r="F198" s="13">
        <v>20</v>
      </c>
      <c r="G198" s="13"/>
      <c r="H198" s="15">
        <v>11202</v>
      </c>
      <c r="I198" s="13"/>
      <c r="J198" s="45">
        <f>+(C198/F198)</f>
        <v>7467.5955</v>
      </c>
      <c r="K198" s="13"/>
      <c r="L198" s="15">
        <f t="shared" si="11"/>
        <v>18669.5955</v>
      </c>
      <c r="N198" s="45">
        <f t="shared" si="12"/>
        <v>130682.31450000001</v>
      </c>
      <c r="O198" s="46"/>
      <c r="P198" s="46" t="s">
        <v>137</v>
      </c>
    </row>
    <row r="199" spans="1:16" ht="12.75">
      <c r="A199" s="76" t="s">
        <v>127</v>
      </c>
      <c r="B199" s="84">
        <v>43646</v>
      </c>
      <c r="C199" s="15">
        <v>2210</v>
      </c>
      <c r="D199" s="99"/>
      <c r="E199" s="49" t="s">
        <v>16</v>
      </c>
      <c r="F199" s="13">
        <v>5</v>
      </c>
      <c r="G199" s="13"/>
      <c r="H199" s="15">
        <v>884</v>
      </c>
      <c r="I199" s="13"/>
      <c r="J199" s="45">
        <f>+C199/F199</f>
        <v>442</v>
      </c>
      <c r="K199" s="13"/>
      <c r="L199" s="15">
        <f t="shared" si="11"/>
        <v>1326</v>
      </c>
      <c r="N199" s="45">
        <f t="shared" si="12"/>
        <v>884</v>
      </c>
      <c r="O199" s="46"/>
      <c r="P199" s="46"/>
    </row>
    <row r="200" spans="1:16" ht="12.75">
      <c r="A200" s="76" t="s">
        <v>133</v>
      </c>
      <c r="B200" s="84">
        <v>43646</v>
      </c>
      <c r="C200" s="15">
        <v>5640</v>
      </c>
      <c r="D200" s="99"/>
      <c r="E200" s="49" t="s">
        <v>16</v>
      </c>
      <c r="F200" s="13">
        <v>5</v>
      </c>
      <c r="G200" s="13"/>
      <c r="H200" s="15">
        <v>5640</v>
      </c>
      <c r="I200" s="13"/>
      <c r="J200" s="45"/>
      <c r="K200" s="13"/>
      <c r="L200" s="15">
        <f>H200+J200</f>
        <v>5640</v>
      </c>
      <c r="N200" s="45">
        <f t="shared" si="12"/>
        <v>0</v>
      </c>
      <c r="O200" s="46"/>
      <c r="P200" s="46" t="s">
        <v>137</v>
      </c>
    </row>
    <row r="201" spans="1:16" ht="12.75">
      <c r="A201" s="76" t="s">
        <v>133</v>
      </c>
      <c r="B201" s="84">
        <v>43646</v>
      </c>
      <c r="C201" s="15">
        <v>10440</v>
      </c>
      <c r="D201" s="99"/>
      <c r="E201" s="49" t="s">
        <v>16</v>
      </c>
      <c r="F201" s="13">
        <v>5</v>
      </c>
      <c r="G201" s="13"/>
      <c r="H201" s="15">
        <v>10440</v>
      </c>
      <c r="I201" s="13"/>
      <c r="J201" s="45"/>
      <c r="K201" s="13"/>
      <c r="L201" s="15">
        <f>H201+J201</f>
        <v>10440</v>
      </c>
      <c r="N201" s="45">
        <f t="shared" si="12"/>
        <v>0</v>
      </c>
      <c r="O201" s="46"/>
      <c r="P201" s="46" t="s">
        <v>137</v>
      </c>
    </row>
    <row r="202" spans="1:16" ht="12.75">
      <c r="A202" s="76" t="s">
        <v>120</v>
      </c>
      <c r="B202" s="84">
        <v>43646</v>
      </c>
      <c r="C202" s="15">
        <v>62390</v>
      </c>
      <c r="D202" s="99"/>
      <c r="E202" s="49" t="s">
        <v>16</v>
      </c>
      <c r="F202" s="13">
        <v>7</v>
      </c>
      <c r="G202" s="13"/>
      <c r="H202" s="15">
        <v>17826</v>
      </c>
      <c r="I202" s="13"/>
      <c r="J202" s="45">
        <f>+C202/F202</f>
        <v>8912.857142857143</v>
      </c>
      <c r="K202" s="13"/>
      <c r="L202" s="15">
        <f t="shared" si="11"/>
        <v>26738.857142857145</v>
      </c>
      <c r="N202" s="45">
        <f t="shared" si="12"/>
        <v>35651.142857142855</v>
      </c>
      <c r="O202" s="46"/>
      <c r="P202" s="46"/>
    </row>
    <row r="203" spans="1:16" ht="12.75">
      <c r="A203" s="76" t="s">
        <v>139</v>
      </c>
      <c r="B203" s="111">
        <v>44012</v>
      </c>
      <c r="C203" s="128">
        <v>32841</v>
      </c>
      <c r="D203" s="99"/>
      <c r="E203" s="49" t="s">
        <v>18</v>
      </c>
      <c r="F203" s="13">
        <v>7</v>
      </c>
      <c r="G203" s="13"/>
      <c r="H203" s="15"/>
      <c r="I203" s="13"/>
      <c r="J203" s="45">
        <f>+C203/F203</f>
        <v>4691.571428571428</v>
      </c>
      <c r="K203" s="13"/>
      <c r="L203" s="15">
        <f t="shared" si="11"/>
        <v>4691.571428571428</v>
      </c>
      <c r="N203" s="45">
        <f t="shared" si="12"/>
        <v>28149.428571428572</v>
      </c>
      <c r="O203" s="46"/>
      <c r="P203" s="46"/>
    </row>
    <row r="204" spans="1:16" ht="12.75">
      <c r="A204" s="76" t="s">
        <v>138</v>
      </c>
      <c r="B204" s="84">
        <v>44012</v>
      </c>
      <c r="C204" s="15">
        <v>4680</v>
      </c>
      <c r="D204" s="99"/>
      <c r="E204" s="49" t="s">
        <v>16</v>
      </c>
      <c r="F204" s="13">
        <v>20</v>
      </c>
      <c r="G204" s="13"/>
      <c r="H204" s="15"/>
      <c r="I204" s="13"/>
      <c r="J204" s="45">
        <f>+C204/F204</f>
        <v>234</v>
      </c>
      <c r="K204" s="13"/>
      <c r="L204" s="15">
        <f t="shared" si="11"/>
        <v>234</v>
      </c>
      <c r="N204" s="45">
        <f t="shared" si="12"/>
        <v>4446</v>
      </c>
      <c r="O204" s="46"/>
      <c r="P204" s="46"/>
    </row>
    <row r="205" spans="1:16" ht="12.75">
      <c r="A205" s="76" t="s">
        <v>135</v>
      </c>
      <c r="B205" s="84">
        <v>44012</v>
      </c>
      <c r="C205" s="15">
        <v>1272445</v>
      </c>
      <c r="D205" s="99"/>
      <c r="E205" s="49" t="s">
        <v>16</v>
      </c>
      <c r="F205" s="13">
        <v>20</v>
      </c>
      <c r="G205" s="13"/>
      <c r="H205" s="15"/>
      <c r="I205" s="13"/>
      <c r="J205" s="45">
        <f>+C205/F205</f>
        <v>63622.25</v>
      </c>
      <c r="K205" s="13"/>
      <c r="L205" s="15">
        <f t="shared" si="11"/>
        <v>63622.25</v>
      </c>
      <c r="N205" s="45">
        <f t="shared" si="12"/>
        <v>1208822.75</v>
      </c>
      <c r="O205" s="46"/>
      <c r="P205" s="46"/>
    </row>
    <row r="206" spans="1:16" ht="12.75">
      <c r="A206" s="76" t="s">
        <v>133</v>
      </c>
      <c r="B206" s="84">
        <v>44377</v>
      </c>
      <c r="C206" s="15">
        <v>43052</v>
      </c>
      <c r="D206" s="99"/>
      <c r="E206" s="49" t="s">
        <v>16</v>
      </c>
      <c r="F206" s="13">
        <v>20</v>
      </c>
      <c r="G206" s="13"/>
      <c r="H206" s="15"/>
      <c r="I206" s="13"/>
      <c r="J206" s="45"/>
      <c r="K206" s="13"/>
      <c r="L206" s="15">
        <f t="shared" si="11"/>
        <v>0</v>
      </c>
      <c r="N206" s="45">
        <f t="shared" si="12"/>
        <v>43052</v>
      </c>
      <c r="O206" s="46"/>
      <c r="P206" s="46"/>
    </row>
    <row r="207" spans="1:16" ht="12.75">
      <c r="A207" s="76"/>
      <c r="B207" s="84"/>
      <c r="C207" s="15"/>
      <c r="D207" s="99"/>
      <c r="E207" s="49"/>
      <c r="F207" s="13"/>
      <c r="G207" s="13"/>
      <c r="H207" s="15"/>
      <c r="I207" s="13"/>
      <c r="J207" s="45"/>
      <c r="K207" s="13"/>
      <c r="L207" s="15"/>
      <c r="N207" s="45">
        <f t="shared" si="12"/>
        <v>0</v>
      </c>
      <c r="O207" s="46"/>
      <c r="P207" s="46"/>
    </row>
    <row r="208" spans="1:16" ht="12.75">
      <c r="A208" s="76"/>
      <c r="B208" s="84"/>
      <c r="C208" s="85"/>
      <c r="D208" s="99"/>
      <c r="E208" s="49"/>
      <c r="F208" s="13"/>
      <c r="G208" s="13"/>
      <c r="H208" s="85"/>
      <c r="I208" s="13"/>
      <c r="J208" s="92"/>
      <c r="K208" s="13"/>
      <c r="L208" s="85"/>
      <c r="N208" s="92"/>
      <c r="O208" s="46"/>
      <c r="P208" s="46"/>
    </row>
    <row r="209" spans="1:16" ht="12.75">
      <c r="A209" s="76"/>
      <c r="B209" s="84"/>
      <c r="C209" s="15"/>
      <c r="D209" s="99"/>
      <c r="E209" s="49"/>
      <c r="F209" s="13"/>
      <c r="G209" s="13"/>
      <c r="H209" s="15"/>
      <c r="I209" s="13"/>
      <c r="J209" s="45"/>
      <c r="K209" s="13"/>
      <c r="L209" s="15"/>
      <c r="N209" s="45"/>
      <c r="O209" s="46"/>
      <c r="P209" s="46"/>
    </row>
    <row r="210" spans="1:16" ht="13.5" thickBot="1">
      <c r="A210" s="80" t="s">
        <v>23</v>
      </c>
      <c r="C210" s="14">
        <f>SUM(C99:C206)</f>
        <v>3887308.14</v>
      </c>
      <c r="D210" s="75">
        <v>1494</v>
      </c>
      <c r="H210" s="14">
        <f>SUM(H99:H206)</f>
        <v>1609102</v>
      </c>
      <c r="J210" s="14">
        <f>SUM(J99:J209)</f>
        <v>184044.24352380953</v>
      </c>
      <c r="L210" s="14">
        <f>SUM(L99:L209)</f>
        <v>1793146.2435238096</v>
      </c>
      <c r="N210" s="14">
        <f>SUM(N99:N209)</f>
        <v>2094161.8964761905</v>
      </c>
      <c r="O210" s="15"/>
      <c r="P210" s="15"/>
    </row>
    <row r="211" spans="3:12" ht="13.5" thickTop="1">
      <c r="C211" s="87" t="s">
        <v>60</v>
      </c>
      <c r="L211" s="87" t="s">
        <v>54</v>
      </c>
    </row>
    <row r="213" spans="1:16" ht="12.75">
      <c r="A213" s="75">
        <v>1955</v>
      </c>
      <c r="B213" s="84">
        <v>20090</v>
      </c>
      <c r="C213" s="15">
        <v>33000</v>
      </c>
      <c r="D213" s="99"/>
      <c r="E213" s="13" t="s">
        <v>16</v>
      </c>
      <c r="F213" s="13">
        <v>20</v>
      </c>
      <c r="G213" s="13"/>
      <c r="H213" s="15">
        <v>33000</v>
      </c>
      <c r="I213" s="13"/>
      <c r="J213" s="15">
        <v>0</v>
      </c>
      <c r="K213" s="13"/>
      <c r="L213" s="15">
        <f>H213+J213</f>
        <v>33000</v>
      </c>
      <c r="N213" s="15">
        <f>C213-L213</f>
        <v>0</v>
      </c>
      <c r="O213" s="15"/>
      <c r="P213" s="15"/>
    </row>
    <row r="214" spans="1:16" ht="12.75">
      <c r="A214" s="75">
        <v>1970</v>
      </c>
      <c r="B214" s="84">
        <v>25569</v>
      </c>
      <c r="C214" s="15">
        <v>20929</v>
      </c>
      <c r="D214" s="99"/>
      <c r="E214" s="13" t="s">
        <v>16</v>
      </c>
      <c r="F214" s="13">
        <v>20</v>
      </c>
      <c r="G214" s="13"/>
      <c r="H214" s="15">
        <v>20929</v>
      </c>
      <c r="I214" s="13"/>
      <c r="J214" s="15">
        <v>0</v>
      </c>
      <c r="K214" s="13"/>
      <c r="L214" s="15">
        <f>H214+J214</f>
        <v>20929</v>
      </c>
      <c r="N214" s="15">
        <f>C214-L214</f>
        <v>0</v>
      </c>
      <c r="O214" s="15"/>
      <c r="P214" s="15"/>
    </row>
    <row r="215" spans="1:16" ht="12.75">
      <c r="A215" s="75">
        <v>1974</v>
      </c>
      <c r="B215" s="84">
        <v>27030</v>
      </c>
      <c r="C215" s="15">
        <v>17326</v>
      </c>
      <c r="D215" s="99"/>
      <c r="E215" s="13" t="s">
        <v>16</v>
      </c>
      <c r="F215" s="13">
        <v>20</v>
      </c>
      <c r="G215" s="13"/>
      <c r="H215" s="15">
        <v>17326</v>
      </c>
      <c r="I215" s="13"/>
      <c r="J215" s="15">
        <v>0</v>
      </c>
      <c r="K215" s="13"/>
      <c r="L215" s="15">
        <f>H215+J215</f>
        <v>17326</v>
      </c>
      <c r="N215" s="15">
        <f>C215-L215</f>
        <v>0</v>
      </c>
      <c r="O215" s="15"/>
      <c r="P215" s="15"/>
    </row>
    <row r="216" spans="1:16" ht="12.75">
      <c r="A216" s="75">
        <v>1975</v>
      </c>
      <c r="B216" s="84">
        <v>27395</v>
      </c>
      <c r="C216" s="85">
        <v>7385</v>
      </c>
      <c r="D216" s="99"/>
      <c r="E216" s="13" t="s">
        <v>16</v>
      </c>
      <c r="F216" s="13">
        <v>20</v>
      </c>
      <c r="G216" s="13"/>
      <c r="H216" s="85">
        <v>7385</v>
      </c>
      <c r="I216" s="13"/>
      <c r="J216" s="85">
        <v>0</v>
      </c>
      <c r="K216" s="13"/>
      <c r="L216" s="85">
        <f>H216+J216</f>
        <v>7385</v>
      </c>
      <c r="N216" s="85">
        <f>C216-L216</f>
        <v>0</v>
      </c>
      <c r="O216" s="15"/>
      <c r="P216" s="15"/>
    </row>
    <row r="217" spans="1:16" ht="12.75">
      <c r="A217" s="75"/>
      <c r="B217" s="84"/>
      <c r="C217" s="15"/>
      <c r="D217" s="99"/>
      <c r="E217" s="13"/>
      <c r="F217" s="13"/>
      <c r="G217" s="13"/>
      <c r="H217" s="15"/>
      <c r="I217" s="13"/>
      <c r="J217" s="15"/>
      <c r="K217" s="13"/>
      <c r="L217" s="15"/>
      <c r="N217" s="15"/>
      <c r="O217" s="15"/>
      <c r="P217" s="15"/>
    </row>
    <row r="218" spans="1:16" ht="13.5" thickBot="1">
      <c r="A218" s="77" t="s">
        <v>21</v>
      </c>
      <c r="B218" s="84"/>
      <c r="C218" s="14">
        <f>SUM(C213:C216)</f>
        <v>78640</v>
      </c>
      <c r="D218" s="99">
        <v>1491</v>
      </c>
      <c r="E218" s="13"/>
      <c r="F218" s="13"/>
      <c r="G218" s="13"/>
      <c r="H218" s="14">
        <f>SUM(H213:H216)</f>
        <v>78640</v>
      </c>
      <c r="I218" s="13"/>
      <c r="J218" s="14">
        <f>SUM(J213:J216)</f>
        <v>0</v>
      </c>
      <c r="K218" s="15"/>
      <c r="L218" s="14">
        <f>SUM(L213:L216)</f>
        <v>78640</v>
      </c>
      <c r="N218" s="14">
        <f>SUM(N213:N216)</f>
        <v>0</v>
      </c>
      <c r="O218" s="15"/>
      <c r="P218" s="15"/>
    </row>
    <row r="219" spans="1:16" ht="13.5" thickTop="1">
      <c r="A219" s="75"/>
      <c r="B219" s="84"/>
      <c r="C219" s="87" t="s">
        <v>59</v>
      </c>
      <c r="D219" s="99"/>
      <c r="E219" s="13"/>
      <c r="F219" s="13"/>
      <c r="G219" s="13"/>
      <c r="H219" s="15"/>
      <c r="I219" s="13"/>
      <c r="J219" s="15"/>
      <c r="K219" s="13"/>
      <c r="L219" s="87" t="s">
        <v>51</v>
      </c>
      <c r="N219" s="15"/>
      <c r="O219" s="15"/>
      <c r="P219" s="15"/>
    </row>
    <row r="220" spans="1:16" ht="12.75">
      <c r="A220" s="75"/>
      <c r="B220" s="84"/>
      <c r="C220" s="15"/>
      <c r="D220" s="99"/>
      <c r="E220" s="13"/>
      <c r="F220" s="13"/>
      <c r="G220" s="13"/>
      <c r="H220" s="15"/>
      <c r="I220" s="13"/>
      <c r="J220" s="15"/>
      <c r="K220" s="13"/>
      <c r="L220" s="15"/>
      <c r="N220" s="15"/>
      <c r="O220" s="15"/>
      <c r="P220" s="15"/>
    </row>
    <row r="221" spans="1:16" ht="12.75">
      <c r="A221" s="75">
        <v>1952</v>
      </c>
      <c r="B221" s="84">
        <v>18994</v>
      </c>
      <c r="C221" s="15">
        <v>100000</v>
      </c>
      <c r="D221" s="99"/>
      <c r="E221" s="13" t="s">
        <v>16</v>
      </c>
      <c r="F221" s="13">
        <v>40</v>
      </c>
      <c r="G221" s="13"/>
      <c r="H221" s="15">
        <v>100000</v>
      </c>
      <c r="I221" s="13"/>
      <c r="J221" s="15">
        <v>0</v>
      </c>
      <c r="K221" s="13"/>
      <c r="L221" s="15">
        <f>H221+J221</f>
        <v>100000</v>
      </c>
      <c r="N221" s="15">
        <f>C221-L221</f>
        <v>0</v>
      </c>
      <c r="O221" s="15"/>
      <c r="P221" s="15"/>
    </row>
    <row r="222" spans="1:16" ht="12.75">
      <c r="A222" s="75">
        <v>1952</v>
      </c>
      <c r="B222" s="84">
        <v>18994</v>
      </c>
      <c r="C222" s="15">
        <v>5000</v>
      </c>
      <c r="D222" s="99"/>
      <c r="E222" s="13" t="s">
        <v>16</v>
      </c>
      <c r="F222" s="13">
        <v>99</v>
      </c>
      <c r="G222" s="13"/>
      <c r="H222" s="15">
        <v>3427</v>
      </c>
      <c r="I222" s="13"/>
      <c r="J222" s="15">
        <f>C222/F222-1</f>
        <v>49.505050505050505</v>
      </c>
      <c r="K222" s="13"/>
      <c r="L222" s="15">
        <f>H222+J222</f>
        <v>3476.5050505050503</v>
      </c>
      <c r="N222" s="15">
        <f>C222-L222</f>
        <v>1523.4949494949497</v>
      </c>
      <c r="O222" s="15"/>
      <c r="P222" s="15"/>
    </row>
    <row r="223" spans="1:16" ht="12.75">
      <c r="A223" s="75">
        <v>1975</v>
      </c>
      <c r="B223" s="84">
        <v>27395</v>
      </c>
      <c r="C223" s="85">
        <v>29213</v>
      </c>
      <c r="D223" s="99"/>
      <c r="E223" s="13" t="s">
        <v>16</v>
      </c>
      <c r="F223" s="13">
        <v>99</v>
      </c>
      <c r="G223" s="13"/>
      <c r="H223" s="85">
        <v>13298</v>
      </c>
      <c r="I223" s="13"/>
      <c r="J223" s="85">
        <f>C223/F223-3</f>
        <v>292.0808080808081</v>
      </c>
      <c r="K223" s="13"/>
      <c r="L223" s="85">
        <f>H223+J223</f>
        <v>13590.080808080807</v>
      </c>
      <c r="N223" s="85">
        <f>C223-L223</f>
        <v>15622.919191919193</v>
      </c>
      <c r="O223" s="15"/>
      <c r="P223" s="15"/>
    </row>
    <row r="224" spans="1:16" ht="12.75">
      <c r="A224" s="75"/>
      <c r="B224" s="84"/>
      <c r="C224" s="15"/>
      <c r="D224" s="99"/>
      <c r="E224" s="13"/>
      <c r="F224" s="13"/>
      <c r="G224" s="13"/>
      <c r="H224" s="15"/>
      <c r="I224" s="13"/>
      <c r="J224" s="15"/>
      <c r="K224" s="13"/>
      <c r="L224" s="15"/>
      <c r="N224" s="15"/>
      <c r="O224" s="15"/>
      <c r="P224" s="15"/>
    </row>
    <row r="225" spans="1:16" ht="13.5" thickBot="1">
      <c r="A225" s="77" t="s">
        <v>21</v>
      </c>
      <c r="B225" s="84"/>
      <c r="C225" s="14">
        <f>SUM(C221:C223)</f>
        <v>134213</v>
      </c>
      <c r="D225" s="99">
        <v>1491</v>
      </c>
      <c r="E225" s="13"/>
      <c r="F225" s="13"/>
      <c r="G225" s="13"/>
      <c r="H225" s="14">
        <f>SUM(H221:H223)</f>
        <v>116725</v>
      </c>
      <c r="I225" s="13"/>
      <c r="J225" s="14">
        <f>SUM(J221:J223)</f>
        <v>341.5858585858586</v>
      </c>
      <c r="K225" s="13"/>
      <c r="L225" s="14">
        <f>SUM(L221:L223)</f>
        <v>117066.58585858585</v>
      </c>
      <c r="N225" s="14">
        <f>SUM(N221:N223)</f>
        <v>17146.41414141414</v>
      </c>
      <c r="O225" s="15"/>
      <c r="P225" s="15"/>
    </row>
    <row r="226" spans="1:16" ht="13.5" thickTop="1">
      <c r="A226" s="75"/>
      <c r="B226" s="84"/>
      <c r="C226" s="87" t="s">
        <v>59</v>
      </c>
      <c r="D226" s="99"/>
      <c r="E226" s="13"/>
      <c r="F226" s="13"/>
      <c r="G226" s="13"/>
      <c r="H226" s="15"/>
      <c r="I226" s="13"/>
      <c r="J226" s="15"/>
      <c r="K226" s="13"/>
      <c r="L226" s="87" t="s">
        <v>51</v>
      </c>
      <c r="N226" s="15"/>
      <c r="O226" s="15"/>
      <c r="P226" s="15"/>
    </row>
    <row r="227" spans="1:16" ht="12.75">
      <c r="A227" s="75"/>
      <c r="B227" s="84"/>
      <c r="C227" s="15"/>
      <c r="D227" s="99"/>
      <c r="E227" s="13"/>
      <c r="F227" s="13"/>
      <c r="G227" s="13"/>
      <c r="H227" s="15"/>
      <c r="I227" s="13"/>
      <c r="J227" s="15"/>
      <c r="K227" s="13"/>
      <c r="L227" s="15"/>
      <c r="N227" s="15"/>
      <c r="O227" s="15"/>
      <c r="P227" s="15"/>
    </row>
    <row r="228" spans="1:16" ht="12.75">
      <c r="A228" s="75">
        <v>1982</v>
      </c>
      <c r="B228" s="84">
        <v>29952</v>
      </c>
      <c r="C228" s="15">
        <v>12033961</v>
      </c>
      <c r="D228" s="99"/>
      <c r="E228" s="13" t="s">
        <v>16</v>
      </c>
      <c r="F228" s="13">
        <v>50</v>
      </c>
      <c r="G228" s="13"/>
      <c r="H228" s="15">
        <v>9087766</v>
      </c>
      <c r="I228" s="13"/>
      <c r="J228" s="15">
        <f>C228/F228</f>
        <v>240679.22</v>
      </c>
      <c r="K228" s="13"/>
      <c r="L228" s="15">
        <f>H228+J228</f>
        <v>9328445.22</v>
      </c>
      <c r="N228" s="15">
        <f>C228-L228</f>
        <v>2705515.7799999993</v>
      </c>
      <c r="O228" s="15"/>
      <c r="P228" s="15"/>
    </row>
    <row r="229" spans="1:16" ht="12.75">
      <c r="A229" s="75">
        <v>1984</v>
      </c>
      <c r="B229" s="84">
        <v>30682</v>
      </c>
      <c r="C229" s="15">
        <v>35398</v>
      </c>
      <c r="D229" s="99"/>
      <c r="E229" s="13" t="s">
        <v>16</v>
      </c>
      <c r="F229" s="13">
        <v>50</v>
      </c>
      <c r="G229" s="13"/>
      <c r="H229" s="15">
        <v>26196</v>
      </c>
      <c r="I229" s="13"/>
      <c r="J229" s="15">
        <f aca="true" t="shared" si="14" ref="J229:J241">C229/F229</f>
        <v>707.96</v>
      </c>
      <c r="K229" s="13"/>
      <c r="L229" s="15">
        <f aca="true" t="shared" si="15" ref="L229:L274">H229+J229</f>
        <v>26903.96</v>
      </c>
      <c r="N229" s="15">
        <f aca="true" t="shared" si="16" ref="N229:N271">C229-L229</f>
        <v>8494.04</v>
      </c>
      <c r="O229" s="15"/>
      <c r="P229" s="15"/>
    </row>
    <row r="230" spans="1:16" ht="12.75">
      <c r="A230" s="75">
        <v>1985</v>
      </c>
      <c r="B230" s="84">
        <v>31048</v>
      </c>
      <c r="C230" s="15">
        <v>1751</v>
      </c>
      <c r="D230" s="99"/>
      <c r="E230" s="13" t="s">
        <v>16</v>
      </c>
      <c r="F230" s="13">
        <v>50</v>
      </c>
      <c r="G230" s="13"/>
      <c r="H230" s="15">
        <v>1243</v>
      </c>
      <c r="I230" s="13"/>
      <c r="J230" s="15">
        <f t="shared" si="14"/>
        <v>35.02</v>
      </c>
      <c r="K230" s="13"/>
      <c r="L230" s="15">
        <f t="shared" si="15"/>
        <v>1278.02</v>
      </c>
      <c r="N230" s="15">
        <f t="shared" si="16"/>
        <v>472.98</v>
      </c>
      <c r="O230" s="15"/>
      <c r="P230" s="15"/>
    </row>
    <row r="231" spans="1:16" ht="12.75">
      <c r="A231" s="75">
        <v>1985</v>
      </c>
      <c r="B231" s="84">
        <v>31048</v>
      </c>
      <c r="C231" s="15">
        <v>1348</v>
      </c>
      <c r="D231" s="99"/>
      <c r="E231" s="13" t="s">
        <v>16</v>
      </c>
      <c r="F231" s="13">
        <v>50</v>
      </c>
      <c r="G231" s="13"/>
      <c r="H231" s="15">
        <v>958</v>
      </c>
      <c r="I231" s="13"/>
      <c r="J231" s="15">
        <f t="shared" si="14"/>
        <v>26.96</v>
      </c>
      <c r="K231" s="13"/>
      <c r="L231" s="15">
        <f t="shared" si="15"/>
        <v>984.96</v>
      </c>
      <c r="N231" s="15">
        <f t="shared" si="16"/>
        <v>363.03999999999996</v>
      </c>
      <c r="O231" s="15"/>
      <c r="P231" s="15"/>
    </row>
    <row r="232" spans="1:16" ht="12.75">
      <c r="A232" s="75">
        <v>1986</v>
      </c>
      <c r="B232" s="84">
        <v>31413</v>
      </c>
      <c r="C232" s="15">
        <v>12569</v>
      </c>
      <c r="D232" s="99"/>
      <c r="E232" s="13" t="s">
        <v>16</v>
      </c>
      <c r="F232" s="13">
        <v>50</v>
      </c>
      <c r="G232" s="13"/>
      <c r="H232" s="15">
        <v>8669</v>
      </c>
      <c r="I232" s="13"/>
      <c r="J232" s="15">
        <f t="shared" si="14"/>
        <v>251.38</v>
      </c>
      <c r="K232" s="13"/>
      <c r="L232" s="15">
        <f t="shared" si="15"/>
        <v>8920.38</v>
      </c>
      <c r="N232" s="15">
        <f t="shared" si="16"/>
        <v>3648.620000000001</v>
      </c>
      <c r="O232" s="15"/>
      <c r="P232" s="15"/>
    </row>
    <row r="233" spans="1:16" ht="12.75">
      <c r="A233" s="75">
        <v>1989</v>
      </c>
      <c r="B233" s="84">
        <v>32509</v>
      </c>
      <c r="C233" s="15">
        <v>5968</v>
      </c>
      <c r="D233" s="99"/>
      <c r="E233" s="13" t="s">
        <v>16</v>
      </c>
      <c r="F233" s="13">
        <v>50</v>
      </c>
      <c r="G233" s="13"/>
      <c r="H233" s="15">
        <v>3814</v>
      </c>
      <c r="I233" s="13"/>
      <c r="J233" s="15">
        <f t="shared" si="14"/>
        <v>119.36</v>
      </c>
      <c r="K233" s="13"/>
      <c r="L233" s="15">
        <f t="shared" si="15"/>
        <v>3933.36</v>
      </c>
      <c r="N233" s="15">
        <f t="shared" si="16"/>
        <v>2034.6399999999999</v>
      </c>
      <c r="O233" s="15"/>
      <c r="P233" s="15"/>
    </row>
    <row r="234" spans="1:16" ht="12.75">
      <c r="A234" s="75" t="s">
        <v>24</v>
      </c>
      <c r="B234" s="84">
        <v>32509</v>
      </c>
      <c r="C234" s="15">
        <v>5401871</v>
      </c>
      <c r="D234" s="99"/>
      <c r="E234" s="13" t="s">
        <v>16</v>
      </c>
      <c r="F234" s="13">
        <v>50</v>
      </c>
      <c r="G234" s="13"/>
      <c r="H234" s="15">
        <v>3457066</v>
      </c>
      <c r="I234" s="13"/>
      <c r="J234" s="15">
        <f t="shared" si="14"/>
        <v>108037.42</v>
      </c>
      <c r="K234" s="13"/>
      <c r="L234" s="15">
        <f t="shared" si="15"/>
        <v>3565103.42</v>
      </c>
      <c r="N234" s="15">
        <f t="shared" si="16"/>
        <v>1836767.58</v>
      </c>
      <c r="O234" s="15"/>
      <c r="P234" s="15"/>
    </row>
    <row r="235" spans="1:16" ht="12.75">
      <c r="A235" s="75">
        <v>1989</v>
      </c>
      <c r="B235" s="84">
        <v>32843</v>
      </c>
      <c r="C235" s="15">
        <v>2220</v>
      </c>
      <c r="D235" s="99"/>
      <c r="E235" s="13" t="s">
        <v>16</v>
      </c>
      <c r="F235" s="13">
        <v>20</v>
      </c>
      <c r="G235" s="13"/>
      <c r="H235" s="15">
        <v>2220</v>
      </c>
      <c r="I235" s="13"/>
      <c r="J235" s="15">
        <v>0</v>
      </c>
      <c r="K235" s="13"/>
      <c r="L235" s="15">
        <f t="shared" si="15"/>
        <v>2220</v>
      </c>
      <c r="N235" s="15">
        <f t="shared" si="16"/>
        <v>0</v>
      </c>
      <c r="O235" s="15"/>
      <c r="P235" s="15"/>
    </row>
    <row r="236" spans="1:16" ht="12.75">
      <c r="A236" s="75">
        <v>1990</v>
      </c>
      <c r="B236" s="84">
        <v>32964</v>
      </c>
      <c r="C236" s="15">
        <v>2220</v>
      </c>
      <c r="D236" s="99"/>
      <c r="E236" s="13" t="s">
        <v>16</v>
      </c>
      <c r="F236" s="13">
        <v>20</v>
      </c>
      <c r="G236" s="13"/>
      <c r="H236" s="15">
        <v>2220</v>
      </c>
      <c r="I236" s="13"/>
      <c r="J236" s="15">
        <v>0</v>
      </c>
      <c r="K236" s="13"/>
      <c r="L236" s="15">
        <f t="shared" si="15"/>
        <v>2220</v>
      </c>
      <c r="N236" s="15">
        <f t="shared" si="16"/>
        <v>0</v>
      </c>
      <c r="O236" s="15"/>
      <c r="P236" s="15"/>
    </row>
    <row r="237" spans="1:16" ht="12.75">
      <c r="A237" s="75">
        <v>1989</v>
      </c>
      <c r="B237" s="84">
        <v>32721</v>
      </c>
      <c r="C237" s="15">
        <v>7500</v>
      </c>
      <c r="D237" s="99"/>
      <c r="E237" s="13" t="s">
        <v>16</v>
      </c>
      <c r="F237" s="13">
        <v>20</v>
      </c>
      <c r="G237" s="13"/>
      <c r="H237" s="15">
        <v>7500</v>
      </c>
      <c r="I237" s="13"/>
      <c r="J237" s="15">
        <v>0</v>
      </c>
      <c r="K237" s="13"/>
      <c r="L237" s="15">
        <f t="shared" si="15"/>
        <v>7500</v>
      </c>
      <c r="N237" s="15">
        <f t="shared" si="16"/>
        <v>0</v>
      </c>
      <c r="O237" s="15"/>
      <c r="P237" s="15"/>
    </row>
    <row r="238" spans="1:16" ht="12.75">
      <c r="A238" s="75">
        <v>1989</v>
      </c>
      <c r="B238" s="84">
        <v>32782</v>
      </c>
      <c r="C238" s="15">
        <v>7225</v>
      </c>
      <c r="D238" s="99"/>
      <c r="E238" s="13" t="s">
        <v>16</v>
      </c>
      <c r="F238" s="13">
        <v>20</v>
      </c>
      <c r="G238" s="13"/>
      <c r="H238" s="15">
        <v>7225</v>
      </c>
      <c r="I238" s="13"/>
      <c r="J238" s="15">
        <v>0</v>
      </c>
      <c r="K238" s="13"/>
      <c r="L238" s="15">
        <f t="shared" si="15"/>
        <v>7225</v>
      </c>
      <c r="N238" s="15">
        <f t="shared" si="16"/>
        <v>0</v>
      </c>
      <c r="O238" s="15"/>
      <c r="P238" s="15"/>
    </row>
    <row r="239" spans="1:16" ht="12.75">
      <c r="A239" s="75">
        <v>1991</v>
      </c>
      <c r="B239" s="84">
        <v>33086</v>
      </c>
      <c r="C239" s="15">
        <v>2177</v>
      </c>
      <c r="D239" s="99"/>
      <c r="E239" s="13" t="s">
        <v>16</v>
      </c>
      <c r="F239" s="13">
        <v>10</v>
      </c>
      <c r="G239" s="13"/>
      <c r="H239" s="15">
        <v>2177</v>
      </c>
      <c r="I239" s="13"/>
      <c r="J239" s="15">
        <v>0</v>
      </c>
      <c r="K239" s="13"/>
      <c r="L239" s="15">
        <f t="shared" si="15"/>
        <v>2177</v>
      </c>
      <c r="N239" s="15">
        <f t="shared" si="16"/>
        <v>0</v>
      </c>
      <c r="O239" s="15"/>
      <c r="P239" s="15"/>
    </row>
    <row r="240" spans="1:16" ht="12.75">
      <c r="A240" s="75">
        <v>1991</v>
      </c>
      <c r="B240" s="84">
        <v>33239</v>
      </c>
      <c r="C240" s="15">
        <v>31317</v>
      </c>
      <c r="D240" s="99"/>
      <c r="E240" s="13" t="s">
        <v>16</v>
      </c>
      <c r="F240" s="13">
        <v>40</v>
      </c>
      <c r="G240" s="13"/>
      <c r="H240" s="15">
        <v>23097</v>
      </c>
      <c r="I240" s="13"/>
      <c r="J240" s="15">
        <f t="shared" si="14"/>
        <v>782.925</v>
      </c>
      <c r="K240" s="13"/>
      <c r="L240" s="15">
        <f t="shared" si="15"/>
        <v>23879.925</v>
      </c>
      <c r="N240" s="15">
        <f t="shared" si="16"/>
        <v>7437.075000000001</v>
      </c>
      <c r="O240" s="15"/>
      <c r="P240" s="15"/>
    </row>
    <row r="241" spans="1:16" ht="12.75">
      <c r="A241" s="75">
        <v>1991</v>
      </c>
      <c r="B241" s="84">
        <v>33270</v>
      </c>
      <c r="C241" s="15">
        <v>16048</v>
      </c>
      <c r="D241" s="99"/>
      <c r="E241" s="13" t="s">
        <v>16</v>
      </c>
      <c r="F241" s="13">
        <v>40</v>
      </c>
      <c r="G241" s="13"/>
      <c r="H241" s="15">
        <v>11799</v>
      </c>
      <c r="I241" s="13"/>
      <c r="J241" s="15">
        <f t="shared" si="14"/>
        <v>401.2</v>
      </c>
      <c r="K241" s="13"/>
      <c r="L241" s="15">
        <f t="shared" si="15"/>
        <v>12200.2</v>
      </c>
      <c r="N241" s="15">
        <f t="shared" si="16"/>
        <v>3847.7999999999993</v>
      </c>
      <c r="O241" s="15"/>
      <c r="P241" s="15"/>
    </row>
    <row r="242" spans="1:16" ht="12.75">
      <c r="A242" s="75">
        <v>1997</v>
      </c>
      <c r="B242" s="84">
        <v>35431</v>
      </c>
      <c r="C242" s="15">
        <v>195140</v>
      </c>
      <c r="D242" s="99"/>
      <c r="E242" s="13" t="s">
        <v>16</v>
      </c>
      <c r="F242" s="13">
        <v>10</v>
      </c>
      <c r="G242" s="13"/>
      <c r="H242" s="15">
        <v>195140</v>
      </c>
      <c r="I242" s="13"/>
      <c r="J242" s="15"/>
      <c r="K242" s="13"/>
      <c r="L242" s="15">
        <f t="shared" si="15"/>
        <v>195140</v>
      </c>
      <c r="N242" s="15">
        <f t="shared" si="16"/>
        <v>0</v>
      </c>
      <c r="O242" s="15"/>
      <c r="P242" s="15"/>
    </row>
    <row r="243" spans="1:16" ht="12.75">
      <c r="A243" s="75">
        <v>1998</v>
      </c>
      <c r="B243" s="84">
        <v>35796</v>
      </c>
      <c r="C243" s="15">
        <v>79753</v>
      </c>
      <c r="D243" s="99"/>
      <c r="E243" s="13" t="s">
        <v>16</v>
      </c>
      <c r="F243" s="13">
        <v>10</v>
      </c>
      <c r="G243" s="13"/>
      <c r="H243" s="15">
        <v>79753</v>
      </c>
      <c r="I243" s="13"/>
      <c r="J243" s="15"/>
      <c r="K243" s="13"/>
      <c r="L243" s="15">
        <f t="shared" si="15"/>
        <v>79753</v>
      </c>
      <c r="N243" s="15">
        <f t="shared" si="16"/>
        <v>0</v>
      </c>
      <c r="O243" s="15"/>
      <c r="P243" s="15"/>
    </row>
    <row r="244" spans="1:16" ht="12.75">
      <c r="A244" s="75">
        <v>1999</v>
      </c>
      <c r="B244" s="84">
        <v>36161</v>
      </c>
      <c r="C244" s="15">
        <v>438358</v>
      </c>
      <c r="D244" s="99"/>
      <c r="E244" s="13" t="s">
        <v>16</v>
      </c>
      <c r="F244" s="13">
        <v>20</v>
      </c>
      <c r="G244" s="13"/>
      <c r="H244" s="15">
        <v>438358</v>
      </c>
      <c r="I244" s="13"/>
      <c r="J244" s="15">
        <v>0</v>
      </c>
      <c r="K244" s="13"/>
      <c r="L244" s="15">
        <f t="shared" si="15"/>
        <v>438358</v>
      </c>
      <c r="N244" s="15">
        <f t="shared" si="16"/>
        <v>0</v>
      </c>
      <c r="O244" s="15"/>
      <c r="P244" s="15"/>
    </row>
    <row r="245" spans="1:16" ht="12.75">
      <c r="A245" s="75">
        <v>2000</v>
      </c>
      <c r="B245" s="84">
        <v>36526</v>
      </c>
      <c r="C245" s="15">
        <v>808974</v>
      </c>
      <c r="D245" s="99"/>
      <c r="E245" s="13" t="s">
        <v>16</v>
      </c>
      <c r="F245" s="13">
        <v>20</v>
      </c>
      <c r="G245" s="13"/>
      <c r="H245" s="15">
        <v>808974</v>
      </c>
      <c r="I245" s="13"/>
      <c r="J245" s="15"/>
      <c r="K245" s="13"/>
      <c r="L245" s="15">
        <f t="shared" si="15"/>
        <v>808974</v>
      </c>
      <c r="N245" s="15">
        <f t="shared" si="16"/>
        <v>0</v>
      </c>
      <c r="O245" s="15"/>
      <c r="P245" s="15"/>
    </row>
    <row r="246" spans="1:16" ht="12.75">
      <c r="A246" s="75">
        <v>2001</v>
      </c>
      <c r="B246" s="84">
        <v>36892</v>
      </c>
      <c r="C246" s="15">
        <v>587994</v>
      </c>
      <c r="D246" s="99"/>
      <c r="E246" s="13" t="s">
        <v>16</v>
      </c>
      <c r="F246" s="13">
        <v>20</v>
      </c>
      <c r="G246" s="13"/>
      <c r="H246" s="15">
        <v>573296</v>
      </c>
      <c r="I246" s="13"/>
      <c r="J246" s="15">
        <f>C246/F246-14702</f>
        <v>14697.7</v>
      </c>
      <c r="K246" s="13"/>
      <c r="L246" s="15">
        <f t="shared" si="15"/>
        <v>587993.7</v>
      </c>
      <c r="N246" s="15">
        <f t="shared" si="16"/>
        <v>0.30000000004656613</v>
      </c>
      <c r="O246" s="15"/>
      <c r="P246" s="15"/>
    </row>
    <row r="247" spans="1:16" ht="12.75">
      <c r="A247" s="75">
        <v>2002</v>
      </c>
      <c r="B247" s="84">
        <v>37257</v>
      </c>
      <c r="C247" s="15">
        <v>322180</v>
      </c>
      <c r="D247" s="99"/>
      <c r="E247" s="13" t="s">
        <v>16</v>
      </c>
      <c r="F247" s="13">
        <v>20</v>
      </c>
      <c r="G247" s="13"/>
      <c r="H247" s="15">
        <v>298016</v>
      </c>
      <c r="I247" s="13"/>
      <c r="J247" s="15">
        <f aca="true" t="shared" si="17" ref="J247:J252">C247/F247</f>
        <v>16109</v>
      </c>
      <c r="K247" s="13"/>
      <c r="L247" s="15">
        <f t="shared" si="15"/>
        <v>314125</v>
      </c>
      <c r="N247" s="15">
        <f t="shared" si="16"/>
        <v>8055</v>
      </c>
      <c r="O247" s="15"/>
      <c r="P247" s="15"/>
    </row>
    <row r="248" spans="1:16" ht="12.75">
      <c r="A248" s="75">
        <v>2003</v>
      </c>
      <c r="B248" s="84">
        <v>37622</v>
      </c>
      <c r="C248" s="15">
        <v>282568</v>
      </c>
      <c r="D248" s="99"/>
      <c r="E248" s="13" t="s">
        <v>16</v>
      </c>
      <c r="F248" s="13">
        <v>20</v>
      </c>
      <c r="G248" s="13"/>
      <c r="H248" s="15">
        <v>247243</v>
      </c>
      <c r="I248" s="13"/>
      <c r="J248" s="15">
        <f t="shared" si="17"/>
        <v>14128.4</v>
      </c>
      <c r="K248" s="13"/>
      <c r="L248" s="15">
        <f t="shared" si="15"/>
        <v>261371.4</v>
      </c>
      <c r="N248" s="15">
        <f t="shared" si="16"/>
        <v>21196.600000000006</v>
      </c>
      <c r="O248" s="15"/>
      <c r="P248" s="15"/>
    </row>
    <row r="249" spans="1:16" ht="12.75">
      <c r="A249" s="75">
        <v>2004</v>
      </c>
      <c r="B249" s="84">
        <v>37987</v>
      </c>
      <c r="C249" s="15">
        <v>5559</v>
      </c>
      <c r="D249" s="99"/>
      <c r="E249" s="13" t="s">
        <v>16</v>
      </c>
      <c r="F249" s="13">
        <v>20</v>
      </c>
      <c r="G249" s="13"/>
      <c r="H249" s="15">
        <v>4587</v>
      </c>
      <c r="I249" s="13"/>
      <c r="J249" s="15">
        <f t="shared" si="17"/>
        <v>277.95</v>
      </c>
      <c r="K249" s="13"/>
      <c r="L249" s="15">
        <f t="shared" si="15"/>
        <v>4864.95</v>
      </c>
      <c r="N249" s="15">
        <f t="shared" si="16"/>
        <v>694.0500000000002</v>
      </c>
      <c r="O249" s="15"/>
      <c r="P249" s="15"/>
    </row>
    <row r="250" spans="1:16" ht="12.75">
      <c r="A250" s="75" t="s">
        <v>25</v>
      </c>
      <c r="B250" s="84">
        <v>38353</v>
      </c>
      <c r="C250" s="15">
        <v>12400</v>
      </c>
      <c r="D250" s="99"/>
      <c r="E250" s="13" t="s">
        <v>16</v>
      </c>
      <c r="F250" s="13">
        <v>20</v>
      </c>
      <c r="G250" s="13"/>
      <c r="H250" s="15">
        <v>9610</v>
      </c>
      <c r="I250" s="13"/>
      <c r="J250" s="15">
        <f t="shared" si="17"/>
        <v>620</v>
      </c>
      <c r="K250" s="13"/>
      <c r="L250" s="15">
        <f t="shared" si="15"/>
        <v>10230</v>
      </c>
      <c r="N250" s="15">
        <f t="shared" si="16"/>
        <v>2170</v>
      </c>
      <c r="O250" s="15"/>
      <c r="P250" s="15"/>
    </row>
    <row r="251" spans="1:16" ht="12.75">
      <c r="A251" s="75" t="s">
        <v>25</v>
      </c>
      <c r="B251" s="84">
        <v>38353</v>
      </c>
      <c r="C251" s="15">
        <v>1236252</v>
      </c>
      <c r="D251" s="99"/>
      <c r="E251" s="13" t="s">
        <v>16</v>
      </c>
      <c r="F251" s="13">
        <v>20</v>
      </c>
      <c r="G251" s="13"/>
      <c r="H251" s="15">
        <v>958099</v>
      </c>
      <c r="I251" s="13"/>
      <c r="J251" s="15">
        <f t="shared" si="17"/>
        <v>61812.6</v>
      </c>
      <c r="K251" s="13"/>
      <c r="L251" s="15">
        <f t="shared" si="15"/>
        <v>1019911.6</v>
      </c>
      <c r="N251" s="15">
        <f t="shared" si="16"/>
        <v>216340.40000000002</v>
      </c>
      <c r="O251" s="15"/>
      <c r="P251" s="15"/>
    </row>
    <row r="252" spans="1:16" ht="12.75">
      <c r="A252" s="75" t="s">
        <v>25</v>
      </c>
      <c r="B252" s="84">
        <v>38898</v>
      </c>
      <c r="C252" s="15">
        <v>22150</v>
      </c>
      <c r="E252" s="13" t="s">
        <v>16</v>
      </c>
      <c r="F252" s="13">
        <v>20</v>
      </c>
      <c r="H252" s="15">
        <v>15510</v>
      </c>
      <c r="J252" s="15">
        <f t="shared" si="17"/>
        <v>1107.5</v>
      </c>
      <c r="L252" s="15">
        <f t="shared" si="15"/>
        <v>16617.5</v>
      </c>
      <c r="N252" s="15">
        <f t="shared" si="16"/>
        <v>5532.5</v>
      </c>
      <c r="O252" s="15"/>
      <c r="P252" s="15"/>
    </row>
    <row r="253" spans="1:16" ht="12.75">
      <c r="A253" s="75">
        <v>1991</v>
      </c>
      <c r="B253" s="84">
        <v>33270</v>
      </c>
      <c r="C253" s="15">
        <v>4708</v>
      </c>
      <c r="D253" s="99"/>
      <c r="E253" s="13" t="s">
        <v>16</v>
      </c>
      <c r="F253" s="13">
        <v>10</v>
      </c>
      <c r="G253" s="13"/>
      <c r="H253" s="15">
        <v>4708</v>
      </c>
      <c r="I253" s="13"/>
      <c r="J253" s="15">
        <v>0</v>
      </c>
      <c r="K253" s="13"/>
      <c r="L253" s="15">
        <f t="shared" si="15"/>
        <v>4708</v>
      </c>
      <c r="N253" s="15">
        <f t="shared" si="16"/>
        <v>0</v>
      </c>
      <c r="O253" s="15"/>
      <c r="P253" s="15"/>
    </row>
    <row r="254" spans="1:16" ht="12.75">
      <c r="A254" s="75">
        <v>1991</v>
      </c>
      <c r="B254" s="84">
        <v>33298</v>
      </c>
      <c r="C254" s="15">
        <v>5022</v>
      </c>
      <c r="D254" s="99"/>
      <c r="E254" s="13" t="s">
        <v>16</v>
      </c>
      <c r="F254" s="13">
        <v>10</v>
      </c>
      <c r="G254" s="13"/>
      <c r="H254" s="15">
        <v>5022</v>
      </c>
      <c r="I254" s="13"/>
      <c r="J254" s="15">
        <v>0</v>
      </c>
      <c r="K254" s="13"/>
      <c r="L254" s="15">
        <f t="shared" si="15"/>
        <v>5022</v>
      </c>
      <c r="N254" s="15">
        <f t="shared" si="16"/>
        <v>0</v>
      </c>
      <c r="O254" s="15"/>
      <c r="P254" s="15"/>
    </row>
    <row r="255" spans="1:16" ht="12.75">
      <c r="A255" s="75">
        <v>1991</v>
      </c>
      <c r="B255" s="84">
        <v>33329</v>
      </c>
      <c r="C255" s="15">
        <v>1320</v>
      </c>
      <c r="D255" s="99"/>
      <c r="E255" s="13" t="s">
        <v>16</v>
      </c>
      <c r="F255" s="13">
        <v>10</v>
      </c>
      <c r="G255" s="13"/>
      <c r="H255" s="15">
        <v>1320</v>
      </c>
      <c r="I255" s="13"/>
      <c r="J255" s="15">
        <v>0</v>
      </c>
      <c r="K255" s="13"/>
      <c r="L255" s="15">
        <f t="shared" si="15"/>
        <v>1320</v>
      </c>
      <c r="N255" s="15">
        <f t="shared" si="16"/>
        <v>0</v>
      </c>
      <c r="O255" s="15"/>
      <c r="P255" s="15"/>
    </row>
    <row r="256" spans="1:16" ht="12.75">
      <c r="A256" s="75">
        <v>1991</v>
      </c>
      <c r="B256" s="84">
        <v>33329</v>
      </c>
      <c r="C256" s="15">
        <v>6215</v>
      </c>
      <c r="D256" s="99"/>
      <c r="E256" s="13" t="s">
        <v>16</v>
      </c>
      <c r="F256" s="13">
        <v>10</v>
      </c>
      <c r="G256" s="13"/>
      <c r="H256" s="15">
        <v>6215</v>
      </c>
      <c r="I256" s="13"/>
      <c r="J256" s="15">
        <v>0</v>
      </c>
      <c r="K256" s="13"/>
      <c r="L256" s="15">
        <f t="shared" si="15"/>
        <v>6215</v>
      </c>
      <c r="N256" s="15">
        <f t="shared" si="16"/>
        <v>0</v>
      </c>
      <c r="O256" s="15"/>
      <c r="P256" s="15"/>
    </row>
    <row r="257" spans="1:16" ht="12.75">
      <c r="A257" s="75">
        <v>1991</v>
      </c>
      <c r="B257" s="84">
        <v>33359</v>
      </c>
      <c r="C257" s="15">
        <v>1569</v>
      </c>
      <c r="D257" s="99"/>
      <c r="E257" s="13" t="s">
        <v>16</v>
      </c>
      <c r="F257" s="13">
        <v>10</v>
      </c>
      <c r="G257" s="13"/>
      <c r="H257" s="15">
        <v>1569</v>
      </c>
      <c r="I257" s="13"/>
      <c r="J257" s="15">
        <v>0</v>
      </c>
      <c r="K257" s="13"/>
      <c r="L257" s="15">
        <f t="shared" si="15"/>
        <v>1569</v>
      </c>
      <c r="N257" s="15">
        <f t="shared" si="16"/>
        <v>0</v>
      </c>
      <c r="O257" s="15"/>
      <c r="P257" s="15"/>
    </row>
    <row r="258" spans="1:16" ht="12.75">
      <c r="A258" s="75">
        <v>1991</v>
      </c>
      <c r="B258" s="84">
        <v>33756</v>
      </c>
      <c r="C258" s="15">
        <v>2331</v>
      </c>
      <c r="D258" s="99"/>
      <c r="E258" s="13" t="s">
        <v>16</v>
      </c>
      <c r="F258" s="13">
        <v>10</v>
      </c>
      <c r="G258" s="13"/>
      <c r="H258" s="15">
        <v>2331</v>
      </c>
      <c r="I258" s="13"/>
      <c r="J258" s="15">
        <v>0</v>
      </c>
      <c r="K258" s="13"/>
      <c r="L258" s="15">
        <f t="shared" si="15"/>
        <v>2331</v>
      </c>
      <c r="N258" s="15">
        <f t="shared" si="16"/>
        <v>0</v>
      </c>
      <c r="O258" s="15"/>
      <c r="P258" s="15"/>
    </row>
    <row r="259" spans="1:16" ht="12.75">
      <c r="A259" s="75">
        <v>1992</v>
      </c>
      <c r="B259" s="84">
        <v>33725</v>
      </c>
      <c r="C259" s="15">
        <v>35882</v>
      </c>
      <c r="D259" s="99"/>
      <c r="E259" s="13" t="s">
        <v>16</v>
      </c>
      <c r="F259" s="13">
        <v>10</v>
      </c>
      <c r="G259" s="13"/>
      <c r="H259" s="15">
        <v>35882</v>
      </c>
      <c r="I259" s="13"/>
      <c r="J259" s="15">
        <v>0</v>
      </c>
      <c r="K259" s="13"/>
      <c r="L259" s="15">
        <f t="shared" si="15"/>
        <v>35882</v>
      </c>
      <c r="N259" s="15">
        <f t="shared" si="16"/>
        <v>0</v>
      </c>
      <c r="O259" s="15"/>
      <c r="P259" s="15"/>
    </row>
    <row r="260" spans="1:16" ht="12.75">
      <c r="A260" s="75">
        <v>1993</v>
      </c>
      <c r="B260" s="84">
        <v>33953</v>
      </c>
      <c r="C260" s="15">
        <v>130348</v>
      </c>
      <c r="D260" s="99"/>
      <c r="E260" s="13" t="s">
        <v>16</v>
      </c>
      <c r="F260" s="13">
        <v>10</v>
      </c>
      <c r="G260" s="13"/>
      <c r="H260" s="15">
        <v>130348</v>
      </c>
      <c r="I260" s="13"/>
      <c r="J260" s="15">
        <v>0</v>
      </c>
      <c r="K260" s="13"/>
      <c r="L260" s="15">
        <f t="shared" si="15"/>
        <v>130348</v>
      </c>
      <c r="N260" s="15">
        <f t="shared" si="16"/>
        <v>0</v>
      </c>
      <c r="O260" s="15"/>
      <c r="P260" s="15"/>
    </row>
    <row r="261" spans="1:16" ht="12.75">
      <c r="A261" s="75">
        <v>1994</v>
      </c>
      <c r="B261" s="84">
        <v>34335</v>
      </c>
      <c r="C261" s="15">
        <v>184189</v>
      </c>
      <c r="D261" s="99"/>
      <c r="E261" s="13" t="s">
        <v>16</v>
      </c>
      <c r="F261" s="13">
        <v>10</v>
      </c>
      <c r="G261" s="13"/>
      <c r="H261" s="15">
        <v>184189</v>
      </c>
      <c r="I261" s="13"/>
      <c r="J261" s="15">
        <v>0</v>
      </c>
      <c r="K261" s="13"/>
      <c r="L261" s="15">
        <f t="shared" si="15"/>
        <v>184189</v>
      </c>
      <c r="N261" s="15">
        <f t="shared" si="16"/>
        <v>0</v>
      </c>
      <c r="O261" s="15"/>
      <c r="P261" s="15"/>
    </row>
    <row r="262" spans="1:16" ht="12.75">
      <c r="A262" s="75">
        <v>1995</v>
      </c>
      <c r="B262" s="84">
        <v>34700</v>
      </c>
      <c r="C262" s="15">
        <v>114961</v>
      </c>
      <c r="D262" s="99"/>
      <c r="E262" s="13" t="s">
        <v>16</v>
      </c>
      <c r="F262" s="13">
        <v>10</v>
      </c>
      <c r="G262" s="13"/>
      <c r="H262" s="15">
        <v>114961</v>
      </c>
      <c r="I262" s="13"/>
      <c r="J262" s="15">
        <v>0</v>
      </c>
      <c r="K262" s="13"/>
      <c r="L262" s="15">
        <f t="shared" si="15"/>
        <v>114961</v>
      </c>
      <c r="N262" s="15">
        <f t="shared" si="16"/>
        <v>0</v>
      </c>
      <c r="O262" s="15"/>
      <c r="P262" s="15"/>
    </row>
    <row r="263" spans="1:16" ht="12.75">
      <c r="A263" s="75" t="s">
        <v>26</v>
      </c>
      <c r="B263" s="84">
        <v>34700</v>
      </c>
      <c r="C263" s="15">
        <v>83740</v>
      </c>
      <c r="D263" s="99"/>
      <c r="E263" s="13" t="s">
        <v>16</v>
      </c>
      <c r="F263" s="13">
        <v>10</v>
      </c>
      <c r="G263" s="13"/>
      <c r="H263" s="15">
        <v>83740</v>
      </c>
      <c r="I263" s="13"/>
      <c r="J263" s="15">
        <v>0</v>
      </c>
      <c r="K263" s="13"/>
      <c r="L263" s="15">
        <f t="shared" si="15"/>
        <v>83740</v>
      </c>
      <c r="N263" s="15">
        <f t="shared" si="16"/>
        <v>0</v>
      </c>
      <c r="O263" s="15"/>
      <c r="P263" s="15"/>
    </row>
    <row r="264" spans="1:16" ht="12.75">
      <c r="A264" s="75" t="s">
        <v>26</v>
      </c>
      <c r="B264" s="84">
        <v>34820</v>
      </c>
      <c r="C264" s="15">
        <v>65709</v>
      </c>
      <c r="D264" s="99"/>
      <c r="E264" s="13" t="s">
        <v>16</v>
      </c>
      <c r="F264" s="13">
        <v>10</v>
      </c>
      <c r="G264" s="13"/>
      <c r="H264" s="15">
        <v>65709</v>
      </c>
      <c r="I264" s="13"/>
      <c r="J264" s="15">
        <v>0</v>
      </c>
      <c r="K264" s="13"/>
      <c r="L264" s="15">
        <f t="shared" si="15"/>
        <v>65709</v>
      </c>
      <c r="N264" s="15">
        <f t="shared" si="16"/>
        <v>0</v>
      </c>
      <c r="O264" s="15"/>
      <c r="P264" s="15"/>
    </row>
    <row r="265" spans="1:16" ht="12.75">
      <c r="A265" s="75">
        <v>1996</v>
      </c>
      <c r="B265" s="84">
        <v>35065</v>
      </c>
      <c r="C265" s="15">
        <v>63803</v>
      </c>
      <c r="D265" s="99"/>
      <c r="E265" s="13" t="s">
        <v>16</v>
      </c>
      <c r="F265" s="13">
        <v>10</v>
      </c>
      <c r="G265" s="13"/>
      <c r="H265" s="15">
        <v>63803</v>
      </c>
      <c r="I265" s="13"/>
      <c r="J265" s="15">
        <v>0</v>
      </c>
      <c r="K265" s="13"/>
      <c r="L265" s="15">
        <f t="shared" si="15"/>
        <v>63803</v>
      </c>
      <c r="N265" s="15">
        <f t="shared" si="16"/>
        <v>0</v>
      </c>
      <c r="O265" s="15"/>
      <c r="P265" s="15"/>
    </row>
    <row r="266" spans="1:16" ht="12.75">
      <c r="A266" s="75">
        <v>2007</v>
      </c>
      <c r="B266" s="84">
        <v>39263</v>
      </c>
      <c r="C266" s="15">
        <v>263835.93</v>
      </c>
      <c r="D266" s="99"/>
      <c r="E266" s="13" t="s">
        <v>16</v>
      </c>
      <c r="F266" s="13">
        <v>20</v>
      </c>
      <c r="G266" s="13"/>
      <c r="H266" s="15">
        <v>171497</v>
      </c>
      <c r="I266" s="13"/>
      <c r="J266" s="15">
        <f>C266/F266</f>
        <v>13191.7965</v>
      </c>
      <c r="K266" s="13"/>
      <c r="L266" s="15">
        <f t="shared" si="15"/>
        <v>184688.7965</v>
      </c>
      <c r="N266" s="15">
        <f t="shared" si="16"/>
        <v>79147.1335</v>
      </c>
      <c r="O266" s="15"/>
      <c r="P266" s="15"/>
    </row>
    <row r="267" spans="1:16" ht="12.75">
      <c r="A267" s="75" t="s">
        <v>27</v>
      </c>
      <c r="B267" s="84">
        <v>35065</v>
      </c>
      <c r="C267" s="15">
        <v>117478</v>
      </c>
      <c r="D267" s="99"/>
      <c r="E267" s="13" t="s">
        <v>16</v>
      </c>
      <c r="F267" s="13">
        <v>10</v>
      </c>
      <c r="G267" s="13"/>
      <c r="H267" s="15">
        <v>117478</v>
      </c>
      <c r="I267" s="13"/>
      <c r="J267" s="15"/>
      <c r="K267" s="13"/>
      <c r="L267" s="15">
        <f t="shared" si="15"/>
        <v>117478</v>
      </c>
      <c r="N267" s="15">
        <f t="shared" si="16"/>
        <v>0</v>
      </c>
      <c r="O267" s="15"/>
      <c r="P267" s="15"/>
    </row>
    <row r="268" spans="1:16" ht="12.75">
      <c r="A268" s="75">
        <v>2013</v>
      </c>
      <c r="B268" s="84">
        <v>41455</v>
      </c>
      <c r="C268" s="15">
        <f>13023611+211750</f>
        <v>13235361</v>
      </c>
      <c r="D268" s="99"/>
      <c r="E268" s="13" t="s">
        <v>16</v>
      </c>
      <c r="F268" s="13">
        <v>40</v>
      </c>
      <c r="G268" s="13"/>
      <c r="H268" s="15">
        <v>1985304</v>
      </c>
      <c r="I268" s="13"/>
      <c r="J268" s="15">
        <f aca="true" t="shared" si="18" ref="J268:J273">C268/F268</f>
        <v>330884.025</v>
      </c>
      <c r="K268" s="13"/>
      <c r="L268" s="15">
        <f t="shared" si="15"/>
        <v>2316188.025</v>
      </c>
      <c r="N268" s="15">
        <f>C268-L268</f>
        <v>10919172.975</v>
      </c>
      <c r="O268" s="15"/>
      <c r="P268" s="15"/>
    </row>
    <row r="269" spans="1:16" ht="12.75">
      <c r="A269" s="75">
        <v>2014</v>
      </c>
      <c r="B269" s="84">
        <v>41820</v>
      </c>
      <c r="C269" s="15">
        <v>711397.53</v>
      </c>
      <c r="D269" s="99"/>
      <c r="E269" s="13" t="s">
        <v>18</v>
      </c>
      <c r="F269" s="13">
        <v>40</v>
      </c>
      <c r="G269" s="13"/>
      <c r="H269" s="15">
        <v>106710</v>
      </c>
      <c r="I269" s="13"/>
      <c r="J269" s="15">
        <f t="shared" si="18"/>
        <v>17784.93825</v>
      </c>
      <c r="K269" s="13"/>
      <c r="L269" s="15">
        <f t="shared" si="15"/>
        <v>124494.93825</v>
      </c>
      <c r="N269" s="15">
        <f>C269-L269</f>
        <v>586902.59175</v>
      </c>
      <c r="O269" s="15"/>
      <c r="P269" s="15"/>
    </row>
    <row r="270" spans="1:34" s="78" customFormat="1" ht="12.75">
      <c r="A270" s="75">
        <v>2015</v>
      </c>
      <c r="B270" s="84">
        <v>42185</v>
      </c>
      <c r="C270" s="15">
        <v>3613613.68</v>
      </c>
      <c r="D270" s="99"/>
      <c r="E270" s="13" t="s">
        <v>16</v>
      </c>
      <c r="F270" s="13">
        <v>40</v>
      </c>
      <c r="G270" s="13"/>
      <c r="H270" s="15">
        <v>451701</v>
      </c>
      <c r="I270" s="13"/>
      <c r="J270" s="15">
        <f t="shared" si="18"/>
        <v>90340.342</v>
      </c>
      <c r="K270" s="13"/>
      <c r="L270" s="104">
        <f t="shared" si="15"/>
        <v>542041.342</v>
      </c>
      <c r="M270" s="52"/>
      <c r="N270" s="15">
        <f>C270-L270</f>
        <v>3071572.3380000005</v>
      </c>
      <c r="O270" s="15"/>
      <c r="P270" s="15"/>
      <c r="Q270" s="52"/>
      <c r="R270" s="16"/>
      <c r="T270" s="79"/>
      <c r="U270" s="52"/>
      <c r="V270" s="16"/>
      <c r="W270" s="52"/>
      <c r="X270" s="16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</row>
    <row r="271" spans="1:34" s="78" customFormat="1" ht="12.75">
      <c r="A271" s="75">
        <v>2016</v>
      </c>
      <c r="B271" s="84">
        <v>42551</v>
      </c>
      <c r="C271" s="15">
        <v>1530.75</v>
      </c>
      <c r="D271" s="99"/>
      <c r="E271" s="13" t="s">
        <v>16</v>
      </c>
      <c r="F271" s="13">
        <v>40</v>
      </c>
      <c r="G271" s="13"/>
      <c r="H271" s="15">
        <v>76</v>
      </c>
      <c r="I271" s="13"/>
      <c r="J271" s="15">
        <f t="shared" si="18"/>
        <v>38.26875</v>
      </c>
      <c r="K271" s="13"/>
      <c r="L271" s="104">
        <f t="shared" si="15"/>
        <v>114.26875</v>
      </c>
      <c r="M271" s="52"/>
      <c r="N271" s="15">
        <f t="shared" si="16"/>
        <v>1416.48125</v>
      </c>
      <c r="O271" s="15"/>
      <c r="P271" s="15"/>
      <c r="Q271" s="52"/>
      <c r="R271" s="16"/>
      <c r="T271" s="79"/>
      <c r="U271" s="52"/>
      <c r="V271" s="16"/>
      <c r="W271" s="52"/>
      <c r="X271" s="16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</row>
    <row r="272" spans="1:34" s="78" customFormat="1" ht="12.75">
      <c r="A272" s="75">
        <v>2019</v>
      </c>
      <c r="B272" s="84">
        <v>43646</v>
      </c>
      <c r="C272" s="15">
        <v>20864941</v>
      </c>
      <c r="D272" s="99"/>
      <c r="E272" s="13" t="s">
        <v>16</v>
      </c>
      <c r="F272" s="13">
        <v>40</v>
      </c>
      <c r="G272" s="13"/>
      <c r="H272" s="15">
        <v>1043248</v>
      </c>
      <c r="I272" s="13"/>
      <c r="J272" s="15">
        <f t="shared" si="18"/>
        <v>521623.525</v>
      </c>
      <c r="K272" s="13"/>
      <c r="L272" s="104">
        <f t="shared" si="15"/>
        <v>1564871.525</v>
      </c>
      <c r="M272" s="52"/>
      <c r="N272" s="15">
        <f>C272-L272</f>
        <v>19300069.475</v>
      </c>
      <c r="O272" s="15"/>
      <c r="P272" s="15"/>
      <c r="Q272" s="52"/>
      <c r="R272" s="16"/>
      <c r="T272" s="79"/>
      <c r="U272" s="52"/>
      <c r="V272" s="16"/>
      <c r="W272" s="52"/>
      <c r="X272" s="16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</row>
    <row r="273" spans="1:34" s="78" customFormat="1" ht="12.75">
      <c r="A273" s="75">
        <v>2020</v>
      </c>
      <c r="B273" s="84">
        <v>44012</v>
      </c>
      <c r="C273" s="15">
        <v>1395613</v>
      </c>
      <c r="D273" s="99"/>
      <c r="E273" s="13" t="s">
        <v>16</v>
      </c>
      <c r="F273" s="13">
        <v>40</v>
      </c>
      <c r="G273" s="13"/>
      <c r="H273" s="15"/>
      <c r="I273" s="13"/>
      <c r="J273" s="15">
        <f t="shared" si="18"/>
        <v>34890.325</v>
      </c>
      <c r="K273" s="13"/>
      <c r="L273" s="104">
        <f t="shared" si="15"/>
        <v>34890.325</v>
      </c>
      <c r="M273" s="52"/>
      <c r="N273" s="15">
        <f>C273-L273</f>
        <v>1360722.675</v>
      </c>
      <c r="O273" s="15"/>
      <c r="P273" s="15"/>
      <c r="Q273" s="52"/>
      <c r="R273" s="16"/>
      <c r="T273" s="79"/>
      <c r="U273" s="52"/>
      <c r="V273" s="16"/>
      <c r="W273" s="52"/>
      <c r="X273" s="16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</row>
    <row r="274" spans="1:34" s="78" customFormat="1" ht="12.75">
      <c r="A274" s="75">
        <v>2021</v>
      </c>
      <c r="B274" s="84">
        <v>44377</v>
      </c>
      <c r="C274" s="85">
        <v>298177</v>
      </c>
      <c r="D274" s="99"/>
      <c r="E274" s="13" t="s">
        <v>16</v>
      </c>
      <c r="F274" s="13">
        <v>40</v>
      </c>
      <c r="G274" s="13"/>
      <c r="H274" s="85"/>
      <c r="I274" s="13"/>
      <c r="J274" s="85"/>
      <c r="K274" s="13"/>
      <c r="L274" s="105">
        <f t="shared" si="15"/>
        <v>0</v>
      </c>
      <c r="M274" s="52"/>
      <c r="N274" s="85">
        <f>C274-L274</f>
        <v>298177</v>
      </c>
      <c r="O274" s="15"/>
      <c r="P274" s="15"/>
      <c r="Q274" s="52"/>
      <c r="R274" s="16"/>
      <c r="T274" s="79"/>
      <c r="U274" s="52"/>
      <c r="V274" s="16"/>
      <c r="W274" s="52"/>
      <c r="X274" s="16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</row>
    <row r="275" spans="1:34" s="78" customFormat="1" ht="12.75">
      <c r="A275" s="75"/>
      <c r="B275" s="84"/>
      <c r="C275" s="15"/>
      <c r="D275" s="99"/>
      <c r="E275" s="13"/>
      <c r="F275" s="13"/>
      <c r="G275" s="13"/>
      <c r="H275" s="15"/>
      <c r="I275" s="13"/>
      <c r="J275" s="15"/>
      <c r="K275" s="13"/>
      <c r="L275" s="15"/>
      <c r="M275" s="52"/>
      <c r="N275" s="15"/>
      <c r="O275" s="15"/>
      <c r="P275" s="15"/>
      <c r="Q275" s="52"/>
      <c r="R275" s="16"/>
      <c r="T275" s="79"/>
      <c r="U275" s="52"/>
      <c r="V275" s="16"/>
      <c r="W275" s="52"/>
      <c r="X275" s="16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</row>
    <row r="276" spans="1:34" s="78" customFormat="1" ht="13.5" thickBot="1">
      <c r="A276" s="52" t="s">
        <v>28</v>
      </c>
      <c r="B276" s="52"/>
      <c r="C276" s="14">
        <f>SUM(C228:C274)</f>
        <v>62754645.89</v>
      </c>
      <c r="D276" s="75">
        <v>1493</v>
      </c>
      <c r="E276" s="52"/>
      <c r="F276" s="52"/>
      <c r="G276" s="52"/>
      <c r="H276" s="14">
        <f>SUM(H228:H273)</f>
        <v>20846347</v>
      </c>
      <c r="I276" s="52"/>
      <c r="J276" s="14">
        <f>SUM(J228:J272)</f>
        <v>1433657.4905000003</v>
      </c>
      <c r="K276" s="52"/>
      <c r="L276" s="14">
        <f>SUM(L228:L272)</f>
        <v>22280004.4905</v>
      </c>
      <c r="M276" s="52"/>
      <c r="N276" s="14">
        <f>SUM(N228:N272)</f>
        <v>38780851.3995</v>
      </c>
      <c r="O276" s="15"/>
      <c r="P276" s="15"/>
      <c r="Q276" s="52"/>
      <c r="R276" s="16"/>
      <c r="T276" s="79"/>
      <c r="U276" s="52"/>
      <c r="V276" s="16"/>
      <c r="W276" s="52"/>
      <c r="X276" s="16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</row>
    <row r="277" spans="1:34" s="78" customFormat="1" ht="13.5" thickTop="1">
      <c r="A277" s="52"/>
      <c r="B277" s="52"/>
      <c r="C277" s="87" t="s">
        <v>61</v>
      </c>
      <c r="D277" s="75"/>
      <c r="E277" s="52"/>
      <c r="F277" s="52"/>
      <c r="G277" s="52"/>
      <c r="H277" s="52"/>
      <c r="I277" s="52"/>
      <c r="J277" s="52"/>
      <c r="K277" s="52"/>
      <c r="L277" s="87" t="s">
        <v>53</v>
      </c>
      <c r="M277" s="52"/>
      <c r="N277" s="52"/>
      <c r="O277" s="52"/>
      <c r="P277" s="52"/>
      <c r="Q277" s="52"/>
      <c r="R277" s="16"/>
      <c r="T277" s="79"/>
      <c r="U277" s="52"/>
      <c r="V277" s="16"/>
      <c r="W277" s="52"/>
      <c r="X277" s="16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</row>
    <row r="278" spans="1:34" s="78" customFormat="1" ht="12.75">
      <c r="A278" s="52"/>
      <c r="B278" s="52"/>
      <c r="C278" s="52"/>
      <c r="D278" s="75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16"/>
      <c r="T278" s="79"/>
      <c r="U278" s="52"/>
      <c r="V278" s="16"/>
      <c r="W278" s="52"/>
      <c r="X278" s="16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</row>
    <row r="279" spans="1:34" s="78" customFormat="1" ht="12.75">
      <c r="A279" s="75">
        <v>1989</v>
      </c>
      <c r="B279" s="84">
        <v>32509</v>
      </c>
      <c r="C279" s="46">
        <v>21110</v>
      </c>
      <c r="D279" s="106"/>
      <c r="E279" s="46" t="s">
        <v>16</v>
      </c>
      <c r="F279" s="46">
        <v>20</v>
      </c>
      <c r="G279" s="46"/>
      <c r="H279" s="46">
        <v>21110</v>
      </c>
      <c r="I279" s="46"/>
      <c r="J279" s="46"/>
      <c r="K279" s="46"/>
      <c r="L279" s="46">
        <f aca="true" t="shared" si="19" ref="L279:L290">H279+J279</f>
        <v>21110</v>
      </c>
      <c r="M279" s="46"/>
      <c r="N279" s="46">
        <f aca="true" t="shared" si="20" ref="N279:N290">C279-L279</f>
        <v>0</v>
      </c>
      <c r="O279" s="46"/>
      <c r="P279" s="46"/>
      <c r="Q279" s="46"/>
      <c r="R279" s="45"/>
      <c r="T279" s="79"/>
      <c r="U279" s="52"/>
      <c r="V279" s="16"/>
      <c r="W279" s="52"/>
      <c r="X279" s="16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</row>
    <row r="280" spans="1:34" s="78" customFormat="1" ht="12.75">
      <c r="A280" s="75">
        <v>1989</v>
      </c>
      <c r="B280" s="84">
        <v>32843</v>
      </c>
      <c r="C280" s="46">
        <v>7596</v>
      </c>
      <c r="D280" s="106"/>
      <c r="E280" s="46" t="s">
        <v>16</v>
      </c>
      <c r="F280" s="46">
        <v>20</v>
      </c>
      <c r="G280" s="46"/>
      <c r="H280" s="46">
        <v>7596</v>
      </c>
      <c r="I280" s="46"/>
      <c r="J280" s="46">
        <v>0</v>
      </c>
      <c r="K280" s="46"/>
      <c r="L280" s="46">
        <f t="shared" si="19"/>
        <v>7596</v>
      </c>
      <c r="M280" s="46"/>
      <c r="N280" s="46">
        <f t="shared" si="20"/>
        <v>0</v>
      </c>
      <c r="O280" s="46"/>
      <c r="P280" s="46"/>
      <c r="Q280" s="46"/>
      <c r="R280" s="45"/>
      <c r="T280" s="79"/>
      <c r="U280" s="52"/>
      <c r="V280" s="16"/>
      <c r="W280" s="52"/>
      <c r="X280" s="16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</row>
    <row r="281" spans="1:34" s="78" customFormat="1" ht="12.75">
      <c r="A281" s="75">
        <v>1990</v>
      </c>
      <c r="B281" s="84">
        <v>32905</v>
      </c>
      <c r="C281" s="46">
        <v>5628</v>
      </c>
      <c r="D281" s="106"/>
      <c r="E281" s="46" t="s">
        <v>16</v>
      </c>
      <c r="F281" s="46">
        <v>20</v>
      </c>
      <c r="G281" s="46"/>
      <c r="H281" s="46">
        <v>5628</v>
      </c>
      <c r="I281" s="46"/>
      <c r="J281" s="46">
        <v>0</v>
      </c>
      <c r="K281" s="46"/>
      <c r="L281" s="46">
        <f t="shared" si="19"/>
        <v>5628</v>
      </c>
      <c r="M281" s="46"/>
      <c r="N281" s="46">
        <f t="shared" si="20"/>
        <v>0</v>
      </c>
      <c r="O281" s="46"/>
      <c r="P281" s="46"/>
      <c r="Q281" s="46"/>
      <c r="R281" s="45"/>
      <c r="T281" s="79"/>
      <c r="U281" s="52"/>
      <c r="V281" s="16"/>
      <c r="W281" s="52"/>
      <c r="X281" s="16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</row>
    <row r="282" spans="1:34" s="78" customFormat="1" ht="12.75">
      <c r="A282" s="75">
        <v>1990</v>
      </c>
      <c r="B282" s="84">
        <v>32964</v>
      </c>
      <c r="C282" s="46">
        <v>7245</v>
      </c>
      <c r="D282" s="103"/>
      <c r="E282" s="46" t="s">
        <v>16</v>
      </c>
      <c r="F282" s="46">
        <v>20</v>
      </c>
      <c r="G282" s="46"/>
      <c r="H282" s="45">
        <v>7245</v>
      </c>
      <c r="I282" s="46"/>
      <c r="J282" s="46">
        <v>0</v>
      </c>
      <c r="K282" s="46"/>
      <c r="L282" s="46">
        <f t="shared" si="19"/>
        <v>7245</v>
      </c>
      <c r="M282" s="46"/>
      <c r="N282" s="46">
        <f t="shared" si="20"/>
        <v>0</v>
      </c>
      <c r="O282" s="46"/>
      <c r="P282" s="46"/>
      <c r="Q282" s="46"/>
      <c r="R282" s="45"/>
      <c r="T282" s="79"/>
      <c r="U282" s="52"/>
      <c r="V282" s="16"/>
      <c r="W282" s="52"/>
      <c r="X282" s="16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</row>
    <row r="283" spans="1:34" s="78" customFormat="1" ht="12.75">
      <c r="A283" s="75">
        <v>1960</v>
      </c>
      <c r="B283" s="84">
        <v>21916</v>
      </c>
      <c r="C283" s="46">
        <v>16000</v>
      </c>
      <c r="D283" s="106"/>
      <c r="E283" s="46" t="s">
        <v>16</v>
      </c>
      <c r="F283" s="46">
        <v>20</v>
      </c>
      <c r="G283" s="46"/>
      <c r="H283" s="46">
        <v>16000</v>
      </c>
      <c r="I283" s="46"/>
      <c r="J283" s="46">
        <v>0</v>
      </c>
      <c r="K283" s="46"/>
      <c r="L283" s="46">
        <f t="shared" si="19"/>
        <v>16000</v>
      </c>
      <c r="M283" s="46"/>
      <c r="N283" s="46">
        <f t="shared" si="20"/>
        <v>0</v>
      </c>
      <c r="O283" s="46"/>
      <c r="P283" s="46"/>
      <c r="Q283" s="46"/>
      <c r="R283" s="45"/>
      <c r="T283" s="79"/>
      <c r="U283" s="52"/>
      <c r="V283" s="16"/>
      <c r="W283" s="52"/>
      <c r="X283" s="16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</row>
    <row r="284" spans="1:34" s="78" customFormat="1" ht="12.75">
      <c r="A284" s="75">
        <v>1967</v>
      </c>
      <c r="B284" s="84">
        <v>24473</v>
      </c>
      <c r="C284" s="46">
        <v>17000</v>
      </c>
      <c r="D284" s="106"/>
      <c r="E284" s="46" t="s">
        <v>16</v>
      </c>
      <c r="F284" s="46">
        <v>20</v>
      </c>
      <c r="G284" s="46"/>
      <c r="H284" s="46">
        <v>17000</v>
      </c>
      <c r="I284" s="46"/>
      <c r="J284" s="46">
        <v>0</v>
      </c>
      <c r="K284" s="46"/>
      <c r="L284" s="46">
        <f t="shared" si="19"/>
        <v>17000</v>
      </c>
      <c r="M284" s="46"/>
      <c r="N284" s="46">
        <f t="shared" si="20"/>
        <v>0</v>
      </c>
      <c r="O284" s="46"/>
      <c r="P284" s="46"/>
      <c r="Q284" s="46"/>
      <c r="R284" s="45"/>
      <c r="T284" s="79"/>
      <c r="U284" s="52"/>
      <c r="V284" s="16"/>
      <c r="W284" s="52"/>
      <c r="X284" s="16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</row>
    <row r="285" spans="1:34" s="78" customFormat="1" ht="12.75">
      <c r="A285" s="75">
        <v>1968</v>
      </c>
      <c r="B285" s="84">
        <v>24838</v>
      </c>
      <c r="C285" s="46">
        <v>30000</v>
      </c>
      <c r="D285" s="106"/>
      <c r="E285" s="46" t="s">
        <v>16</v>
      </c>
      <c r="F285" s="46">
        <v>20</v>
      </c>
      <c r="G285" s="46"/>
      <c r="H285" s="46">
        <v>30000</v>
      </c>
      <c r="I285" s="46"/>
      <c r="J285" s="46">
        <v>0</v>
      </c>
      <c r="K285" s="46"/>
      <c r="L285" s="46">
        <f t="shared" si="19"/>
        <v>30000</v>
      </c>
      <c r="M285" s="46"/>
      <c r="N285" s="46">
        <f t="shared" si="20"/>
        <v>0</v>
      </c>
      <c r="O285" s="46"/>
      <c r="P285" s="46"/>
      <c r="Q285" s="46"/>
      <c r="R285" s="45"/>
      <c r="T285" s="79"/>
      <c r="U285" s="52"/>
      <c r="V285" s="16"/>
      <c r="W285" s="52"/>
      <c r="X285" s="16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</row>
    <row r="286" spans="1:34" s="78" customFormat="1" ht="12.75">
      <c r="A286" s="75">
        <v>1970</v>
      </c>
      <c r="B286" s="84">
        <v>25569</v>
      </c>
      <c r="C286" s="46">
        <v>34875</v>
      </c>
      <c r="D286" s="106"/>
      <c r="E286" s="46" t="s">
        <v>16</v>
      </c>
      <c r="F286" s="46">
        <v>20</v>
      </c>
      <c r="G286" s="46"/>
      <c r="H286" s="46">
        <v>34875</v>
      </c>
      <c r="I286" s="46"/>
      <c r="J286" s="46">
        <v>0</v>
      </c>
      <c r="K286" s="46"/>
      <c r="L286" s="46">
        <f t="shared" si="19"/>
        <v>34875</v>
      </c>
      <c r="M286" s="46"/>
      <c r="N286" s="46">
        <f t="shared" si="20"/>
        <v>0</v>
      </c>
      <c r="O286" s="46"/>
      <c r="P286" s="46"/>
      <c r="Q286" s="46"/>
      <c r="R286" s="45"/>
      <c r="T286" s="79"/>
      <c r="U286" s="52"/>
      <c r="V286" s="16"/>
      <c r="W286" s="52"/>
      <c r="X286" s="16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</row>
    <row r="287" spans="1:34" s="78" customFormat="1" ht="12.75">
      <c r="A287" s="75">
        <v>1972</v>
      </c>
      <c r="B287" s="84">
        <v>26299</v>
      </c>
      <c r="C287" s="46">
        <v>36752</v>
      </c>
      <c r="D287" s="106"/>
      <c r="E287" s="46" t="s">
        <v>16</v>
      </c>
      <c r="F287" s="46">
        <v>20</v>
      </c>
      <c r="G287" s="46"/>
      <c r="H287" s="46">
        <v>36752</v>
      </c>
      <c r="I287" s="46"/>
      <c r="J287" s="46">
        <v>0</v>
      </c>
      <c r="K287" s="46"/>
      <c r="L287" s="46">
        <f t="shared" si="19"/>
        <v>36752</v>
      </c>
      <c r="M287" s="46"/>
      <c r="N287" s="46">
        <f t="shared" si="20"/>
        <v>0</v>
      </c>
      <c r="O287" s="46"/>
      <c r="P287" s="46"/>
      <c r="Q287" s="46"/>
      <c r="R287" s="45"/>
      <c r="T287" s="79"/>
      <c r="U287" s="52"/>
      <c r="V287" s="16"/>
      <c r="W287" s="52"/>
      <c r="X287" s="16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</row>
    <row r="288" spans="1:34" s="78" customFormat="1" ht="12.75">
      <c r="A288" s="75">
        <v>1974</v>
      </c>
      <c r="B288" s="84">
        <v>27030</v>
      </c>
      <c r="C288" s="46">
        <v>4839</v>
      </c>
      <c r="D288" s="106"/>
      <c r="E288" s="46" t="s">
        <v>16</v>
      </c>
      <c r="F288" s="46">
        <v>20</v>
      </c>
      <c r="G288" s="46"/>
      <c r="H288" s="46">
        <v>4839</v>
      </c>
      <c r="I288" s="46"/>
      <c r="J288" s="46">
        <v>0</v>
      </c>
      <c r="K288" s="46"/>
      <c r="L288" s="46">
        <f t="shared" si="19"/>
        <v>4839</v>
      </c>
      <c r="M288" s="46"/>
      <c r="N288" s="46">
        <f t="shared" si="20"/>
        <v>0</v>
      </c>
      <c r="O288" s="46"/>
      <c r="P288" s="46"/>
      <c r="Q288" s="46"/>
      <c r="R288" s="45"/>
      <c r="T288" s="79"/>
      <c r="U288" s="52"/>
      <c r="V288" s="16"/>
      <c r="W288" s="52"/>
      <c r="X288" s="16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</row>
    <row r="289" spans="1:34" s="78" customFormat="1" ht="12.75">
      <c r="A289" s="75">
        <v>2004</v>
      </c>
      <c r="B289" s="84">
        <v>37987</v>
      </c>
      <c r="C289" s="45">
        <v>5250</v>
      </c>
      <c r="D289" s="103"/>
      <c r="E289" s="46" t="s">
        <v>16</v>
      </c>
      <c r="F289" s="13">
        <v>20</v>
      </c>
      <c r="G289" s="46"/>
      <c r="H289" s="45">
        <v>4336</v>
      </c>
      <c r="I289" s="46"/>
      <c r="J289" s="46">
        <f>C289/F289</f>
        <v>262.5</v>
      </c>
      <c r="K289" s="46"/>
      <c r="L289" s="46">
        <f>H289+J289</f>
        <v>4598.5</v>
      </c>
      <c r="M289" s="46"/>
      <c r="N289" s="46">
        <f>C289-L289</f>
        <v>651.5</v>
      </c>
      <c r="O289" s="46"/>
      <c r="P289" s="46"/>
      <c r="Q289" s="46"/>
      <c r="R289" s="45"/>
      <c r="T289" s="79"/>
      <c r="U289" s="52"/>
      <c r="V289" s="16"/>
      <c r="W289" s="52"/>
      <c r="X289" s="16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</row>
    <row r="290" spans="1:34" s="78" customFormat="1" ht="12.75">
      <c r="A290" s="75">
        <v>1984</v>
      </c>
      <c r="B290" s="84">
        <v>30682</v>
      </c>
      <c r="C290" s="92">
        <v>6442</v>
      </c>
      <c r="D290" s="106"/>
      <c r="E290" s="46" t="s">
        <v>16</v>
      </c>
      <c r="F290" s="46">
        <v>20</v>
      </c>
      <c r="G290" s="46"/>
      <c r="H290" s="92">
        <v>6442</v>
      </c>
      <c r="I290" s="46"/>
      <c r="J290" s="92">
        <v>0</v>
      </c>
      <c r="K290" s="46"/>
      <c r="L290" s="92">
        <f t="shared" si="19"/>
        <v>6442</v>
      </c>
      <c r="M290" s="46"/>
      <c r="N290" s="92">
        <f t="shared" si="20"/>
        <v>0</v>
      </c>
      <c r="O290" s="45"/>
      <c r="P290" s="45"/>
      <c r="Q290" s="46"/>
      <c r="R290" s="45"/>
      <c r="T290" s="79"/>
      <c r="U290" s="52"/>
      <c r="V290" s="16"/>
      <c r="W290" s="52"/>
      <c r="X290" s="16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</row>
    <row r="291" spans="1:34" s="78" customFormat="1" ht="12.75">
      <c r="A291" s="52"/>
      <c r="B291" s="52"/>
      <c r="C291" s="52"/>
      <c r="D291" s="75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46"/>
      <c r="R291" s="45"/>
      <c r="T291" s="79"/>
      <c r="U291" s="52"/>
      <c r="V291" s="16"/>
      <c r="W291" s="52"/>
      <c r="X291" s="16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</row>
    <row r="292" spans="1:34" s="78" customFormat="1" ht="13.5" thickBot="1">
      <c r="A292" s="52" t="s">
        <v>19</v>
      </c>
      <c r="B292" s="52"/>
      <c r="C292" s="107">
        <f>SUM(C279:C290)-1</f>
        <v>192736</v>
      </c>
      <c r="D292" s="75">
        <v>1492</v>
      </c>
      <c r="E292" s="52"/>
      <c r="F292" s="52"/>
      <c r="G292" s="52"/>
      <c r="H292" s="107">
        <f>SUM(H279:H290)-1</f>
        <v>191822</v>
      </c>
      <c r="I292" s="52"/>
      <c r="J292" s="107">
        <f>SUM(J279:J290)-1</f>
        <v>261.5</v>
      </c>
      <c r="K292" s="52"/>
      <c r="L292" s="107">
        <f>SUM(L279:L290)-1</f>
        <v>192084.5</v>
      </c>
      <c r="M292" s="52"/>
      <c r="N292" s="107">
        <f>SUM(N279:N290)-1</f>
        <v>650.5</v>
      </c>
      <c r="O292" s="108"/>
      <c r="P292" s="108"/>
      <c r="Q292" s="46"/>
      <c r="R292" s="45"/>
      <c r="T292" s="79"/>
      <c r="U292" s="52"/>
      <c r="V292" s="16"/>
      <c r="W292" s="52"/>
      <c r="X292" s="16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</row>
    <row r="293" spans="1:34" s="78" customFormat="1" ht="13.5" thickTop="1">
      <c r="A293" s="52"/>
      <c r="B293" s="52"/>
      <c r="C293" s="87" t="s">
        <v>58</v>
      </c>
      <c r="D293" s="75"/>
      <c r="E293" s="52"/>
      <c r="F293" s="52"/>
      <c r="G293" s="52"/>
      <c r="H293" s="52"/>
      <c r="I293" s="52"/>
      <c r="J293" s="52"/>
      <c r="K293" s="52"/>
      <c r="L293" s="87" t="s">
        <v>52</v>
      </c>
      <c r="M293" s="52"/>
      <c r="N293" s="52"/>
      <c r="O293" s="52"/>
      <c r="P293" s="52"/>
      <c r="Q293" s="46"/>
      <c r="R293" s="45"/>
      <c r="T293" s="79"/>
      <c r="U293" s="52"/>
      <c r="V293" s="16"/>
      <c r="W293" s="52"/>
      <c r="X293" s="16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</row>
    <row r="294" spans="1:34" s="78" customFormat="1" ht="12.75">
      <c r="A294" s="52"/>
      <c r="B294" s="52"/>
      <c r="C294" s="52"/>
      <c r="D294" s="75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46"/>
      <c r="R294" s="45"/>
      <c r="T294" s="79"/>
      <c r="U294" s="52"/>
      <c r="V294" s="16"/>
      <c r="W294" s="52"/>
      <c r="X294" s="16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</row>
    <row r="295" spans="1:34" s="78" customFormat="1" ht="12.75">
      <c r="A295" s="75">
        <v>1952</v>
      </c>
      <c r="B295" s="84">
        <v>18994</v>
      </c>
      <c r="C295" s="46">
        <v>171000</v>
      </c>
      <c r="D295" s="106"/>
      <c r="E295" s="46" t="s">
        <v>16</v>
      </c>
      <c r="F295" s="46">
        <v>40</v>
      </c>
      <c r="G295" s="46"/>
      <c r="H295" s="46">
        <v>171000</v>
      </c>
      <c r="I295" s="46"/>
      <c r="J295" s="46">
        <v>0</v>
      </c>
      <c r="K295" s="46"/>
      <c r="L295" s="46">
        <f>H295+J295</f>
        <v>171000</v>
      </c>
      <c r="M295" s="46"/>
      <c r="N295" s="46">
        <f>C295-L295</f>
        <v>0</v>
      </c>
      <c r="O295" s="46"/>
      <c r="P295" s="46"/>
      <c r="Q295" s="46"/>
      <c r="R295" s="45"/>
      <c r="T295" s="79"/>
      <c r="U295" s="52"/>
      <c r="V295" s="16"/>
      <c r="W295" s="52"/>
      <c r="X295" s="16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</row>
    <row r="296" spans="1:34" s="78" customFormat="1" ht="12.75">
      <c r="A296" s="75">
        <v>1964</v>
      </c>
      <c r="B296" s="84">
        <v>23377</v>
      </c>
      <c r="C296" s="46">
        <v>182000</v>
      </c>
      <c r="D296" s="106"/>
      <c r="E296" s="46" t="s">
        <v>16</v>
      </c>
      <c r="F296" s="46">
        <v>40</v>
      </c>
      <c r="G296" s="46"/>
      <c r="H296" s="46">
        <v>182000</v>
      </c>
      <c r="I296" s="46"/>
      <c r="J296" s="46">
        <v>0</v>
      </c>
      <c r="K296" s="46"/>
      <c r="L296" s="46">
        <f>H296+J296</f>
        <v>182000</v>
      </c>
      <c r="M296" s="46"/>
      <c r="N296" s="46">
        <f>C296-L296</f>
        <v>0</v>
      </c>
      <c r="O296" s="46"/>
      <c r="P296" s="46"/>
      <c r="Q296" s="46"/>
      <c r="R296" s="45"/>
      <c r="T296" s="79"/>
      <c r="U296" s="52"/>
      <c r="V296" s="16"/>
      <c r="W296" s="52"/>
      <c r="X296" s="16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</row>
    <row r="297" spans="1:34" s="78" customFormat="1" ht="12.75">
      <c r="A297" s="75">
        <v>1970</v>
      </c>
      <c r="B297" s="84">
        <v>25569</v>
      </c>
      <c r="C297" s="46">
        <v>104290</v>
      </c>
      <c r="D297" s="46"/>
      <c r="E297" s="46" t="s">
        <v>16</v>
      </c>
      <c r="F297" s="46">
        <v>40</v>
      </c>
      <c r="G297" s="46"/>
      <c r="H297" s="46">
        <v>104290</v>
      </c>
      <c r="I297" s="46"/>
      <c r="J297" s="46">
        <v>0</v>
      </c>
      <c r="K297" s="46"/>
      <c r="L297" s="46">
        <f aca="true" t="shared" si="21" ref="L297:L326">H297+J297</f>
        <v>104290</v>
      </c>
      <c r="M297" s="46"/>
      <c r="N297" s="46">
        <f aca="true" t="shared" si="22" ref="N297:N326">C297-L297</f>
        <v>0</v>
      </c>
      <c r="O297" s="46"/>
      <c r="P297" s="46"/>
      <c r="Q297" s="46"/>
      <c r="R297" s="45"/>
      <c r="T297" s="79"/>
      <c r="U297" s="52"/>
      <c r="V297" s="16"/>
      <c r="W297" s="52"/>
      <c r="X297" s="16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</row>
    <row r="298" spans="1:34" s="78" customFormat="1" ht="12.75">
      <c r="A298" s="75">
        <v>1971</v>
      </c>
      <c r="B298" s="84">
        <v>25934</v>
      </c>
      <c r="C298" s="45">
        <v>27672</v>
      </c>
      <c r="D298" s="103"/>
      <c r="E298" s="46" t="s">
        <v>16</v>
      </c>
      <c r="F298" s="46">
        <v>40</v>
      </c>
      <c r="G298" s="46"/>
      <c r="H298" s="45">
        <v>27672</v>
      </c>
      <c r="I298" s="46"/>
      <c r="J298" s="46">
        <v>0</v>
      </c>
      <c r="K298" s="46"/>
      <c r="L298" s="46">
        <f t="shared" si="21"/>
        <v>27672</v>
      </c>
      <c r="M298" s="46"/>
      <c r="N298" s="46">
        <f t="shared" si="22"/>
        <v>0</v>
      </c>
      <c r="O298" s="46"/>
      <c r="P298" s="46"/>
      <c r="Q298" s="46"/>
      <c r="R298" s="45"/>
      <c r="T298" s="79"/>
      <c r="U298" s="52"/>
      <c r="V298" s="16"/>
      <c r="W298" s="52"/>
      <c r="X298" s="16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</row>
    <row r="299" spans="1:34" s="78" customFormat="1" ht="12.75">
      <c r="A299" s="75">
        <v>1975</v>
      </c>
      <c r="B299" s="84">
        <v>27395</v>
      </c>
      <c r="C299" s="45">
        <v>21256</v>
      </c>
      <c r="D299" s="103"/>
      <c r="E299" s="46" t="s">
        <v>16</v>
      </c>
      <c r="F299" s="46">
        <v>40</v>
      </c>
      <c r="G299" s="46"/>
      <c r="H299" s="45">
        <v>21256</v>
      </c>
      <c r="I299" s="46"/>
      <c r="J299" s="46">
        <v>0</v>
      </c>
      <c r="K299" s="46"/>
      <c r="L299" s="46">
        <f t="shared" si="21"/>
        <v>21256</v>
      </c>
      <c r="M299" s="46"/>
      <c r="N299" s="46">
        <f t="shared" si="22"/>
        <v>0</v>
      </c>
      <c r="O299" s="46"/>
      <c r="P299" s="46"/>
      <c r="Q299" s="46"/>
      <c r="R299" s="45"/>
      <c r="T299" s="79"/>
      <c r="U299" s="52"/>
      <c r="V299" s="16"/>
      <c r="W299" s="52"/>
      <c r="X299" s="16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</row>
    <row r="300" spans="1:34" s="78" customFormat="1" ht="12.75">
      <c r="A300" s="75">
        <v>1976</v>
      </c>
      <c r="B300" s="84">
        <v>27760</v>
      </c>
      <c r="C300" s="45">
        <v>6850</v>
      </c>
      <c r="D300" s="103"/>
      <c r="E300" s="46" t="s">
        <v>16</v>
      </c>
      <c r="F300" s="46">
        <v>40</v>
      </c>
      <c r="G300" s="46"/>
      <c r="H300" s="45">
        <v>6850</v>
      </c>
      <c r="I300" s="46"/>
      <c r="J300" s="46"/>
      <c r="K300" s="46"/>
      <c r="L300" s="46">
        <f t="shared" si="21"/>
        <v>6850</v>
      </c>
      <c r="M300" s="46"/>
      <c r="N300" s="46">
        <f t="shared" si="22"/>
        <v>0</v>
      </c>
      <c r="O300" s="46"/>
      <c r="P300" s="46"/>
      <c r="Q300" s="46"/>
      <c r="R300" s="45"/>
      <c r="T300" s="79"/>
      <c r="U300" s="52"/>
      <c r="V300" s="16"/>
      <c r="W300" s="52"/>
      <c r="X300" s="16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</row>
    <row r="301" spans="1:34" s="78" customFormat="1" ht="12.75">
      <c r="A301" s="75">
        <v>1977</v>
      </c>
      <c r="B301" s="84">
        <v>28126</v>
      </c>
      <c r="C301" s="45">
        <v>19334</v>
      </c>
      <c r="D301" s="103"/>
      <c r="E301" s="46" t="s">
        <v>16</v>
      </c>
      <c r="F301" s="46">
        <v>40</v>
      </c>
      <c r="G301" s="46"/>
      <c r="H301" s="45">
        <v>19334</v>
      </c>
      <c r="I301" s="46"/>
      <c r="J301" s="46"/>
      <c r="K301" s="46"/>
      <c r="L301" s="46">
        <f t="shared" si="21"/>
        <v>19334</v>
      </c>
      <c r="M301" s="46"/>
      <c r="N301" s="46">
        <f t="shared" si="22"/>
        <v>0</v>
      </c>
      <c r="O301" s="46"/>
      <c r="P301" s="46"/>
      <c r="Q301" s="46"/>
      <c r="R301" s="45"/>
      <c r="T301" s="79"/>
      <c r="U301" s="52"/>
      <c r="V301" s="16"/>
      <c r="W301" s="52"/>
      <c r="X301" s="16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</row>
    <row r="302" spans="1:34" s="78" customFormat="1" ht="12.75">
      <c r="A302" s="75">
        <v>1977</v>
      </c>
      <c r="B302" s="84">
        <v>28126</v>
      </c>
      <c r="C302" s="45">
        <v>5441</v>
      </c>
      <c r="D302" s="103"/>
      <c r="E302" s="46" t="s">
        <v>16</v>
      </c>
      <c r="F302" s="46">
        <v>40</v>
      </c>
      <c r="G302" s="46"/>
      <c r="H302" s="45">
        <v>5441</v>
      </c>
      <c r="I302" s="46"/>
      <c r="J302" s="46"/>
      <c r="K302" s="46"/>
      <c r="L302" s="46">
        <f t="shared" si="21"/>
        <v>5441</v>
      </c>
      <c r="M302" s="46"/>
      <c r="N302" s="46">
        <f t="shared" si="22"/>
        <v>0</v>
      </c>
      <c r="O302" s="46"/>
      <c r="P302" s="46"/>
      <c r="Q302" s="46"/>
      <c r="R302" s="45"/>
      <c r="T302" s="79"/>
      <c r="U302" s="52"/>
      <c r="V302" s="16"/>
      <c r="W302" s="52"/>
      <c r="X302" s="16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</row>
    <row r="303" spans="1:34" s="78" customFormat="1" ht="12.75">
      <c r="A303" s="75">
        <v>1981</v>
      </c>
      <c r="B303" s="84">
        <v>29587</v>
      </c>
      <c r="C303" s="45">
        <v>1862576</v>
      </c>
      <c r="D303" s="103"/>
      <c r="E303" s="46" t="s">
        <v>16</v>
      </c>
      <c r="F303" s="46">
        <v>40</v>
      </c>
      <c r="G303" s="46"/>
      <c r="H303" s="45">
        <v>1839290</v>
      </c>
      <c r="I303" s="46"/>
      <c r="J303" s="46">
        <f>C303/F303</f>
        <v>46564.4</v>
      </c>
      <c r="K303" s="46"/>
      <c r="L303" s="46">
        <f t="shared" si="21"/>
        <v>1885854.4</v>
      </c>
      <c r="M303" s="46"/>
      <c r="N303" s="46">
        <f t="shared" si="22"/>
        <v>-23278.399999999907</v>
      </c>
      <c r="O303" s="46"/>
      <c r="P303" s="46"/>
      <c r="Q303" s="46"/>
      <c r="R303" s="45"/>
      <c r="T303" s="79"/>
      <c r="U303" s="52"/>
      <c r="V303" s="16"/>
      <c r="W303" s="52"/>
      <c r="X303" s="16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</row>
    <row r="304" spans="1:34" s="78" customFormat="1" ht="12.75">
      <c r="A304" s="75">
        <v>1977</v>
      </c>
      <c r="B304" s="84">
        <v>28126</v>
      </c>
      <c r="C304" s="45">
        <v>80652</v>
      </c>
      <c r="D304" s="103"/>
      <c r="E304" s="46" t="s">
        <v>16</v>
      </c>
      <c r="F304" s="46">
        <v>40</v>
      </c>
      <c r="G304" s="46"/>
      <c r="H304" s="45">
        <v>80652</v>
      </c>
      <c r="I304" s="46"/>
      <c r="J304" s="46"/>
      <c r="K304" s="46"/>
      <c r="L304" s="46">
        <f t="shared" si="21"/>
        <v>80652</v>
      </c>
      <c r="M304" s="46"/>
      <c r="N304" s="46">
        <f t="shared" si="22"/>
        <v>0</v>
      </c>
      <c r="O304" s="46"/>
      <c r="P304" s="46"/>
      <c r="Q304" s="46"/>
      <c r="R304" s="45"/>
      <c r="T304" s="79"/>
      <c r="U304" s="52"/>
      <c r="V304" s="16"/>
      <c r="W304" s="52"/>
      <c r="X304" s="16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</row>
    <row r="305" spans="1:34" s="78" customFormat="1" ht="12.75">
      <c r="A305" s="75">
        <v>1978</v>
      </c>
      <c r="B305" s="84">
        <v>28491</v>
      </c>
      <c r="C305" s="45">
        <v>3860</v>
      </c>
      <c r="D305" s="103"/>
      <c r="E305" s="46" t="s">
        <v>16</v>
      </c>
      <c r="F305" s="46">
        <v>40</v>
      </c>
      <c r="G305" s="46"/>
      <c r="H305" s="45">
        <v>3860</v>
      </c>
      <c r="I305" s="46"/>
      <c r="J305" s="46">
        <v>0</v>
      </c>
      <c r="K305" s="46"/>
      <c r="L305" s="46">
        <f t="shared" si="21"/>
        <v>3860</v>
      </c>
      <c r="M305" s="46"/>
      <c r="N305" s="46">
        <f t="shared" si="22"/>
        <v>0</v>
      </c>
      <c r="O305" s="46"/>
      <c r="P305" s="46"/>
      <c r="Q305" s="46"/>
      <c r="R305" s="45"/>
      <c r="T305" s="79"/>
      <c r="U305" s="52"/>
      <c r="V305" s="16"/>
      <c r="W305" s="52"/>
      <c r="X305" s="16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</row>
    <row r="306" spans="1:34" s="78" customFormat="1" ht="12.75">
      <c r="A306" s="75">
        <v>1979</v>
      </c>
      <c r="B306" s="84">
        <v>28856</v>
      </c>
      <c r="C306" s="45">
        <v>2920</v>
      </c>
      <c r="D306" s="103"/>
      <c r="E306" s="46" t="s">
        <v>16</v>
      </c>
      <c r="F306" s="46">
        <v>40</v>
      </c>
      <c r="G306" s="46"/>
      <c r="H306" s="45">
        <v>2920</v>
      </c>
      <c r="I306" s="46"/>
      <c r="J306" s="46">
        <v>0</v>
      </c>
      <c r="K306" s="46"/>
      <c r="L306" s="46">
        <f t="shared" si="21"/>
        <v>2920</v>
      </c>
      <c r="M306" s="46"/>
      <c r="N306" s="46">
        <f t="shared" si="22"/>
        <v>0</v>
      </c>
      <c r="O306" s="46"/>
      <c r="P306" s="46"/>
      <c r="Q306" s="46"/>
      <c r="R306" s="45"/>
      <c r="T306" s="79"/>
      <c r="U306" s="52"/>
      <c r="V306" s="16"/>
      <c r="W306" s="52"/>
      <c r="X306" s="16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</row>
    <row r="307" spans="1:34" s="78" customFormat="1" ht="12.75">
      <c r="A307" s="75">
        <v>1998</v>
      </c>
      <c r="B307" s="84">
        <v>35796</v>
      </c>
      <c r="C307" s="45">
        <v>39884</v>
      </c>
      <c r="D307" s="103"/>
      <c r="E307" s="46" t="s">
        <v>16</v>
      </c>
      <c r="F307" s="46">
        <v>10</v>
      </c>
      <c r="G307" s="46"/>
      <c r="H307" s="45">
        <v>39884</v>
      </c>
      <c r="I307" s="46"/>
      <c r="J307" s="46"/>
      <c r="K307" s="46"/>
      <c r="L307" s="46">
        <f t="shared" si="21"/>
        <v>39884</v>
      </c>
      <c r="M307" s="46"/>
      <c r="N307" s="46">
        <f t="shared" si="22"/>
        <v>0</v>
      </c>
      <c r="O307" s="46"/>
      <c r="P307" s="46"/>
      <c r="Q307" s="46"/>
      <c r="R307" s="45"/>
      <c r="T307" s="79"/>
      <c r="U307" s="52"/>
      <c r="V307" s="16"/>
      <c r="W307" s="52"/>
      <c r="X307" s="16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</row>
    <row r="308" spans="1:34" s="78" customFormat="1" ht="12.75">
      <c r="A308" s="75">
        <v>1999</v>
      </c>
      <c r="B308" s="84">
        <v>36161</v>
      </c>
      <c r="C308" s="45">
        <v>61367</v>
      </c>
      <c r="D308" s="103"/>
      <c r="E308" s="46" t="s">
        <v>16</v>
      </c>
      <c r="F308" s="46">
        <v>20</v>
      </c>
      <c r="G308" s="46"/>
      <c r="H308" s="45">
        <v>61367</v>
      </c>
      <c r="I308" s="46"/>
      <c r="J308" s="46">
        <v>0</v>
      </c>
      <c r="K308" s="46"/>
      <c r="L308" s="46">
        <f t="shared" si="21"/>
        <v>61367</v>
      </c>
      <c r="M308" s="46"/>
      <c r="N308" s="46">
        <f t="shared" si="22"/>
        <v>0</v>
      </c>
      <c r="O308" s="46"/>
      <c r="P308" s="46"/>
      <c r="Q308" s="46"/>
      <c r="R308" s="45"/>
      <c r="T308" s="79"/>
      <c r="U308" s="52"/>
      <c r="V308" s="16"/>
      <c r="W308" s="52"/>
      <c r="X308" s="16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</row>
    <row r="309" spans="1:34" s="78" customFormat="1" ht="12.75">
      <c r="A309" s="75">
        <v>2000</v>
      </c>
      <c r="B309" s="84">
        <v>36526</v>
      </c>
      <c r="C309" s="45">
        <v>21289</v>
      </c>
      <c r="D309" s="103"/>
      <c r="E309" s="46" t="s">
        <v>16</v>
      </c>
      <c r="F309" s="46">
        <v>20</v>
      </c>
      <c r="G309" s="46"/>
      <c r="H309" s="45">
        <v>21289</v>
      </c>
      <c r="I309" s="46"/>
      <c r="J309" s="46">
        <v>536</v>
      </c>
      <c r="K309" s="46"/>
      <c r="L309" s="46">
        <f t="shared" si="21"/>
        <v>21825</v>
      </c>
      <c r="M309" s="46"/>
      <c r="N309" s="46">
        <f t="shared" si="22"/>
        <v>-536</v>
      </c>
      <c r="O309" s="46"/>
      <c r="P309" s="46"/>
      <c r="Q309" s="46"/>
      <c r="R309" s="45"/>
      <c r="T309" s="79"/>
      <c r="U309" s="52"/>
      <c r="V309" s="16"/>
      <c r="W309" s="52"/>
      <c r="X309" s="16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</row>
    <row r="310" spans="1:34" s="78" customFormat="1" ht="12.75">
      <c r="A310" s="75">
        <v>2001</v>
      </c>
      <c r="B310" s="84">
        <v>36892</v>
      </c>
      <c r="C310" s="15">
        <v>27744</v>
      </c>
      <c r="D310" s="99"/>
      <c r="E310" s="46" t="s">
        <v>16</v>
      </c>
      <c r="F310" s="13">
        <v>20</v>
      </c>
      <c r="G310" s="13"/>
      <c r="H310" s="15">
        <v>27048</v>
      </c>
      <c r="I310" s="13"/>
      <c r="J310" s="46">
        <f aca="true" t="shared" si="23" ref="J310:J315">C310/F310</f>
        <v>1387.2</v>
      </c>
      <c r="K310" s="13"/>
      <c r="L310" s="46">
        <f t="shared" si="21"/>
        <v>28435.2</v>
      </c>
      <c r="M310" s="52"/>
      <c r="N310" s="46">
        <f t="shared" si="22"/>
        <v>-691.2000000000007</v>
      </c>
      <c r="O310" s="46"/>
      <c r="P310" s="46"/>
      <c r="Q310" s="46"/>
      <c r="R310" s="45"/>
      <c r="T310" s="79"/>
      <c r="U310" s="52"/>
      <c r="V310" s="16"/>
      <c r="W310" s="52"/>
      <c r="X310" s="16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</row>
    <row r="311" spans="1:34" s="78" customFormat="1" ht="12.75">
      <c r="A311" s="75">
        <v>2003</v>
      </c>
      <c r="B311" s="84">
        <v>37622</v>
      </c>
      <c r="C311" s="45">
        <v>3299569</v>
      </c>
      <c r="D311" s="103"/>
      <c r="E311" s="46" t="s">
        <v>16</v>
      </c>
      <c r="F311" s="13">
        <v>20</v>
      </c>
      <c r="G311" s="46"/>
      <c r="H311" s="45">
        <v>2887119</v>
      </c>
      <c r="I311" s="46"/>
      <c r="J311" s="46">
        <f t="shared" si="23"/>
        <v>164978.45</v>
      </c>
      <c r="K311" s="46"/>
      <c r="L311" s="46">
        <f t="shared" si="21"/>
        <v>3052097.45</v>
      </c>
      <c r="M311" s="46"/>
      <c r="N311" s="46">
        <f>C311-L311</f>
        <v>247471.5499999998</v>
      </c>
      <c r="O311" s="46"/>
      <c r="P311" s="46"/>
      <c r="Q311" s="46"/>
      <c r="R311" s="45"/>
      <c r="T311" s="79"/>
      <c r="U311" s="52"/>
      <c r="V311" s="16"/>
      <c r="W311" s="52"/>
      <c r="X311" s="16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</row>
    <row r="312" spans="1:34" s="78" customFormat="1" ht="12.75">
      <c r="A312" s="75">
        <v>2004</v>
      </c>
      <c r="B312" s="84">
        <v>37987</v>
      </c>
      <c r="C312" s="45">
        <v>891306</v>
      </c>
      <c r="D312" s="103"/>
      <c r="E312" s="46" t="s">
        <v>16</v>
      </c>
      <c r="F312" s="13">
        <v>20</v>
      </c>
      <c r="G312" s="46"/>
      <c r="H312" s="45">
        <v>735325</v>
      </c>
      <c r="I312" s="46"/>
      <c r="J312" s="46">
        <f t="shared" si="23"/>
        <v>44565.3</v>
      </c>
      <c r="K312" s="46"/>
      <c r="L312" s="46">
        <f t="shared" si="21"/>
        <v>779890.3</v>
      </c>
      <c r="M312" s="46"/>
      <c r="N312" s="46">
        <f t="shared" si="22"/>
        <v>111415.69999999995</v>
      </c>
      <c r="O312" s="46"/>
      <c r="P312" s="46"/>
      <c r="Q312" s="46"/>
      <c r="R312" s="45"/>
      <c r="T312" s="79"/>
      <c r="U312" s="52"/>
      <c r="V312" s="16"/>
      <c r="W312" s="52"/>
      <c r="X312" s="16"/>
      <c r="Y312" s="52"/>
      <c r="Z312" s="52"/>
      <c r="AA312" s="52"/>
      <c r="AB312" s="52"/>
      <c r="AC312" s="52"/>
      <c r="AD312" s="52"/>
      <c r="AE312" s="52"/>
      <c r="AF312" s="52"/>
      <c r="AG312" s="52"/>
      <c r="AH312" s="52"/>
    </row>
    <row r="313" spans="1:34" s="78" customFormat="1" ht="12.75">
      <c r="A313" s="75" t="s">
        <v>29</v>
      </c>
      <c r="B313" s="84">
        <v>38353</v>
      </c>
      <c r="C313" s="45">
        <v>824209</v>
      </c>
      <c r="D313" s="103"/>
      <c r="E313" s="46" t="s">
        <v>16</v>
      </c>
      <c r="F313" s="13">
        <v>20</v>
      </c>
      <c r="G313" s="46"/>
      <c r="H313" s="45">
        <v>638758</v>
      </c>
      <c r="I313" s="46"/>
      <c r="J313" s="46">
        <f t="shared" si="23"/>
        <v>41210.45</v>
      </c>
      <c r="K313" s="46"/>
      <c r="L313" s="46">
        <f t="shared" si="21"/>
        <v>679968.45</v>
      </c>
      <c r="M313" s="46"/>
      <c r="N313" s="46">
        <f t="shared" si="22"/>
        <v>144240.55000000005</v>
      </c>
      <c r="O313" s="46"/>
      <c r="P313" s="46"/>
      <c r="Q313" s="46"/>
      <c r="R313" s="45"/>
      <c r="T313" s="79"/>
      <c r="U313" s="52"/>
      <c r="V313" s="16"/>
      <c r="W313" s="52"/>
      <c r="X313" s="16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</row>
    <row r="314" spans="1:34" s="78" customFormat="1" ht="12.75">
      <c r="A314" s="75" t="s">
        <v>29</v>
      </c>
      <c r="B314" s="84">
        <v>38533</v>
      </c>
      <c r="C314" s="45">
        <v>110095</v>
      </c>
      <c r="D314" s="103"/>
      <c r="E314" s="46" t="s">
        <v>16</v>
      </c>
      <c r="F314" s="13">
        <v>20</v>
      </c>
      <c r="G314" s="46"/>
      <c r="H314" s="45">
        <v>82595</v>
      </c>
      <c r="I314" s="46"/>
      <c r="J314" s="46">
        <f t="shared" si="23"/>
        <v>5504.75</v>
      </c>
      <c r="K314" s="46"/>
      <c r="L314" s="46">
        <f t="shared" si="21"/>
        <v>88099.75</v>
      </c>
      <c r="M314" s="46"/>
      <c r="N314" s="46">
        <f t="shared" si="22"/>
        <v>21995.25</v>
      </c>
      <c r="O314" s="46"/>
      <c r="P314" s="46"/>
      <c r="Q314" s="46"/>
      <c r="R314" s="45"/>
      <c r="T314" s="79"/>
      <c r="U314" s="52"/>
      <c r="V314" s="16"/>
      <c r="W314" s="52"/>
      <c r="X314" s="16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</row>
    <row r="315" spans="1:34" s="78" customFormat="1" ht="12.75">
      <c r="A315" s="75" t="s">
        <v>29</v>
      </c>
      <c r="B315" s="84">
        <v>38898</v>
      </c>
      <c r="C315" s="45">
        <v>152407</v>
      </c>
      <c r="D315" s="103"/>
      <c r="E315" s="46" t="s">
        <v>16</v>
      </c>
      <c r="F315" s="13">
        <v>20</v>
      </c>
      <c r="G315" s="46"/>
      <c r="H315" s="45">
        <v>106686</v>
      </c>
      <c r="I315" s="46"/>
      <c r="J315" s="46">
        <f t="shared" si="23"/>
        <v>7620.35</v>
      </c>
      <c r="K315" s="46"/>
      <c r="L315" s="46">
        <f>H315+J315</f>
        <v>114306.35</v>
      </c>
      <c r="M315" s="46"/>
      <c r="N315" s="46">
        <f t="shared" si="22"/>
        <v>38100.649999999994</v>
      </c>
      <c r="O315" s="46"/>
      <c r="P315" s="46"/>
      <c r="Q315" s="46"/>
      <c r="R315" s="45"/>
      <c r="T315" s="79"/>
      <c r="U315" s="52"/>
      <c r="V315" s="16"/>
      <c r="W315" s="52"/>
      <c r="X315" s="16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</row>
    <row r="316" spans="1:34" s="78" customFormat="1" ht="12.75">
      <c r="A316" s="75">
        <v>1991</v>
      </c>
      <c r="B316" s="84">
        <v>33208</v>
      </c>
      <c r="C316" s="45">
        <v>7320</v>
      </c>
      <c r="D316" s="103"/>
      <c r="E316" s="46" t="s">
        <v>16</v>
      </c>
      <c r="F316" s="46">
        <v>10</v>
      </c>
      <c r="G316" s="46"/>
      <c r="H316" s="45">
        <v>7320</v>
      </c>
      <c r="I316" s="46"/>
      <c r="J316" s="46">
        <v>0</v>
      </c>
      <c r="K316" s="46"/>
      <c r="L316" s="46">
        <f t="shared" si="21"/>
        <v>7320</v>
      </c>
      <c r="M316" s="46"/>
      <c r="N316" s="46">
        <f t="shared" si="22"/>
        <v>0</v>
      </c>
      <c r="O316" s="46"/>
      <c r="P316" s="46"/>
      <c r="Q316" s="46"/>
      <c r="R316" s="45"/>
      <c r="T316" s="79"/>
      <c r="U316" s="52"/>
      <c r="V316" s="16"/>
      <c r="W316" s="52"/>
      <c r="X316" s="16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</row>
    <row r="317" spans="1:34" s="78" customFormat="1" ht="12.75">
      <c r="A317" s="75">
        <v>1991</v>
      </c>
      <c r="B317" s="84">
        <v>33239</v>
      </c>
      <c r="C317" s="45">
        <v>2980</v>
      </c>
      <c r="D317" s="103"/>
      <c r="E317" s="46" t="s">
        <v>16</v>
      </c>
      <c r="F317" s="46">
        <v>10</v>
      </c>
      <c r="G317" s="46"/>
      <c r="H317" s="45">
        <v>2980</v>
      </c>
      <c r="I317" s="46"/>
      <c r="J317" s="46">
        <v>0</v>
      </c>
      <c r="K317" s="46"/>
      <c r="L317" s="46">
        <f t="shared" si="21"/>
        <v>2980</v>
      </c>
      <c r="M317" s="46"/>
      <c r="N317" s="46">
        <f t="shared" si="22"/>
        <v>0</v>
      </c>
      <c r="O317" s="46"/>
      <c r="P317" s="46"/>
      <c r="Q317" s="46"/>
      <c r="R317" s="45"/>
      <c r="T317" s="79"/>
      <c r="U317" s="52"/>
      <c r="V317" s="16"/>
      <c r="W317" s="52"/>
      <c r="X317" s="16"/>
      <c r="Y317" s="52"/>
      <c r="Z317" s="52"/>
      <c r="AA317" s="52"/>
      <c r="AB317" s="52"/>
      <c r="AC317" s="52"/>
      <c r="AD317" s="52"/>
      <c r="AE317" s="52"/>
      <c r="AF317" s="52"/>
      <c r="AG317" s="52"/>
      <c r="AH317" s="52"/>
    </row>
    <row r="318" spans="1:34" s="78" customFormat="1" ht="12.75">
      <c r="A318" s="75">
        <v>1991</v>
      </c>
      <c r="B318" s="84">
        <v>33239</v>
      </c>
      <c r="C318" s="45">
        <v>1680</v>
      </c>
      <c r="D318" s="103"/>
      <c r="E318" s="46" t="s">
        <v>16</v>
      </c>
      <c r="F318" s="46">
        <v>10</v>
      </c>
      <c r="G318" s="46"/>
      <c r="H318" s="45">
        <v>1680</v>
      </c>
      <c r="I318" s="46"/>
      <c r="J318" s="46">
        <v>0</v>
      </c>
      <c r="K318" s="46"/>
      <c r="L318" s="46">
        <f t="shared" si="21"/>
        <v>1680</v>
      </c>
      <c r="M318" s="46"/>
      <c r="N318" s="46">
        <f t="shared" si="22"/>
        <v>0</v>
      </c>
      <c r="O318" s="46"/>
      <c r="P318" s="46"/>
      <c r="Q318" s="46"/>
      <c r="R318" s="45"/>
      <c r="T318" s="79"/>
      <c r="U318" s="52"/>
      <c r="V318" s="16"/>
      <c r="W318" s="52"/>
      <c r="X318" s="16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</row>
    <row r="319" spans="1:34" s="78" customFormat="1" ht="12.75">
      <c r="A319" s="75">
        <v>1991</v>
      </c>
      <c r="B319" s="84">
        <v>33359</v>
      </c>
      <c r="C319" s="45">
        <v>2980</v>
      </c>
      <c r="D319" s="103"/>
      <c r="E319" s="46" t="s">
        <v>16</v>
      </c>
      <c r="F319" s="46">
        <v>10</v>
      </c>
      <c r="G319" s="46"/>
      <c r="H319" s="45">
        <v>2980</v>
      </c>
      <c r="I319" s="46"/>
      <c r="J319" s="46">
        <v>0</v>
      </c>
      <c r="K319" s="46"/>
      <c r="L319" s="46">
        <f t="shared" si="21"/>
        <v>2980</v>
      </c>
      <c r="M319" s="46"/>
      <c r="N319" s="46">
        <f t="shared" si="22"/>
        <v>0</v>
      </c>
      <c r="O319" s="46"/>
      <c r="P319" s="46"/>
      <c r="Q319" s="46"/>
      <c r="R319" s="45"/>
      <c r="T319" s="79"/>
      <c r="U319" s="52"/>
      <c r="V319" s="16"/>
      <c r="W319" s="52"/>
      <c r="X319" s="16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</row>
    <row r="320" spans="1:34" s="78" customFormat="1" ht="12.75">
      <c r="A320" s="75">
        <v>1992</v>
      </c>
      <c r="B320" s="84">
        <v>33695</v>
      </c>
      <c r="C320" s="45">
        <v>16023</v>
      </c>
      <c r="D320" s="103"/>
      <c r="E320" s="46" t="s">
        <v>16</v>
      </c>
      <c r="F320" s="46">
        <v>10</v>
      </c>
      <c r="G320" s="46"/>
      <c r="H320" s="45">
        <v>16023</v>
      </c>
      <c r="I320" s="46"/>
      <c r="J320" s="46">
        <v>0</v>
      </c>
      <c r="K320" s="46"/>
      <c r="L320" s="46">
        <f t="shared" si="21"/>
        <v>16023</v>
      </c>
      <c r="M320" s="46"/>
      <c r="N320" s="46">
        <f t="shared" si="22"/>
        <v>0</v>
      </c>
      <c r="O320" s="46"/>
      <c r="P320" s="46"/>
      <c r="Q320" s="46"/>
      <c r="R320" s="45"/>
      <c r="T320" s="79"/>
      <c r="U320" s="52"/>
      <c r="V320" s="16"/>
      <c r="W320" s="52"/>
      <c r="X320" s="16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</row>
    <row r="321" spans="1:34" s="78" customFormat="1" ht="12.75">
      <c r="A321" s="75">
        <v>1993</v>
      </c>
      <c r="B321" s="84">
        <v>34015</v>
      </c>
      <c r="C321" s="45">
        <v>60558</v>
      </c>
      <c r="D321" s="103"/>
      <c r="E321" s="46" t="s">
        <v>16</v>
      </c>
      <c r="F321" s="46">
        <v>10</v>
      </c>
      <c r="G321" s="46"/>
      <c r="H321" s="45">
        <v>60558</v>
      </c>
      <c r="I321" s="46"/>
      <c r="J321" s="46">
        <v>0</v>
      </c>
      <c r="K321" s="46"/>
      <c r="L321" s="46">
        <f t="shared" si="21"/>
        <v>60558</v>
      </c>
      <c r="M321" s="46"/>
      <c r="N321" s="46">
        <f t="shared" si="22"/>
        <v>0</v>
      </c>
      <c r="O321" s="46"/>
      <c r="P321" s="46"/>
      <c r="Q321" s="46"/>
      <c r="R321" s="45"/>
      <c r="T321" s="79"/>
      <c r="U321" s="52"/>
      <c r="V321" s="16"/>
      <c r="W321" s="52"/>
      <c r="X321" s="16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</row>
    <row r="322" spans="1:34" s="78" customFormat="1" ht="12.75">
      <c r="A322" s="75">
        <v>1994</v>
      </c>
      <c r="B322" s="84">
        <v>34335</v>
      </c>
      <c r="C322" s="45">
        <v>146528</v>
      </c>
      <c r="D322" s="103"/>
      <c r="E322" s="46" t="s">
        <v>16</v>
      </c>
      <c r="F322" s="46">
        <v>10</v>
      </c>
      <c r="G322" s="46"/>
      <c r="H322" s="45">
        <v>146528</v>
      </c>
      <c r="I322" s="46"/>
      <c r="J322" s="46">
        <v>0</v>
      </c>
      <c r="K322" s="46"/>
      <c r="L322" s="46">
        <f t="shared" si="21"/>
        <v>146528</v>
      </c>
      <c r="M322" s="46"/>
      <c r="N322" s="46">
        <f t="shared" si="22"/>
        <v>0</v>
      </c>
      <c r="O322" s="46"/>
      <c r="P322" s="46"/>
      <c r="Q322" s="46"/>
      <c r="R322" s="45"/>
      <c r="T322" s="79"/>
      <c r="U322" s="52"/>
      <c r="V322" s="16"/>
      <c r="W322" s="52"/>
      <c r="X322" s="16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</row>
    <row r="323" spans="1:34" s="78" customFormat="1" ht="12.75">
      <c r="A323" s="75">
        <v>1995</v>
      </c>
      <c r="B323" s="84">
        <v>34700</v>
      </c>
      <c r="C323" s="45">
        <v>97934</v>
      </c>
      <c r="D323" s="103"/>
      <c r="E323" s="46" t="s">
        <v>16</v>
      </c>
      <c r="F323" s="46">
        <v>10</v>
      </c>
      <c r="G323" s="46"/>
      <c r="H323" s="45">
        <v>97934</v>
      </c>
      <c r="I323" s="46"/>
      <c r="J323" s="46">
        <v>0</v>
      </c>
      <c r="K323" s="46"/>
      <c r="L323" s="46">
        <f t="shared" si="21"/>
        <v>97934</v>
      </c>
      <c r="M323" s="46"/>
      <c r="N323" s="46">
        <f t="shared" si="22"/>
        <v>0</v>
      </c>
      <c r="O323" s="46"/>
      <c r="P323" s="46"/>
      <c r="Q323" s="46"/>
      <c r="R323" s="45"/>
      <c r="T323" s="79"/>
      <c r="U323" s="52"/>
      <c r="V323" s="16"/>
      <c r="W323" s="52"/>
      <c r="X323" s="16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</row>
    <row r="324" spans="1:34" s="78" customFormat="1" ht="12.75">
      <c r="A324" s="75">
        <v>1996</v>
      </c>
      <c r="B324" s="84">
        <v>35065</v>
      </c>
      <c r="C324" s="45">
        <v>59162</v>
      </c>
      <c r="D324" s="103"/>
      <c r="E324" s="46" t="s">
        <v>16</v>
      </c>
      <c r="F324" s="46">
        <v>10</v>
      </c>
      <c r="G324" s="46"/>
      <c r="H324" s="45">
        <v>59162</v>
      </c>
      <c r="I324" s="46"/>
      <c r="J324" s="46">
        <v>0</v>
      </c>
      <c r="K324" s="46"/>
      <c r="L324" s="46">
        <f t="shared" si="21"/>
        <v>59162</v>
      </c>
      <c r="M324" s="46"/>
      <c r="N324" s="46">
        <f>C324-L324</f>
        <v>0</v>
      </c>
      <c r="O324" s="46"/>
      <c r="P324" s="46"/>
      <c r="Q324" s="46"/>
      <c r="R324" s="45"/>
      <c r="T324" s="79"/>
      <c r="U324" s="52"/>
      <c r="V324" s="16"/>
      <c r="W324" s="52"/>
      <c r="X324" s="16"/>
      <c r="Y324" s="52"/>
      <c r="Z324" s="52"/>
      <c r="AA324" s="52"/>
      <c r="AB324" s="52"/>
      <c r="AC324" s="52"/>
      <c r="AD324" s="52"/>
      <c r="AE324" s="52"/>
      <c r="AF324" s="52"/>
      <c r="AG324" s="52"/>
      <c r="AH324" s="52"/>
    </row>
    <row r="325" spans="1:34" s="78" customFormat="1" ht="12.75">
      <c r="A325" s="75" t="s">
        <v>37</v>
      </c>
      <c r="B325" s="84">
        <v>40359</v>
      </c>
      <c r="C325" s="45">
        <v>146734</v>
      </c>
      <c r="D325" s="103"/>
      <c r="E325" s="46" t="s">
        <v>16</v>
      </c>
      <c r="F325" s="46">
        <v>20</v>
      </c>
      <c r="G325" s="46"/>
      <c r="H325" s="45">
        <v>73366</v>
      </c>
      <c r="I325" s="46"/>
      <c r="J325" s="46">
        <f>C325/F325</f>
        <v>7336.7</v>
      </c>
      <c r="K325" s="46"/>
      <c r="L325" s="46">
        <f>H325+J325</f>
        <v>80702.7</v>
      </c>
      <c r="M325" s="46"/>
      <c r="N325" s="46">
        <f>C325-L325</f>
        <v>66031.3</v>
      </c>
      <c r="O325" s="46"/>
      <c r="P325" s="46"/>
      <c r="Q325" s="46"/>
      <c r="R325" s="45"/>
      <c r="T325" s="79"/>
      <c r="U325" s="52"/>
      <c r="V325" s="16"/>
      <c r="W325" s="52"/>
      <c r="X325" s="16"/>
      <c r="Y325" s="52"/>
      <c r="Z325" s="52"/>
      <c r="AA325" s="52"/>
      <c r="AB325" s="52"/>
      <c r="AC325" s="52"/>
      <c r="AD325" s="52"/>
      <c r="AE325" s="52"/>
      <c r="AF325" s="52"/>
      <c r="AG325" s="52"/>
      <c r="AH325" s="52"/>
    </row>
    <row r="326" spans="1:34" s="78" customFormat="1" ht="12.75">
      <c r="A326" s="75">
        <v>1997</v>
      </c>
      <c r="B326" s="84">
        <v>35431</v>
      </c>
      <c r="C326" s="92">
        <v>18149</v>
      </c>
      <c r="D326" s="103"/>
      <c r="E326" s="46" t="s">
        <v>16</v>
      </c>
      <c r="F326" s="46">
        <v>10</v>
      </c>
      <c r="G326" s="46"/>
      <c r="H326" s="92">
        <v>18149</v>
      </c>
      <c r="I326" s="46"/>
      <c r="J326" s="92"/>
      <c r="K326" s="46"/>
      <c r="L326" s="92">
        <f t="shared" si="21"/>
        <v>18149</v>
      </c>
      <c r="M326" s="46"/>
      <c r="N326" s="92">
        <f t="shared" si="22"/>
        <v>0</v>
      </c>
      <c r="O326" s="45"/>
      <c r="P326" s="45"/>
      <c r="Q326" s="46"/>
      <c r="R326" s="45"/>
      <c r="T326" s="79"/>
      <c r="U326" s="52"/>
      <c r="V326" s="16"/>
      <c r="W326" s="52"/>
      <c r="X326" s="16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</row>
    <row r="327" spans="1:34" s="78" customFormat="1" ht="12.75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46"/>
      <c r="R327" s="45"/>
      <c r="T327" s="79"/>
      <c r="U327" s="52"/>
      <c r="V327" s="16"/>
      <c r="W327" s="52"/>
      <c r="X327" s="16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</row>
    <row r="328" spans="1:34" s="78" customFormat="1" ht="13.5" thickBot="1">
      <c r="A328" s="52" t="s">
        <v>19</v>
      </c>
      <c r="B328" s="52"/>
      <c r="C328" s="107">
        <f>SUM(C295:C326)-1</f>
        <v>8475768</v>
      </c>
      <c r="D328" s="75">
        <v>1492</v>
      </c>
      <c r="E328" s="52"/>
      <c r="F328" s="52"/>
      <c r="G328" s="52"/>
      <c r="H328" s="107">
        <f>SUM(H295:H326)-1</f>
        <v>7551315</v>
      </c>
      <c r="I328" s="52"/>
      <c r="J328" s="107">
        <f>SUM(J295:J326)-1</f>
        <v>319702.60000000003</v>
      </c>
      <c r="K328" s="52"/>
      <c r="L328" s="107">
        <f>SUM(L295:L326)-1</f>
        <v>7871018.600000001</v>
      </c>
      <c r="M328" s="52"/>
      <c r="N328" s="107">
        <f>SUM(N295:N326)-1</f>
        <v>604748.3999999999</v>
      </c>
      <c r="O328" s="108"/>
      <c r="P328" s="108"/>
      <c r="Q328" s="46"/>
      <c r="R328" s="45"/>
      <c r="T328" s="79"/>
      <c r="U328" s="52"/>
      <c r="V328" s="16"/>
      <c r="W328" s="52"/>
      <c r="X328" s="16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</row>
    <row r="329" spans="1:34" s="78" customFormat="1" ht="13.5" thickTop="1">
      <c r="A329" s="52"/>
      <c r="B329" s="52"/>
      <c r="C329" s="87" t="s">
        <v>58</v>
      </c>
      <c r="D329" s="52"/>
      <c r="E329" s="52"/>
      <c r="F329" s="52"/>
      <c r="G329" s="52"/>
      <c r="H329" s="52"/>
      <c r="I329" s="52"/>
      <c r="J329" s="52"/>
      <c r="K329" s="52"/>
      <c r="L329" s="87" t="s">
        <v>52</v>
      </c>
      <c r="M329" s="52"/>
      <c r="N329" s="52"/>
      <c r="O329" s="52"/>
      <c r="P329" s="52"/>
      <c r="Q329" s="46"/>
      <c r="R329" s="45"/>
      <c r="T329" s="79"/>
      <c r="U329" s="52"/>
      <c r="V329" s="16"/>
      <c r="W329" s="52"/>
      <c r="X329" s="16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</row>
    <row r="330" spans="1:34" s="78" customFormat="1" ht="12.75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46"/>
      <c r="R330" s="45"/>
      <c r="T330" s="79"/>
      <c r="U330" s="52"/>
      <c r="V330" s="16"/>
      <c r="W330" s="52"/>
      <c r="X330" s="16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</row>
    <row r="331" spans="1:34" s="78" customFormat="1" ht="12.75">
      <c r="A331" s="75" t="s">
        <v>30</v>
      </c>
      <c r="B331" s="84">
        <v>36161</v>
      </c>
      <c r="C331" s="85">
        <v>1039780</v>
      </c>
      <c r="D331" s="99"/>
      <c r="E331" s="13" t="s">
        <v>16</v>
      </c>
      <c r="F331" s="13">
        <v>20</v>
      </c>
      <c r="G331" s="13"/>
      <c r="H331" s="85">
        <v>1065774</v>
      </c>
      <c r="I331" s="13"/>
      <c r="J331" s="85">
        <v>25994</v>
      </c>
      <c r="K331" s="13"/>
      <c r="L331" s="85">
        <f>H331+J331</f>
        <v>1091768</v>
      </c>
      <c r="M331" s="52"/>
      <c r="N331" s="85">
        <f>C331-L331</f>
        <v>-51988</v>
      </c>
      <c r="O331" s="15"/>
      <c r="P331" s="15"/>
      <c r="Q331" s="52"/>
      <c r="R331" s="16"/>
      <c r="T331" s="79"/>
      <c r="U331" s="52"/>
      <c r="V331" s="16"/>
      <c r="W331" s="52"/>
      <c r="X331" s="16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</row>
    <row r="332" spans="1:34" s="78" customFormat="1" ht="12.75">
      <c r="A332" s="75"/>
      <c r="B332" s="84"/>
      <c r="C332" s="15"/>
      <c r="D332" s="99"/>
      <c r="E332" s="13"/>
      <c r="F332" s="13"/>
      <c r="G332" s="13"/>
      <c r="H332" s="15"/>
      <c r="I332" s="13"/>
      <c r="J332" s="15"/>
      <c r="K332" s="13"/>
      <c r="L332" s="15"/>
      <c r="M332" s="52"/>
      <c r="N332" s="15"/>
      <c r="O332" s="15"/>
      <c r="P332" s="15"/>
      <c r="Q332" s="52"/>
      <c r="R332" s="16"/>
      <c r="T332" s="79"/>
      <c r="U332" s="52"/>
      <c r="V332" s="16"/>
      <c r="W332" s="52"/>
      <c r="X332" s="16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</row>
    <row r="333" spans="1:34" s="78" customFormat="1" ht="13.5" thickBot="1">
      <c r="A333" s="75" t="s">
        <v>21</v>
      </c>
      <c r="B333" s="84"/>
      <c r="C333" s="14">
        <f>SUM(C331:C331)</f>
        <v>1039780</v>
      </c>
      <c r="D333" s="99">
        <v>1491</v>
      </c>
      <c r="E333" s="13"/>
      <c r="F333" s="13"/>
      <c r="G333" s="13"/>
      <c r="H333" s="14">
        <f>SUM(H331:H331)</f>
        <v>1065774</v>
      </c>
      <c r="I333" s="13"/>
      <c r="J333" s="14">
        <f>SUM(J331:J331)</f>
        <v>25994</v>
      </c>
      <c r="K333" s="13"/>
      <c r="L333" s="14">
        <f>SUM(L331:L331)</f>
        <v>1091768</v>
      </c>
      <c r="M333" s="52"/>
      <c r="N333" s="14">
        <f>SUM(N331:N331)</f>
        <v>-51988</v>
      </c>
      <c r="O333" s="15"/>
      <c r="P333" s="15"/>
      <c r="Q333" s="52"/>
      <c r="R333" s="16"/>
      <c r="T333" s="79"/>
      <c r="U333" s="52"/>
      <c r="V333" s="16"/>
      <c r="W333" s="52"/>
      <c r="X333" s="16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</row>
    <row r="334" spans="1:34" s="78" customFormat="1" ht="13.5" thickTop="1">
      <c r="A334" s="75"/>
      <c r="B334" s="84"/>
      <c r="C334" s="87" t="s">
        <v>59</v>
      </c>
      <c r="D334" s="99"/>
      <c r="E334" s="13"/>
      <c r="F334" s="13"/>
      <c r="G334" s="13"/>
      <c r="H334" s="15"/>
      <c r="I334" s="13"/>
      <c r="J334" s="15"/>
      <c r="K334" s="13"/>
      <c r="L334" s="87" t="s">
        <v>51</v>
      </c>
      <c r="M334" s="52"/>
      <c r="N334" s="15"/>
      <c r="O334" s="15"/>
      <c r="P334" s="15"/>
      <c r="Q334" s="52"/>
      <c r="R334" s="16"/>
      <c r="T334" s="79"/>
      <c r="U334" s="52"/>
      <c r="V334" s="16"/>
      <c r="W334" s="52"/>
      <c r="X334" s="16"/>
      <c r="Y334" s="52"/>
      <c r="Z334" s="52"/>
      <c r="AA334" s="52"/>
      <c r="AB334" s="52"/>
      <c r="AC334" s="52"/>
      <c r="AD334" s="52"/>
      <c r="AE334" s="52"/>
      <c r="AF334" s="52"/>
      <c r="AG334" s="52"/>
      <c r="AH334" s="52"/>
    </row>
    <row r="335" spans="1:34" s="78" customFormat="1" ht="12.75">
      <c r="A335" s="75"/>
      <c r="B335" s="84"/>
      <c r="C335" s="15"/>
      <c r="D335" s="99"/>
      <c r="E335" s="13"/>
      <c r="F335" s="13"/>
      <c r="G335" s="13"/>
      <c r="H335" s="15"/>
      <c r="I335" s="13"/>
      <c r="J335" s="15"/>
      <c r="K335" s="13"/>
      <c r="L335" s="15"/>
      <c r="M335" s="52"/>
      <c r="N335" s="15"/>
      <c r="O335" s="15"/>
      <c r="P335" s="15"/>
      <c r="Q335" s="52"/>
      <c r="R335" s="16"/>
      <c r="T335" s="79"/>
      <c r="U335" s="52"/>
      <c r="V335" s="16"/>
      <c r="W335" s="52"/>
      <c r="X335" s="16"/>
      <c r="Y335" s="52"/>
      <c r="Z335" s="52"/>
      <c r="AA335" s="52"/>
      <c r="AB335" s="52"/>
      <c r="AC335" s="52"/>
      <c r="AD335" s="52"/>
      <c r="AE335" s="52"/>
      <c r="AF335" s="52"/>
      <c r="AG335" s="52"/>
      <c r="AH335" s="52"/>
    </row>
    <row r="336" spans="1:34" s="78" customFormat="1" ht="12.75">
      <c r="A336" s="75">
        <v>1956</v>
      </c>
      <c r="B336" s="84">
        <v>20455</v>
      </c>
      <c r="C336" s="15">
        <v>371000</v>
      </c>
      <c r="D336" s="99"/>
      <c r="E336" s="13" t="s">
        <v>16</v>
      </c>
      <c r="F336" s="13">
        <v>40</v>
      </c>
      <c r="G336" s="13"/>
      <c r="H336" s="15">
        <v>371000</v>
      </c>
      <c r="I336" s="13"/>
      <c r="J336" s="15">
        <v>0</v>
      </c>
      <c r="K336" s="13"/>
      <c r="L336" s="15">
        <f>H336+J336</f>
        <v>371000</v>
      </c>
      <c r="M336" s="52"/>
      <c r="N336" s="15">
        <f>C336-L336</f>
        <v>0</v>
      </c>
      <c r="O336" s="15"/>
      <c r="P336" s="15"/>
      <c r="Q336" s="52"/>
      <c r="R336" s="16"/>
      <c r="T336" s="79"/>
      <c r="U336" s="52"/>
      <c r="V336" s="16"/>
      <c r="W336" s="52"/>
      <c r="X336" s="16"/>
      <c r="Y336" s="52"/>
      <c r="Z336" s="52"/>
      <c r="AA336" s="52"/>
      <c r="AB336" s="52"/>
      <c r="AC336" s="52"/>
      <c r="AD336" s="52"/>
      <c r="AE336" s="52"/>
      <c r="AF336" s="52"/>
      <c r="AG336" s="52"/>
      <c r="AH336" s="52"/>
    </row>
    <row r="337" spans="1:16" ht="12.75">
      <c r="A337" s="75">
        <v>1961</v>
      </c>
      <c r="B337" s="84">
        <v>22282</v>
      </c>
      <c r="C337" s="85">
        <v>15000</v>
      </c>
      <c r="D337" s="99"/>
      <c r="E337" s="13" t="s">
        <v>16</v>
      </c>
      <c r="F337" s="13">
        <v>35</v>
      </c>
      <c r="G337" s="13"/>
      <c r="H337" s="85">
        <v>15000</v>
      </c>
      <c r="I337" s="13"/>
      <c r="J337" s="85">
        <v>0</v>
      </c>
      <c r="K337" s="13"/>
      <c r="L337" s="85">
        <f>H337+J337</f>
        <v>15000</v>
      </c>
      <c r="N337" s="85">
        <f>C337-L337</f>
        <v>0</v>
      </c>
      <c r="O337" s="15"/>
      <c r="P337" s="15"/>
    </row>
    <row r="338" spans="1:16" ht="12.75">
      <c r="A338" s="75"/>
      <c r="B338" s="84"/>
      <c r="C338" s="15"/>
      <c r="D338" s="99"/>
      <c r="E338" s="13"/>
      <c r="F338" s="13"/>
      <c r="G338" s="13"/>
      <c r="H338" s="15"/>
      <c r="I338" s="13"/>
      <c r="J338" s="15"/>
      <c r="K338" s="13"/>
      <c r="L338" s="15"/>
      <c r="N338" s="15"/>
      <c r="O338" s="15"/>
      <c r="P338" s="15"/>
    </row>
    <row r="339" spans="1:16" ht="13.5" thickBot="1">
      <c r="A339" s="75" t="s">
        <v>21</v>
      </c>
      <c r="B339" s="84"/>
      <c r="C339" s="14">
        <f>SUM(C336:C337)</f>
        <v>386000</v>
      </c>
      <c r="D339" s="99">
        <v>1491</v>
      </c>
      <c r="E339" s="13"/>
      <c r="F339" s="13"/>
      <c r="G339" s="13"/>
      <c r="H339" s="14">
        <f>SUM(H336:H337)</f>
        <v>386000</v>
      </c>
      <c r="I339" s="13"/>
      <c r="J339" s="14">
        <f>SUM(J336:J337)</f>
        <v>0</v>
      </c>
      <c r="K339" s="13"/>
      <c r="L339" s="14">
        <f>SUM(L336:L337)</f>
        <v>386000</v>
      </c>
      <c r="N339" s="14">
        <f>SUM(N336:N337)</f>
        <v>0</v>
      </c>
      <c r="O339" s="15"/>
      <c r="P339" s="15"/>
    </row>
    <row r="340" spans="1:16" ht="13.5" thickTop="1">
      <c r="A340" s="75"/>
      <c r="B340" s="84"/>
      <c r="C340" s="87" t="s">
        <v>59</v>
      </c>
      <c r="D340" s="99"/>
      <c r="E340" s="13"/>
      <c r="F340" s="13"/>
      <c r="G340" s="13"/>
      <c r="H340" s="15"/>
      <c r="I340" s="13"/>
      <c r="J340" s="15"/>
      <c r="K340" s="13"/>
      <c r="L340" s="87" t="s">
        <v>51</v>
      </c>
      <c r="N340" s="15"/>
      <c r="O340" s="15"/>
      <c r="P340" s="15"/>
    </row>
    <row r="341" spans="1:16" ht="12.75">
      <c r="A341" s="75"/>
      <c r="B341" s="84"/>
      <c r="C341" s="15"/>
      <c r="D341" s="99"/>
      <c r="E341" s="13"/>
      <c r="F341" s="13"/>
      <c r="G341" s="13"/>
      <c r="H341" s="15"/>
      <c r="I341" s="13"/>
      <c r="J341" s="15"/>
      <c r="K341" s="13"/>
      <c r="L341" s="15"/>
      <c r="N341" s="15"/>
      <c r="O341" s="15"/>
      <c r="P341" s="15"/>
    </row>
    <row r="342" spans="1:16" ht="13.5" thickBot="1">
      <c r="A342" s="75">
        <v>1955</v>
      </c>
      <c r="B342" s="84">
        <v>20090</v>
      </c>
      <c r="C342" s="14">
        <v>180000</v>
      </c>
      <c r="D342" s="99">
        <v>1491</v>
      </c>
      <c r="E342" s="13" t="s">
        <v>16</v>
      </c>
      <c r="F342" s="13">
        <v>20</v>
      </c>
      <c r="G342" s="13"/>
      <c r="H342" s="85">
        <v>180000</v>
      </c>
      <c r="I342" s="13"/>
      <c r="J342" s="15">
        <v>0</v>
      </c>
      <c r="K342" s="13"/>
      <c r="L342" s="85">
        <f>H342+J342</f>
        <v>180000</v>
      </c>
      <c r="N342" s="15">
        <f>C342-L342</f>
        <v>0</v>
      </c>
      <c r="O342" s="15"/>
      <c r="P342" s="15"/>
    </row>
    <row r="343" spans="1:16" ht="13.5" thickTop="1">
      <c r="A343" s="75" t="s">
        <v>21</v>
      </c>
      <c r="B343" s="84"/>
      <c r="C343" s="87" t="s">
        <v>59</v>
      </c>
      <c r="D343" s="99"/>
      <c r="E343" s="13"/>
      <c r="F343" s="13"/>
      <c r="G343" s="13"/>
      <c r="H343" s="15"/>
      <c r="I343" s="13"/>
      <c r="J343" s="15"/>
      <c r="K343" s="13"/>
      <c r="L343" s="87" t="s">
        <v>51</v>
      </c>
      <c r="N343" s="15"/>
      <c r="O343" s="15"/>
      <c r="P343" s="15"/>
    </row>
    <row r="344" spans="1:16" ht="12.75">
      <c r="A344" s="75"/>
      <c r="B344" s="84"/>
      <c r="C344" s="87"/>
      <c r="D344" s="99"/>
      <c r="E344" s="13"/>
      <c r="F344" s="13"/>
      <c r="G344" s="13"/>
      <c r="H344" s="15"/>
      <c r="I344" s="13"/>
      <c r="J344" s="15"/>
      <c r="K344" s="13"/>
      <c r="L344" s="87"/>
      <c r="N344" s="15"/>
      <c r="O344" s="15"/>
      <c r="P344" s="15"/>
    </row>
    <row r="345" spans="1:16" ht="12.75">
      <c r="A345" s="75"/>
      <c r="B345" s="84"/>
      <c r="C345" s="87"/>
      <c r="D345" s="99"/>
      <c r="E345" s="13"/>
      <c r="F345" s="13"/>
      <c r="G345" s="13"/>
      <c r="H345" s="15"/>
      <c r="I345" s="13"/>
      <c r="J345" s="15"/>
      <c r="K345" s="13"/>
      <c r="L345" s="87"/>
      <c r="N345" s="15"/>
      <c r="O345" s="15"/>
      <c r="P345" s="15"/>
    </row>
    <row r="346" spans="1:16" ht="13.5" thickBot="1">
      <c r="A346" s="75" t="s">
        <v>95</v>
      </c>
      <c r="B346" s="84">
        <v>42185</v>
      </c>
      <c r="C346" s="14">
        <v>500787</v>
      </c>
      <c r="D346" s="99">
        <v>1491</v>
      </c>
      <c r="E346" s="13" t="s">
        <v>16</v>
      </c>
      <c r="F346" s="13">
        <v>20</v>
      </c>
      <c r="G346" s="13"/>
      <c r="H346" s="85">
        <v>125195</v>
      </c>
      <c r="I346" s="13"/>
      <c r="J346" s="109">
        <f>+C346/F346</f>
        <v>25039.35</v>
      </c>
      <c r="K346" s="13"/>
      <c r="L346" s="85">
        <f>H346+J346</f>
        <v>150234.35</v>
      </c>
      <c r="N346" s="85">
        <f>C346-L346</f>
        <v>350552.65</v>
      </c>
      <c r="O346" s="15"/>
      <c r="P346" s="15"/>
    </row>
    <row r="347" spans="1:16" ht="13.5" thickTop="1">
      <c r="A347" s="75" t="s">
        <v>21</v>
      </c>
      <c r="B347" s="84"/>
      <c r="C347" s="87" t="s">
        <v>59</v>
      </c>
      <c r="D347" s="99"/>
      <c r="E347" s="13"/>
      <c r="F347" s="13"/>
      <c r="G347" s="13"/>
      <c r="H347" s="15"/>
      <c r="I347" s="13"/>
      <c r="J347" s="110"/>
      <c r="K347" s="13"/>
      <c r="L347" s="87" t="s">
        <v>51</v>
      </c>
      <c r="N347" s="15"/>
      <c r="O347" s="15"/>
      <c r="P347" s="15"/>
    </row>
    <row r="348" spans="1:16" ht="12.75">
      <c r="A348" s="75"/>
      <c r="B348" s="84"/>
      <c r="C348" s="87"/>
      <c r="D348" s="99"/>
      <c r="E348" s="13"/>
      <c r="F348" s="13"/>
      <c r="G348" s="13"/>
      <c r="H348" s="15"/>
      <c r="I348" s="13"/>
      <c r="J348" s="110"/>
      <c r="K348" s="13"/>
      <c r="L348" s="87"/>
      <c r="N348" s="15"/>
      <c r="O348" s="15"/>
      <c r="P348" s="15"/>
    </row>
    <row r="349" spans="1:16" ht="12.75">
      <c r="A349" s="75"/>
      <c r="B349" s="84"/>
      <c r="C349" s="87"/>
      <c r="D349" s="99"/>
      <c r="E349" s="13"/>
      <c r="F349" s="13"/>
      <c r="G349" s="13"/>
      <c r="H349" s="15"/>
      <c r="I349" s="13"/>
      <c r="J349" s="110"/>
      <c r="K349" s="13"/>
      <c r="L349" s="87"/>
      <c r="N349" s="15"/>
      <c r="O349" s="15"/>
      <c r="P349" s="15"/>
    </row>
    <row r="350" spans="1:16" ht="12.75">
      <c r="A350" s="75" t="s">
        <v>96</v>
      </c>
      <c r="B350" s="84">
        <v>42185</v>
      </c>
      <c r="C350" s="15">
        <v>2674435</v>
      </c>
      <c r="D350" s="99">
        <v>1491</v>
      </c>
      <c r="E350" s="13" t="s">
        <v>16</v>
      </c>
      <c r="F350" s="13">
        <v>20</v>
      </c>
      <c r="G350" s="13"/>
      <c r="H350" s="15">
        <v>668610</v>
      </c>
      <c r="I350" s="13"/>
      <c r="J350" s="110">
        <f>+C350/F350</f>
        <v>133721.75</v>
      </c>
      <c r="K350" s="13"/>
      <c r="L350" s="15">
        <f>H350+J350</f>
        <v>802331.75</v>
      </c>
      <c r="N350" s="15">
        <f>C350-L350</f>
        <v>1872103.25</v>
      </c>
      <c r="O350" s="15"/>
      <c r="P350" s="15"/>
    </row>
    <row r="351" spans="1:16" ht="12.75">
      <c r="A351" s="75" t="s">
        <v>96</v>
      </c>
      <c r="B351" s="84">
        <v>42551</v>
      </c>
      <c r="C351" s="15">
        <v>30154</v>
      </c>
      <c r="D351" s="99">
        <v>1491</v>
      </c>
      <c r="E351" s="13" t="s">
        <v>18</v>
      </c>
      <c r="F351" s="13">
        <v>20</v>
      </c>
      <c r="G351" s="13"/>
      <c r="H351" s="15">
        <v>6032</v>
      </c>
      <c r="I351" s="13"/>
      <c r="J351" s="110">
        <f>+C351/F351</f>
        <v>1507.7</v>
      </c>
      <c r="K351" s="13"/>
      <c r="L351" s="15">
        <f>H351+J351</f>
        <v>7539.7</v>
      </c>
      <c r="N351" s="15">
        <f>C351-L351</f>
        <v>22614.3</v>
      </c>
      <c r="O351" s="15"/>
      <c r="P351" s="15"/>
    </row>
    <row r="352" spans="1:16" ht="12.75">
      <c r="A352" s="75" t="s">
        <v>109</v>
      </c>
      <c r="B352" s="84">
        <v>42916</v>
      </c>
      <c r="C352" s="15">
        <v>615128</v>
      </c>
      <c r="D352" s="99">
        <v>1491</v>
      </c>
      <c r="E352" s="13" t="s">
        <v>18</v>
      </c>
      <c r="F352" s="13">
        <v>20</v>
      </c>
      <c r="G352" s="13"/>
      <c r="H352" s="15">
        <v>92268</v>
      </c>
      <c r="I352" s="13"/>
      <c r="J352" s="110">
        <f>+C352/F352</f>
        <v>30756.4</v>
      </c>
      <c r="K352" s="13"/>
      <c r="L352" s="15">
        <f>H352+J352</f>
        <v>123024.4</v>
      </c>
      <c r="N352" s="15">
        <f>C352-L352</f>
        <v>492103.6</v>
      </c>
      <c r="O352" s="15"/>
      <c r="P352" s="15"/>
    </row>
    <row r="353" spans="1:16" ht="12.75">
      <c r="A353" s="75" t="s">
        <v>109</v>
      </c>
      <c r="B353" s="84">
        <v>43281</v>
      </c>
      <c r="C353" s="15">
        <v>2521</v>
      </c>
      <c r="D353" s="99">
        <v>1491</v>
      </c>
      <c r="E353" s="13" t="s">
        <v>18</v>
      </c>
      <c r="F353" s="13">
        <v>20</v>
      </c>
      <c r="G353" s="13"/>
      <c r="H353" s="15">
        <v>252</v>
      </c>
      <c r="I353" s="13"/>
      <c r="J353" s="110">
        <f>+C353/F353</f>
        <v>126.05</v>
      </c>
      <c r="K353" s="13"/>
      <c r="L353" s="15">
        <f>H353+J353</f>
        <v>378.05</v>
      </c>
      <c r="N353" s="15">
        <f>C353-L353</f>
        <v>2142.95</v>
      </c>
      <c r="O353" s="15"/>
      <c r="P353" s="15"/>
    </row>
    <row r="354" spans="1:16" ht="12.75">
      <c r="A354" s="76" t="s">
        <v>118</v>
      </c>
      <c r="B354" s="111">
        <v>43646</v>
      </c>
      <c r="C354" s="85">
        <v>2085552</v>
      </c>
      <c r="D354" s="99">
        <v>1491</v>
      </c>
      <c r="E354" s="112" t="s">
        <v>18</v>
      </c>
      <c r="F354" s="13">
        <v>20</v>
      </c>
      <c r="G354" s="13"/>
      <c r="H354" s="85">
        <v>208556</v>
      </c>
      <c r="I354" s="13"/>
      <c r="J354" s="109">
        <f>+C354/F354</f>
        <v>104277.6</v>
      </c>
      <c r="K354" s="13"/>
      <c r="L354" s="85">
        <f>H354+J354</f>
        <v>312833.6</v>
      </c>
      <c r="N354" s="85">
        <f>C354-L354</f>
        <v>1772718.4</v>
      </c>
      <c r="O354" s="15"/>
      <c r="P354" s="15"/>
    </row>
    <row r="355" spans="2:16" ht="12.75">
      <c r="B355" s="84"/>
      <c r="C355" s="113"/>
      <c r="D355" s="99"/>
      <c r="E355" s="13"/>
      <c r="F355" s="13"/>
      <c r="G355" s="13"/>
      <c r="H355" s="15"/>
      <c r="I355" s="13"/>
      <c r="J355" s="110"/>
      <c r="K355" s="13"/>
      <c r="L355" s="87"/>
      <c r="N355" s="15"/>
      <c r="O355" s="15"/>
      <c r="P355" s="15"/>
    </row>
    <row r="356" spans="1:16" ht="13.5" thickBot="1">
      <c r="A356" s="75" t="s">
        <v>21</v>
      </c>
      <c r="B356" s="84"/>
      <c r="C356" s="114">
        <f>SUM(C350:C355)</f>
        <v>5407790</v>
      </c>
      <c r="D356" s="99"/>
      <c r="E356" s="13"/>
      <c r="F356" s="13"/>
      <c r="G356" s="13"/>
      <c r="H356" s="114">
        <f>SUM(H350:H355)</f>
        <v>975718</v>
      </c>
      <c r="I356" s="13"/>
      <c r="J356" s="114">
        <f>SUM(J350:J355)</f>
        <v>270389.5</v>
      </c>
      <c r="K356" s="13"/>
      <c r="L356" s="114">
        <f>SUM(L350:L355)</f>
        <v>1246107.5</v>
      </c>
      <c r="N356" s="114">
        <f>SUM(N350:N355)</f>
        <v>4161682.5</v>
      </c>
      <c r="O356" s="15"/>
      <c r="P356" s="15"/>
    </row>
    <row r="357" spans="1:16" ht="13.5" thickTop="1">
      <c r="A357" s="75"/>
      <c r="B357" s="84"/>
      <c r="C357" s="87" t="s">
        <v>59</v>
      </c>
      <c r="D357" s="99"/>
      <c r="E357" s="13"/>
      <c r="F357" s="13"/>
      <c r="G357" s="13"/>
      <c r="H357" s="15"/>
      <c r="I357" s="13"/>
      <c r="J357" s="15"/>
      <c r="K357" s="13"/>
      <c r="L357" s="87" t="s">
        <v>51</v>
      </c>
      <c r="N357" s="15"/>
      <c r="O357" s="15"/>
      <c r="P357" s="15"/>
    </row>
    <row r="358" spans="1:16" ht="12.75">
      <c r="A358" s="75"/>
      <c r="B358" s="84"/>
      <c r="C358" s="87"/>
      <c r="D358" s="99"/>
      <c r="E358" s="13"/>
      <c r="F358" s="13"/>
      <c r="G358" s="13"/>
      <c r="H358" s="15"/>
      <c r="I358" s="13"/>
      <c r="J358" s="15"/>
      <c r="K358" s="13"/>
      <c r="L358" s="87"/>
      <c r="N358" s="15"/>
      <c r="O358" s="15"/>
      <c r="P358" s="15"/>
    </row>
    <row r="359" spans="1:16" ht="12.75">
      <c r="A359" s="75"/>
      <c r="B359" s="84"/>
      <c r="C359" s="15"/>
      <c r="D359" s="99"/>
      <c r="E359" s="13"/>
      <c r="F359" s="13"/>
      <c r="G359" s="13"/>
      <c r="H359" s="15"/>
      <c r="I359" s="13"/>
      <c r="J359" s="15"/>
      <c r="K359" s="13"/>
      <c r="L359" s="15"/>
      <c r="N359" s="15"/>
      <c r="O359" s="15"/>
      <c r="P359" s="15"/>
    </row>
    <row r="360" spans="1:16" ht="12.75">
      <c r="A360" s="115" t="s">
        <v>47</v>
      </c>
      <c r="B360" s="84"/>
      <c r="C360" s="15"/>
      <c r="D360" s="99"/>
      <c r="E360" s="13"/>
      <c r="F360" s="13"/>
      <c r="G360" s="13"/>
      <c r="H360" s="15"/>
      <c r="I360" s="13"/>
      <c r="J360" s="15"/>
      <c r="K360" s="13"/>
      <c r="L360" s="15"/>
      <c r="N360" s="15"/>
      <c r="O360" s="15"/>
      <c r="P360" s="15"/>
    </row>
    <row r="361" spans="1:16" ht="12.75">
      <c r="A361" s="75"/>
      <c r="B361" s="84"/>
      <c r="C361" s="15"/>
      <c r="D361" s="99"/>
      <c r="E361" s="13"/>
      <c r="F361" s="13"/>
      <c r="G361" s="13"/>
      <c r="H361" s="15"/>
      <c r="I361" s="13"/>
      <c r="J361" s="15"/>
      <c r="K361" s="13"/>
      <c r="L361" s="15"/>
      <c r="N361" s="15">
        <f>C361-L361</f>
        <v>0</v>
      </c>
      <c r="O361" s="15"/>
      <c r="P361" s="15"/>
    </row>
    <row r="362" spans="1:16" ht="12.75">
      <c r="A362" s="75"/>
      <c r="B362" s="84"/>
      <c r="C362" s="15"/>
      <c r="D362" s="99"/>
      <c r="E362" s="13"/>
      <c r="F362" s="13"/>
      <c r="G362" s="13"/>
      <c r="H362" s="15"/>
      <c r="I362" s="13"/>
      <c r="J362" s="15"/>
      <c r="K362" s="13"/>
      <c r="L362" s="15"/>
      <c r="N362" s="15"/>
      <c r="O362" s="15"/>
      <c r="P362" s="15"/>
    </row>
    <row r="363" spans="1:16" ht="12.75">
      <c r="A363" s="75"/>
      <c r="B363" s="84"/>
      <c r="C363" s="15"/>
      <c r="D363" s="99"/>
      <c r="E363" s="13"/>
      <c r="F363" s="13"/>
      <c r="G363" s="13"/>
      <c r="H363" s="15"/>
      <c r="I363" s="13"/>
      <c r="J363" s="15"/>
      <c r="K363" s="13"/>
      <c r="L363" s="15"/>
      <c r="N363" s="15"/>
      <c r="O363" s="15"/>
      <c r="P363" s="15"/>
    </row>
    <row r="364" spans="1:16" ht="12.75">
      <c r="A364" s="75"/>
      <c r="B364" s="84"/>
      <c r="C364" s="15"/>
      <c r="D364" s="99"/>
      <c r="E364" s="13"/>
      <c r="F364" s="13"/>
      <c r="G364" s="13"/>
      <c r="H364" s="15"/>
      <c r="I364" s="13"/>
      <c r="J364" s="15"/>
      <c r="K364" s="13"/>
      <c r="L364" s="15"/>
      <c r="N364" s="15"/>
      <c r="O364" s="15"/>
      <c r="P364" s="15"/>
    </row>
    <row r="365" spans="1:16" ht="12.75">
      <c r="A365" s="75"/>
      <c r="B365" s="84"/>
      <c r="C365" s="85"/>
      <c r="D365" s="99"/>
      <c r="E365" s="13"/>
      <c r="F365" s="13"/>
      <c r="G365" s="13"/>
      <c r="H365" s="85"/>
      <c r="I365" s="13"/>
      <c r="J365" s="85"/>
      <c r="K365" s="13"/>
      <c r="L365" s="85"/>
      <c r="N365" s="85">
        <f>C365-L365</f>
        <v>0</v>
      </c>
      <c r="O365" s="15"/>
      <c r="P365" s="15"/>
    </row>
    <row r="366" spans="1:16" ht="12.75">
      <c r="A366" s="75" t="s">
        <v>46</v>
      </c>
      <c r="B366" s="84"/>
      <c r="C366" s="15"/>
      <c r="D366" s="99"/>
      <c r="E366" s="13"/>
      <c r="F366" s="13"/>
      <c r="G366" s="13"/>
      <c r="H366" s="15"/>
      <c r="I366" s="13"/>
      <c r="J366" s="15"/>
      <c r="K366" s="13"/>
      <c r="L366" s="15"/>
      <c r="N366" s="15"/>
      <c r="O366" s="15"/>
      <c r="P366" s="15"/>
    </row>
    <row r="367" spans="1:16" ht="13.5" thickBot="1">
      <c r="A367" s="75"/>
      <c r="B367" s="84"/>
      <c r="C367" s="14">
        <f>SUM(C361:C365)</f>
        <v>0</v>
      </c>
      <c r="D367" s="99"/>
      <c r="E367" s="13"/>
      <c r="F367" s="13"/>
      <c r="G367" s="13"/>
      <c r="H367" s="14">
        <f>SUM(H361:H365)</f>
        <v>0</v>
      </c>
      <c r="I367" s="13"/>
      <c r="J367" s="14">
        <f>SUM(J361:J365)</f>
        <v>0</v>
      </c>
      <c r="K367" s="13"/>
      <c r="L367" s="14">
        <f>SUM(L361:L365)</f>
        <v>0</v>
      </c>
      <c r="N367" s="14">
        <f>SUM(N361:N365)</f>
        <v>0</v>
      </c>
      <c r="O367" s="15"/>
      <c r="P367" s="15"/>
    </row>
    <row r="368" spans="1:16" ht="13.5" thickTop="1">
      <c r="A368" s="75"/>
      <c r="B368" s="84"/>
      <c r="C368" s="87" t="s">
        <v>62</v>
      </c>
      <c r="D368" s="99"/>
      <c r="E368" s="13"/>
      <c r="F368" s="13"/>
      <c r="G368" s="13"/>
      <c r="H368" s="15"/>
      <c r="I368" s="13"/>
      <c r="J368" s="15"/>
      <c r="K368" s="13"/>
      <c r="L368" s="15"/>
      <c r="N368" s="15"/>
      <c r="O368" s="15"/>
      <c r="P368" s="15"/>
    </row>
    <row r="369" spans="1:16" ht="13.5" thickBot="1">
      <c r="A369" s="52" t="s">
        <v>4</v>
      </c>
      <c r="B369" s="84"/>
      <c r="C369" s="116">
        <f>SUM(C20,C42,C96,C210,C218,C225,C276,C292,C328,C333,C339,C342,+C367+C346+C356)</f>
        <v>94709635.17</v>
      </c>
      <c r="D369" s="117"/>
      <c r="E369" s="118"/>
      <c r="F369" s="118"/>
      <c r="G369" s="118"/>
      <c r="H369" s="116">
        <f>SUM(H20,H42,H96,H210,H218,H225,H276,H292,H328,H333,H339,H342,+H367+H356+H346)</f>
        <v>39171006</v>
      </c>
      <c r="I369" s="118"/>
      <c r="J369" s="116">
        <f>SUM(J20,J42,J96,J210,J218,J225,J276,J292,J328,J333,J339,J342,+J367+J346+J356)</f>
        <v>2597792.4123854013</v>
      </c>
      <c r="K369" s="118"/>
      <c r="L369" s="116">
        <f>SUM(L20,L42,L96,L210,L218,L225,L276,L292,L328,L333,L339,L342,+L367+L346+L356)</f>
        <v>41768800.412385404</v>
      </c>
      <c r="M369" s="16"/>
      <c r="N369" s="116">
        <f>SUM(N20,N42,N96,N210,N218,N225,N276,N292,N328,N333,N339,N342,+N367+N346+N356)</f>
        <v>51247042.75761459</v>
      </c>
      <c r="O369" s="118"/>
      <c r="P369" s="118"/>
    </row>
    <row r="370" spans="1:16" ht="13.5" thickTop="1">
      <c r="A370" s="52" t="s">
        <v>31</v>
      </c>
      <c r="B370" s="84"/>
      <c r="D370" s="83"/>
      <c r="J370" s="52" t="s">
        <v>142</v>
      </c>
      <c r="L370" s="82" t="s">
        <v>130</v>
      </c>
      <c r="M370" s="118"/>
      <c r="N370" s="118"/>
      <c r="O370" s="118"/>
      <c r="P370" s="118"/>
    </row>
    <row r="371" spans="2:16" ht="12.75">
      <c r="B371" s="84"/>
      <c r="C371" s="13"/>
      <c r="D371" s="83"/>
      <c r="E371" s="13"/>
      <c r="F371" s="13"/>
      <c r="G371" s="13"/>
      <c r="H371" s="13"/>
      <c r="I371" s="13"/>
      <c r="J371" s="15"/>
      <c r="K371" s="13"/>
      <c r="L371" s="15"/>
      <c r="M371" s="16"/>
      <c r="N371" s="15"/>
      <c r="O371" s="15"/>
      <c r="P371" s="15"/>
    </row>
    <row r="372" spans="1:16" ht="12.75">
      <c r="A372" s="80"/>
      <c r="B372" s="84"/>
      <c r="C372" s="13"/>
      <c r="D372" s="83"/>
      <c r="E372" s="13"/>
      <c r="F372" s="13"/>
      <c r="G372" s="13"/>
      <c r="H372" s="13"/>
      <c r="I372" s="13"/>
      <c r="J372" s="15"/>
      <c r="K372" s="13"/>
      <c r="L372" s="15"/>
      <c r="N372" s="15"/>
      <c r="O372" s="15"/>
      <c r="P372" s="15"/>
    </row>
    <row r="373" spans="1:16" ht="12.75">
      <c r="A373" s="80"/>
      <c r="B373" s="84"/>
      <c r="C373" s="13"/>
      <c r="D373" s="83"/>
      <c r="E373" s="13"/>
      <c r="F373" s="13"/>
      <c r="G373" s="13"/>
      <c r="H373" s="13"/>
      <c r="I373" s="13"/>
      <c r="J373" s="15"/>
      <c r="K373" s="13"/>
      <c r="L373" s="15"/>
      <c r="N373" s="15"/>
      <c r="O373" s="15"/>
      <c r="P373" s="15"/>
    </row>
    <row r="374" spans="2:16" ht="12.75">
      <c r="B374" s="84"/>
      <c r="C374" s="13"/>
      <c r="D374" s="83"/>
      <c r="E374" s="13"/>
      <c r="F374" s="13"/>
      <c r="G374" s="13"/>
      <c r="H374" s="13"/>
      <c r="I374" s="13"/>
      <c r="J374" s="15"/>
      <c r="K374" s="13"/>
      <c r="L374" s="15"/>
      <c r="N374" s="15"/>
      <c r="O374" s="15"/>
      <c r="P374" s="15"/>
    </row>
    <row r="375" spans="1:16" ht="12.75">
      <c r="A375" s="16"/>
      <c r="B375" s="119"/>
      <c r="C375" s="15"/>
      <c r="D375" s="99"/>
      <c r="E375" s="15"/>
      <c r="F375" s="15"/>
      <c r="G375" s="15"/>
      <c r="H375" s="15"/>
      <c r="I375" s="15"/>
      <c r="J375" s="15"/>
      <c r="K375" s="15"/>
      <c r="L375" s="15"/>
      <c r="M375" s="16"/>
      <c r="N375" s="13"/>
      <c r="O375" s="13"/>
      <c r="P375" s="13"/>
    </row>
    <row r="376" spans="1:16" ht="12.75">
      <c r="A376" s="16"/>
      <c r="B376" s="119"/>
      <c r="C376" s="15"/>
      <c r="D376" s="99"/>
      <c r="E376" s="15"/>
      <c r="F376" s="15"/>
      <c r="G376" s="15"/>
      <c r="H376" s="15"/>
      <c r="I376" s="15"/>
      <c r="J376" s="15"/>
      <c r="K376" s="15"/>
      <c r="L376" s="15"/>
      <c r="M376" s="16"/>
      <c r="N376" s="13"/>
      <c r="O376" s="13"/>
      <c r="P376" s="13"/>
    </row>
    <row r="377" spans="1:16" ht="12.75">
      <c r="A377" s="16"/>
      <c r="B377" s="119"/>
      <c r="C377" s="15"/>
      <c r="D377" s="99"/>
      <c r="E377" s="15"/>
      <c r="F377" s="15"/>
      <c r="G377" s="15"/>
      <c r="H377" s="15"/>
      <c r="I377" s="15"/>
      <c r="J377" s="15"/>
      <c r="K377" s="15"/>
      <c r="L377" s="15"/>
      <c r="M377" s="16"/>
      <c r="N377" s="13"/>
      <c r="O377" s="13"/>
      <c r="P377" s="13"/>
    </row>
    <row r="378" spans="1:16" ht="12.75">
      <c r="A378" s="16"/>
      <c r="B378" s="16"/>
      <c r="C378" s="15"/>
      <c r="D378" s="99"/>
      <c r="E378" s="15"/>
      <c r="F378" s="15"/>
      <c r="G378" s="15"/>
      <c r="H378" s="15"/>
      <c r="I378" s="15"/>
      <c r="J378" s="15"/>
      <c r="K378" s="15"/>
      <c r="L378" s="15"/>
      <c r="M378" s="16"/>
      <c r="N378" s="15"/>
      <c r="O378" s="15"/>
      <c r="P378" s="15"/>
    </row>
    <row r="379" spans="1:13" ht="12.75">
      <c r="A379" s="16"/>
      <c r="B379" s="119"/>
      <c r="C379" s="15"/>
      <c r="D379" s="99"/>
      <c r="E379" s="15"/>
      <c r="F379" s="15"/>
      <c r="G379" s="15"/>
      <c r="H379" s="15"/>
      <c r="I379" s="15"/>
      <c r="J379" s="15"/>
      <c r="K379" s="15"/>
      <c r="L379" s="15"/>
      <c r="M379" s="16"/>
    </row>
    <row r="380" spans="3:16" ht="12.75">
      <c r="C380" s="13"/>
      <c r="D380" s="83"/>
      <c r="E380" s="13"/>
      <c r="F380" s="13"/>
      <c r="G380" s="13"/>
      <c r="H380" s="13"/>
      <c r="I380" s="13"/>
      <c r="J380" s="13"/>
      <c r="K380" s="13"/>
      <c r="L380" s="13"/>
      <c r="N380" s="13"/>
      <c r="O380" s="13"/>
      <c r="P380" s="13"/>
    </row>
    <row r="381" spans="3:12" ht="12.75">
      <c r="C381" s="13"/>
      <c r="D381" s="83"/>
      <c r="E381" s="13"/>
      <c r="F381" s="13"/>
      <c r="G381" s="13"/>
      <c r="H381" s="13"/>
      <c r="I381" s="13"/>
      <c r="J381" s="13"/>
      <c r="K381" s="13"/>
      <c r="L381" s="13"/>
    </row>
    <row r="382" spans="3:16" ht="12.75">
      <c r="C382" s="13"/>
      <c r="D382" s="83"/>
      <c r="E382" s="13"/>
      <c r="F382" s="13"/>
      <c r="G382" s="13"/>
      <c r="H382" s="13"/>
      <c r="I382" s="13"/>
      <c r="J382" s="13"/>
      <c r="K382" s="13"/>
      <c r="L382" s="13"/>
      <c r="N382" s="13"/>
      <c r="O382" s="13"/>
      <c r="P382" s="13"/>
    </row>
    <row r="383" spans="3:16" ht="12.75">
      <c r="C383" s="13"/>
      <c r="D383" s="83"/>
      <c r="E383" s="13"/>
      <c r="F383" s="13"/>
      <c r="G383" s="13"/>
      <c r="H383" s="13"/>
      <c r="I383" s="13"/>
      <c r="J383" s="15"/>
      <c r="K383" s="13"/>
      <c r="L383" s="13"/>
      <c r="N383" s="13"/>
      <c r="O383" s="13"/>
      <c r="P383" s="13"/>
    </row>
    <row r="384" spans="3:16" ht="12.75">
      <c r="C384" s="13"/>
      <c r="D384" s="83"/>
      <c r="E384" s="13"/>
      <c r="F384" s="13"/>
      <c r="G384" s="13"/>
      <c r="H384" s="13"/>
      <c r="I384" s="13"/>
      <c r="J384" s="15"/>
      <c r="K384" s="13"/>
      <c r="L384" s="13"/>
      <c r="N384" s="13"/>
      <c r="O384" s="13"/>
      <c r="P384" s="13"/>
    </row>
    <row r="385" spans="3:16" ht="12.75">
      <c r="C385" s="13"/>
      <c r="D385" s="83"/>
      <c r="E385" s="13"/>
      <c r="F385" s="13"/>
      <c r="H385" s="13"/>
      <c r="J385" s="15"/>
      <c r="L385" s="13"/>
      <c r="N385" s="13"/>
      <c r="O385" s="13"/>
      <c r="P385" s="13"/>
    </row>
    <row r="386" spans="3:16" ht="12.75">
      <c r="C386" s="13"/>
      <c r="D386" s="83"/>
      <c r="E386" s="13"/>
      <c r="F386" s="13"/>
      <c r="H386" s="13"/>
      <c r="J386" s="15"/>
      <c r="L386" s="13"/>
      <c r="N386" s="13"/>
      <c r="O386" s="13"/>
      <c r="P386" s="13"/>
    </row>
    <row r="387" spans="3:16" ht="12.75">
      <c r="C387" s="13"/>
      <c r="D387" s="83"/>
      <c r="E387" s="13"/>
      <c r="F387" s="13"/>
      <c r="G387" s="13"/>
      <c r="H387" s="13"/>
      <c r="I387" s="13"/>
      <c r="J387" s="15"/>
      <c r="K387" s="13"/>
      <c r="L387" s="13"/>
      <c r="N387" s="13"/>
      <c r="O387" s="13"/>
      <c r="P387" s="13"/>
    </row>
    <row r="388" spans="3:16" ht="12.75">
      <c r="C388" s="13"/>
      <c r="D388" s="83"/>
      <c r="E388" s="13"/>
      <c r="F388" s="13"/>
      <c r="G388" s="13"/>
      <c r="H388" s="13"/>
      <c r="I388" s="13"/>
      <c r="J388" s="13"/>
      <c r="K388" s="13"/>
      <c r="L388" s="15"/>
      <c r="N388" s="13"/>
      <c r="O388" s="13"/>
      <c r="P388" s="13"/>
    </row>
    <row r="389" spans="3:16" ht="12.75">
      <c r="C389" s="15"/>
      <c r="D389" s="99"/>
      <c r="E389" s="15"/>
      <c r="F389" s="15"/>
      <c r="G389" s="15"/>
      <c r="H389" s="15"/>
      <c r="I389" s="15"/>
      <c r="J389" s="15"/>
      <c r="K389" s="15"/>
      <c r="L389" s="15"/>
      <c r="M389" s="16"/>
      <c r="N389" s="15"/>
      <c r="O389" s="15"/>
      <c r="P389" s="15"/>
    </row>
    <row r="390" spans="3:12" ht="12.75">
      <c r="C390" s="13"/>
      <c r="D390" s="83"/>
      <c r="E390" s="13"/>
      <c r="F390" s="13"/>
      <c r="G390" s="13"/>
      <c r="H390" s="13"/>
      <c r="I390" s="13"/>
      <c r="J390" s="13"/>
      <c r="K390" s="13"/>
      <c r="L390" s="13"/>
    </row>
    <row r="391" spans="3:16" ht="12.75">
      <c r="C391" s="13"/>
      <c r="D391" s="83"/>
      <c r="E391" s="13"/>
      <c r="F391" s="13"/>
      <c r="G391" s="13"/>
      <c r="H391" s="13"/>
      <c r="I391" s="13"/>
      <c r="J391" s="13"/>
      <c r="K391" s="13"/>
      <c r="L391" s="13"/>
      <c r="N391" s="13"/>
      <c r="O391" s="13"/>
      <c r="P391" s="13"/>
    </row>
    <row r="392" spans="3:12" ht="12.75">
      <c r="C392" s="13"/>
      <c r="D392" s="83"/>
      <c r="E392" s="13"/>
      <c r="F392" s="13"/>
      <c r="G392" s="13"/>
      <c r="H392" s="13"/>
      <c r="I392" s="13"/>
      <c r="J392" s="13"/>
      <c r="K392" s="13"/>
      <c r="L392" s="13"/>
    </row>
    <row r="393" spans="3:12" ht="12.75">
      <c r="C393" s="13"/>
      <c r="D393" s="83"/>
      <c r="E393" s="13"/>
      <c r="F393" s="13"/>
      <c r="G393" s="13"/>
      <c r="H393" s="13"/>
      <c r="I393" s="13"/>
      <c r="J393" s="13"/>
      <c r="K393" s="13"/>
      <c r="L393" s="13"/>
    </row>
    <row r="394" spans="3:16" ht="12.75">
      <c r="C394" s="13"/>
      <c r="D394" s="83"/>
      <c r="E394" s="13"/>
      <c r="F394" s="13"/>
      <c r="G394" s="13"/>
      <c r="H394" s="13"/>
      <c r="I394" s="13"/>
      <c r="J394" s="13"/>
      <c r="K394" s="13"/>
      <c r="L394" s="13"/>
      <c r="N394" s="13"/>
      <c r="O394" s="13"/>
      <c r="P394" s="13"/>
    </row>
    <row r="395" spans="3:16" ht="12.75">
      <c r="C395" s="13"/>
      <c r="D395" s="83"/>
      <c r="E395" s="13"/>
      <c r="F395" s="13"/>
      <c r="G395" s="13"/>
      <c r="H395" s="13"/>
      <c r="I395" s="13"/>
      <c r="J395" s="13"/>
      <c r="K395" s="13"/>
      <c r="L395" s="13"/>
      <c r="N395" s="13"/>
      <c r="O395" s="13"/>
      <c r="P395" s="13"/>
    </row>
    <row r="396" spans="3:16" ht="12.75">
      <c r="C396" s="13"/>
      <c r="D396" s="83"/>
      <c r="E396" s="13"/>
      <c r="F396" s="13"/>
      <c r="G396" s="13"/>
      <c r="H396" s="13"/>
      <c r="I396" s="13"/>
      <c r="J396" s="13"/>
      <c r="K396" s="13"/>
      <c r="L396" s="13"/>
      <c r="N396" s="13"/>
      <c r="O396" s="13"/>
      <c r="P396" s="13"/>
    </row>
    <row r="397" spans="3:16" ht="12.75">
      <c r="C397" s="15"/>
      <c r="D397" s="99"/>
      <c r="E397" s="15"/>
      <c r="F397" s="15"/>
      <c r="G397" s="16"/>
      <c r="H397" s="15"/>
      <c r="I397" s="16"/>
      <c r="J397" s="15"/>
      <c r="K397" s="16"/>
      <c r="L397" s="15"/>
      <c r="M397" s="16"/>
      <c r="N397" s="15"/>
      <c r="O397" s="15"/>
      <c r="P397" s="15"/>
    </row>
    <row r="398" spans="3:16" ht="12.75">
      <c r="C398" s="15"/>
      <c r="D398" s="99"/>
      <c r="E398" s="15"/>
      <c r="F398" s="15"/>
      <c r="G398" s="16"/>
      <c r="H398" s="15"/>
      <c r="I398" s="16"/>
      <c r="J398" s="15"/>
      <c r="K398" s="16"/>
      <c r="L398" s="15"/>
      <c r="M398" s="16"/>
      <c r="N398" s="15"/>
      <c r="O398" s="15"/>
      <c r="P398" s="15"/>
    </row>
    <row r="399" spans="3:16" ht="12.75">
      <c r="C399" s="16"/>
      <c r="D399" s="99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</row>
    <row r="400" spans="3:16" ht="12.75">
      <c r="C400" s="13"/>
      <c r="D400" s="83"/>
      <c r="H400" s="13"/>
      <c r="J400" s="13"/>
      <c r="L400" s="13"/>
      <c r="N400" s="13"/>
      <c r="O400" s="13"/>
      <c r="P400" s="13"/>
    </row>
    <row r="401" ht="12.75">
      <c r="D401" s="83"/>
    </row>
    <row r="402" ht="12.75">
      <c r="D402" s="83"/>
    </row>
    <row r="403" spans="3:16" ht="12.75">
      <c r="C403" s="13"/>
      <c r="D403" s="83"/>
      <c r="H403" s="13"/>
      <c r="J403" s="13"/>
      <c r="L403" s="13"/>
      <c r="N403" s="13"/>
      <c r="O403" s="13"/>
      <c r="P403" s="13"/>
    </row>
    <row r="404" ht="12.75">
      <c r="D404" s="83"/>
    </row>
    <row r="405" ht="12.75">
      <c r="D405" s="83"/>
    </row>
    <row r="406" ht="12.75">
      <c r="D406" s="83"/>
    </row>
    <row r="407" ht="12.75">
      <c r="D407" s="83"/>
    </row>
    <row r="408" ht="12.75">
      <c r="D408" s="83"/>
    </row>
    <row r="409" ht="12.75">
      <c r="D409" s="83"/>
    </row>
    <row r="410" ht="12.75">
      <c r="D410" s="83"/>
    </row>
    <row r="411" ht="12.75">
      <c r="D411" s="83"/>
    </row>
    <row r="412" ht="12.75">
      <c r="D412" s="83"/>
    </row>
    <row r="413" ht="12.75">
      <c r="D413" s="83"/>
    </row>
    <row r="414" ht="12.75">
      <c r="D414" s="83"/>
    </row>
    <row r="415" ht="12.75">
      <c r="D415" s="83"/>
    </row>
    <row r="416" ht="12.75">
      <c r="D416" s="83"/>
    </row>
    <row r="417" ht="12.75">
      <c r="D417" s="83"/>
    </row>
    <row r="418" ht="12.75">
      <c r="D418" s="83"/>
    </row>
    <row r="419" ht="12.75">
      <c r="D419" s="83"/>
    </row>
    <row r="420" ht="12.75">
      <c r="D420" s="83"/>
    </row>
    <row r="421" ht="12.75">
      <c r="D421" s="83"/>
    </row>
    <row r="422" ht="12.75">
      <c r="D422" s="83"/>
    </row>
    <row r="423" ht="12.75">
      <c r="D423" s="83"/>
    </row>
    <row r="424" ht="12.75">
      <c r="D424" s="83"/>
    </row>
    <row r="425" ht="12.75">
      <c r="D425" s="83"/>
    </row>
    <row r="426" ht="12.75">
      <c r="D426" s="83"/>
    </row>
    <row r="427" ht="12.75">
      <c r="D427" s="83"/>
    </row>
    <row r="428" ht="12.75">
      <c r="D428" s="83"/>
    </row>
    <row r="429" ht="12.75">
      <c r="D429" s="83"/>
    </row>
    <row r="430" ht="12.75">
      <c r="D430" s="83"/>
    </row>
    <row r="431" ht="12.75">
      <c r="D431" s="83"/>
    </row>
    <row r="432" ht="12.75">
      <c r="D432" s="83"/>
    </row>
    <row r="433" ht="12.75">
      <c r="D433" s="83"/>
    </row>
    <row r="434" ht="12.75">
      <c r="D434" s="83"/>
    </row>
    <row r="435" ht="12.75">
      <c r="D435" s="83"/>
    </row>
    <row r="436" ht="12.75">
      <c r="D436" s="83"/>
    </row>
    <row r="437" ht="12.75">
      <c r="D437" s="83"/>
    </row>
    <row r="438" ht="12.75">
      <c r="D438" s="83"/>
    </row>
    <row r="439" ht="12.75">
      <c r="D439" s="83"/>
    </row>
    <row r="440" ht="12.75">
      <c r="D440" s="83"/>
    </row>
    <row r="441" ht="12.75">
      <c r="D441" s="83"/>
    </row>
    <row r="442" ht="12.75">
      <c r="D442" s="83"/>
    </row>
    <row r="443" ht="12.75">
      <c r="D443" s="83"/>
    </row>
    <row r="444" ht="12.75">
      <c r="D444" s="83"/>
    </row>
    <row r="445" ht="12.75">
      <c r="D445" s="83"/>
    </row>
    <row r="446" ht="12.75">
      <c r="D446" s="83"/>
    </row>
    <row r="447" ht="12.75">
      <c r="D447" s="83"/>
    </row>
    <row r="448" ht="12.75">
      <c r="D448" s="83"/>
    </row>
    <row r="449" ht="12.75">
      <c r="D449" s="83"/>
    </row>
    <row r="450" ht="12.75">
      <c r="D450" s="83"/>
    </row>
    <row r="451" ht="12.75">
      <c r="D451" s="83"/>
    </row>
    <row r="452" ht="12.75">
      <c r="D452" s="83"/>
    </row>
    <row r="453" ht="12.75">
      <c r="D453" s="83"/>
    </row>
    <row r="454" ht="12.75">
      <c r="D454" s="83"/>
    </row>
    <row r="455" ht="12.75">
      <c r="D455" s="83"/>
    </row>
    <row r="456" ht="12.75">
      <c r="D456" s="83"/>
    </row>
    <row r="457" ht="12.75">
      <c r="D457" s="83"/>
    </row>
    <row r="458" ht="12.75">
      <c r="D458" s="83"/>
    </row>
    <row r="459" ht="12.75">
      <c r="D459" s="83"/>
    </row>
    <row r="460" ht="12.75">
      <c r="D460" s="83"/>
    </row>
    <row r="461" ht="12.75">
      <c r="D461" s="83"/>
    </row>
    <row r="462" ht="12.75">
      <c r="D462" s="83"/>
    </row>
    <row r="463" ht="12.75">
      <c r="D463" s="83"/>
    </row>
    <row r="464" ht="12.75">
      <c r="D464" s="83"/>
    </row>
    <row r="465" ht="12.75">
      <c r="D465" s="83"/>
    </row>
    <row r="466" ht="12.75">
      <c r="D466" s="83"/>
    </row>
    <row r="467" ht="12.75">
      <c r="D467" s="83"/>
    </row>
    <row r="468" ht="12.75">
      <c r="D468" s="83"/>
    </row>
    <row r="469" ht="12.75">
      <c r="D469" s="83"/>
    </row>
    <row r="470" ht="12.75">
      <c r="D470" s="83"/>
    </row>
    <row r="471" ht="12.75">
      <c r="D471" s="83"/>
    </row>
    <row r="472" ht="12.75">
      <c r="D472" s="83"/>
    </row>
    <row r="473" ht="12.75">
      <c r="D473" s="83"/>
    </row>
    <row r="474" ht="12.75">
      <c r="D474" s="83"/>
    </row>
    <row r="475" ht="12.75">
      <c r="D475" s="83"/>
    </row>
    <row r="476" ht="12.75">
      <c r="D476" s="83"/>
    </row>
    <row r="477" ht="12.75">
      <c r="D477" s="83"/>
    </row>
    <row r="478" ht="12.75">
      <c r="D478" s="83"/>
    </row>
    <row r="479" ht="12.75">
      <c r="D479" s="83"/>
    </row>
    <row r="480" ht="12.75">
      <c r="D480" s="83"/>
    </row>
    <row r="481" ht="12.75">
      <c r="D481" s="83"/>
    </row>
    <row r="482" ht="12.75">
      <c r="D482" s="83"/>
    </row>
    <row r="483" ht="12.75">
      <c r="D483" s="83"/>
    </row>
    <row r="484" ht="12.75">
      <c r="D484" s="83"/>
    </row>
    <row r="485" ht="12.75">
      <c r="D485" s="83"/>
    </row>
    <row r="486" ht="12.75">
      <c r="D486" s="83"/>
    </row>
    <row r="487" ht="12.75">
      <c r="D487" s="83"/>
    </row>
    <row r="488" ht="12.75">
      <c r="D488" s="83"/>
    </row>
    <row r="489" ht="12.75">
      <c r="D489" s="83"/>
    </row>
    <row r="490" ht="12.75">
      <c r="D490" s="83"/>
    </row>
    <row r="491" ht="12.75">
      <c r="D491" s="83"/>
    </row>
    <row r="492" ht="12.75">
      <c r="D492" s="83"/>
    </row>
    <row r="493" ht="12.75">
      <c r="D493" s="83"/>
    </row>
    <row r="494" ht="12.75">
      <c r="D494" s="83"/>
    </row>
    <row r="495" ht="12.75">
      <c r="D495" s="83"/>
    </row>
    <row r="496" ht="12.75">
      <c r="D496" s="83"/>
    </row>
    <row r="497" ht="12.75">
      <c r="D497" s="83"/>
    </row>
    <row r="498" ht="12.75">
      <c r="D498" s="83"/>
    </row>
    <row r="499" ht="12.75">
      <c r="D499" s="83"/>
    </row>
    <row r="500" ht="12.75">
      <c r="D500" s="83"/>
    </row>
    <row r="501" ht="12.75">
      <c r="D501" s="83"/>
    </row>
    <row r="502" ht="12.75">
      <c r="D502" s="83"/>
    </row>
    <row r="503" ht="12.75">
      <c r="D503" s="83"/>
    </row>
    <row r="504" ht="12.75">
      <c r="D504" s="83"/>
    </row>
    <row r="505" ht="12.75">
      <c r="D505" s="83"/>
    </row>
    <row r="506" ht="12.75">
      <c r="D506" s="83"/>
    </row>
    <row r="507" ht="12.75">
      <c r="D507" s="83"/>
    </row>
    <row r="508" ht="12.75">
      <c r="D508" s="83"/>
    </row>
    <row r="509" ht="12.75">
      <c r="D509" s="83"/>
    </row>
    <row r="510" ht="12.75">
      <c r="D510" s="83"/>
    </row>
    <row r="511" ht="12.75">
      <c r="D511" s="83"/>
    </row>
    <row r="512" ht="12.75">
      <c r="D512" s="83"/>
    </row>
    <row r="513" ht="12.75">
      <c r="D513" s="83"/>
    </row>
    <row r="514" ht="12.75">
      <c r="D514" s="83"/>
    </row>
    <row r="515" ht="12.75">
      <c r="D515" s="83"/>
    </row>
    <row r="516" ht="12.75">
      <c r="D516" s="83"/>
    </row>
    <row r="517" ht="12.75">
      <c r="D517" s="83"/>
    </row>
    <row r="518" ht="12.75">
      <c r="D518" s="83"/>
    </row>
    <row r="519" ht="12.75">
      <c r="D519" s="83"/>
    </row>
    <row r="520" ht="12.75">
      <c r="D520" s="83"/>
    </row>
    <row r="521" ht="12.75">
      <c r="D521" s="83"/>
    </row>
    <row r="522" ht="12.75">
      <c r="D522" s="83"/>
    </row>
    <row r="523" ht="12.75">
      <c r="D523" s="83"/>
    </row>
    <row r="524" ht="12.75">
      <c r="D524" s="83"/>
    </row>
    <row r="525" ht="12.75">
      <c r="D525" s="83"/>
    </row>
    <row r="526" ht="12.75">
      <c r="D526" s="83"/>
    </row>
    <row r="527" ht="12.75">
      <c r="D527" s="83"/>
    </row>
    <row r="528" ht="12.75">
      <c r="D528" s="83"/>
    </row>
    <row r="529" ht="12.75">
      <c r="D529" s="83"/>
    </row>
    <row r="530" ht="12.75">
      <c r="D530" s="83"/>
    </row>
    <row r="531" ht="12.75">
      <c r="D531" s="83"/>
    </row>
    <row r="532" ht="12.75">
      <c r="D532" s="83"/>
    </row>
    <row r="533" ht="12.75">
      <c r="D533" s="83"/>
    </row>
    <row r="534" ht="12.75">
      <c r="D534" s="83"/>
    </row>
    <row r="535" ht="12.75">
      <c r="D535" s="83"/>
    </row>
    <row r="536" ht="12.75">
      <c r="D536" s="83"/>
    </row>
    <row r="537" ht="12.75">
      <c r="D537" s="83"/>
    </row>
    <row r="538" ht="12.75">
      <c r="D538" s="83"/>
    </row>
    <row r="539" ht="12.75">
      <c r="D539" s="83"/>
    </row>
    <row r="540" ht="12.75">
      <c r="D540" s="83"/>
    </row>
    <row r="541" ht="12.75">
      <c r="D541" s="83"/>
    </row>
    <row r="542" ht="12.75">
      <c r="D542" s="83"/>
    </row>
    <row r="543" ht="12.75">
      <c r="D543" s="83"/>
    </row>
    <row r="544" ht="12.75">
      <c r="D544" s="83"/>
    </row>
    <row r="545" ht="12.75">
      <c r="D545" s="83"/>
    </row>
    <row r="546" ht="12.75">
      <c r="D546" s="83"/>
    </row>
    <row r="547" ht="12.75">
      <c r="D547" s="83"/>
    </row>
    <row r="548" ht="12.75">
      <c r="D548" s="83"/>
    </row>
    <row r="549" ht="12.75">
      <c r="D549" s="83"/>
    </row>
    <row r="550" ht="12.75">
      <c r="D550" s="83"/>
    </row>
    <row r="551" ht="12.75">
      <c r="D551" s="83"/>
    </row>
    <row r="552" ht="12.75">
      <c r="D552" s="83"/>
    </row>
    <row r="553" ht="12.75">
      <c r="D553" s="83"/>
    </row>
    <row r="554" ht="12.75">
      <c r="D554" s="83"/>
    </row>
    <row r="555" ht="12.75">
      <c r="D555" s="83"/>
    </row>
    <row r="556" ht="12.75">
      <c r="D556" s="83"/>
    </row>
    <row r="557" ht="12.75">
      <c r="D557" s="83"/>
    </row>
    <row r="558" ht="12.75">
      <c r="D558" s="83"/>
    </row>
    <row r="559" ht="12.75">
      <c r="D559" s="83"/>
    </row>
    <row r="560" ht="12.75">
      <c r="D560" s="83"/>
    </row>
    <row r="561" ht="12.75">
      <c r="D561" s="83"/>
    </row>
    <row r="562" ht="12.75">
      <c r="D562" s="83"/>
    </row>
    <row r="563" ht="12.75">
      <c r="D563" s="83"/>
    </row>
    <row r="564" ht="12.75">
      <c r="D564" s="83"/>
    </row>
    <row r="565" ht="12.75">
      <c r="D565" s="83"/>
    </row>
    <row r="566" ht="12.75">
      <c r="D566" s="83"/>
    </row>
    <row r="567" ht="12.75">
      <c r="D567" s="83"/>
    </row>
    <row r="568" ht="12.75">
      <c r="D568" s="83"/>
    </row>
    <row r="569" ht="12.75">
      <c r="D569" s="83"/>
    </row>
    <row r="570" ht="12.75">
      <c r="D570" s="83"/>
    </row>
    <row r="571" ht="12.75">
      <c r="D571" s="83"/>
    </row>
    <row r="572" ht="12.75">
      <c r="D572" s="83"/>
    </row>
    <row r="573" ht="12.75">
      <c r="D573" s="83"/>
    </row>
    <row r="574" ht="12.75">
      <c r="D574" s="83"/>
    </row>
    <row r="575" ht="12.75">
      <c r="D575" s="83"/>
    </row>
    <row r="576" ht="12.75">
      <c r="D576" s="83"/>
    </row>
    <row r="577" ht="12.75">
      <c r="D577" s="83"/>
    </row>
    <row r="578" ht="12.75">
      <c r="D578" s="83"/>
    </row>
    <row r="579" ht="12.75">
      <c r="D579" s="83"/>
    </row>
    <row r="580" ht="12.75">
      <c r="D580" s="83"/>
    </row>
    <row r="581" ht="12.75">
      <c r="D581" s="83"/>
    </row>
    <row r="582" ht="12.75">
      <c r="D582" s="83"/>
    </row>
    <row r="583" ht="12.75">
      <c r="D583" s="83"/>
    </row>
    <row r="584" ht="12.75">
      <c r="D584" s="83"/>
    </row>
    <row r="585" ht="12.75">
      <c r="D585" s="83"/>
    </row>
    <row r="586" ht="12.75">
      <c r="D586" s="83"/>
    </row>
    <row r="587" ht="12.75">
      <c r="D587" s="83"/>
    </row>
    <row r="588" ht="12.75">
      <c r="D588" s="83"/>
    </row>
    <row r="589" ht="12.75">
      <c r="D589" s="83"/>
    </row>
    <row r="590" ht="12.75">
      <c r="D590" s="83"/>
    </row>
    <row r="591" ht="12.75">
      <c r="D591" s="83"/>
    </row>
    <row r="592" ht="12.75">
      <c r="D592" s="83"/>
    </row>
    <row r="593" ht="12.75">
      <c r="D593" s="83"/>
    </row>
    <row r="594" ht="12.75">
      <c r="D594" s="83"/>
    </row>
    <row r="595" ht="12.75">
      <c r="D595" s="83"/>
    </row>
    <row r="596" ht="12.75">
      <c r="D596" s="83"/>
    </row>
    <row r="597" ht="12.75">
      <c r="D597" s="83"/>
    </row>
    <row r="598" ht="12.75">
      <c r="D598" s="83"/>
    </row>
    <row r="599" ht="12.75">
      <c r="D599" s="83"/>
    </row>
    <row r="600" ht="12.75">
      <c r="D600" s="83"/>
    </row>
    <row r="601" ht="12.75">
      <c r="D601" s="83"/>
    </row>
    <row r="602" ht="12.75">
      <c r="D602" s="83"/>
    </row>
    <row r="603" ht="12.75">
      <c r="D603" s="83"/>
    </row>
    <row r="604" ht="12.75">
      <c r="D604" s="83"/>
    </row>
    <row r="605" ht="12.75">
      <c r="D605" s="83"/>
    </row>
    <row r="606" ht="12.75">
      <c r="D606" s="83"/>
    </row>
    <row r="607" ht="12.75">
      <c r="D607" s="83"/>
    </row>
    <row r="608" ht="12.75">
      <c r="D608" s="83"/>
    </row>
    <row r="609" ht="12.75">
      <c r="D609" s="83"/>
    </row>
    <row r="610" ht="12.75">
      <c r="D610" s="83"/>
    </row>
    <row r="611" ht="12.75">
      <c r="D611" s="83"/>
    </row>
    <row r="612" ht="12.75">
      <c r="D612" s="83"/>
    </row>
    <row r="613" ht="12.75">
      <c r="D613" s="83"/>
    </row>
    <row r="614" ht="12.75">
      <c r="D614" s="83"/>
    </row>
    <row r="615" ht="12.75">
      <c r="D615" s="83"/>
    </row>
    <row r="616" ht="12.75">
      <c r="D616" s="83"/>
    </row>
    <row r="617" ht="12.75">
      <c r="D617" s="83"/>
    </row>
    <row r="618" ht="12.75">
      <c r="D618" s="83"/>
    </row>
    <row r="619" ht="12.75">
      <c r="D619" s="83"/>
    </row>
    <row r="620" ht="12.75">
      <c r="D620" s="83"/>
    </row>
    <row r="621" ht="12.75">
      <c r="D621" s="83"/>
    </row>
    <row r="622" ht="12.75">
      <c r="D622" s="83"/>
    </row>
    <row r="623" ht="12.75">
      <c r="D623" s="83"/>
    </row>
    <row r="624" ht="12.75">
      <c r="D624" s="83"/>
    </row>
    <row r="625" ht="12.75">
      <c r="D625" s="83"/>
    </row>
    <row r="626" ht="12.75">
      <c r="D626" s="83"/>
    </row>
    <row r="627" ht="12.75">
      <c r="D627" s="83"/>
    </row>
    <row r="628" ht="12.75">
      <c r="D628" s="83"/>
    </row>
    <row r="629" ht="12.75">
      <c r="D629" s="83"/>
    </row>
    <row r="630" ht="12.75">
      <c r="D630" s="83"/>
    </row>
    <row r="631" ht="12.75">
      <c r="D631" s="83"/>
    </row>
    <row r="632" ht="12.75">
      <c r="D632" s="83"/>
    </row>
    <row r="633" ht="12.75">
      <c r="D633" s="83"/>
    </row>
    <row r="634" ht="12.75">
      <c r="D634" s="83"/>
    </row>
    <row r="635" ht="12.75">
      <c r="D635" s="83"/>
    </row>
    <row r="636" ht="12.75">
      <c r="D636" s="83"/>
    </row>
    <row r="637" ht="12.75">
      <c r="D637" s="83"/>
    </row>
    <row r="638" ht="12.75">
      <c r="D638" s="83"/>
    </row>
    <row r="639" ht="12.75">
      <c r="D639" s="83"/>
    </row>
    <row r="640" ht="12.75">
      <c r="D640" s="83"/>
    </row>
    <row r="641" ht="12.75">
      <c r="D641" s="83"/>
    </row>
    <row r="642" ht="12.75">
      <c r="D642" s="83"/>
    </row>
    <row r="643" ht="12.75">
      <c r="D643" s="83"/>
    </row>
    <row r="644" ht="12.75">
      <c r="D644" s="83"/>
    </row>
    <row r="645" ht="12.75">
      <c r="D645" s="83"/>
    </row>
    <row r="646" ht="12.75">
      <c r="D646" s="83"/>
    </row>
    <row r="647" ht="12.75">
      <c r="D647" s="83"/>
    </row>
    <row r="648" ht="12.75">
      <c r="D648" s="83"/>
    </row>
    <row r="649" ht="12.75">
      <c r="D649" s="83"/>
    </row>
    <row r="650" ht="12.75">
      <c r="D650" s="83"/>
    </row>
    <row r="651" ht="12.75">
      <c r="D651" s="83"/>
    </row>
    <row r="652" ht="12.75">
      <c r="D652" s="83"/>
    </row>
    <row r="653" ht="12.75">
      <c r="D653" s="83"/>
    </row>
    <row r="654" ht="12.75">
      <c r="D654" s="83"/>
    </row>
    <row r="655" ht="12.75">
      <c r="D655" s="83"/>
    </row>
    <row r="656" ht="12.75">
      <c r="D656" s="83"/>
    </row>
    <row r="657" ht="12.75">
      <c r="D657" s="83"/>
    </row>
    <row r="658" ht="12.75">
      <c r="D658" s="83"/>
    </row>
    <row r="659" ht="12.75">
      <c r="D659" s="83"/>
    </row>
    <row r="660" ht="12.75">
      <c r="D660" s="83"/>
    </row>
    <row r="661" ht="12.75">
      <c r="D661" s="83"/>
    </row>
    <row r="662" ht="12.75">
      <c r="D662" s="83"/>
    </row>
    <row r="663" ht="12.75">
      <c r="D663" s="83"/>
    </row>
    <row r="664" ht="12.75">
      <c r="D664" s="83"/>
    </row>
    <row r="665" ht="12.75">
      <c r="D665" s="83"/>
    </row>
    <row r="666" ht="12.75">
      <c r="D666" s="83"/>
    </row>
    <row r="667" ht="12.75">
      <c r="D667" s="83"/>
    </row>
    <row r="668" ht="12.75">
      <c r="D668" s="83"/>
    </row>
    <row r="669" ht="12.75">
      <c r="D669" s="83"/>
    </row>
    <row r="670" ht="12.75">
      <c r="D670" s="83"/>
    </row>
    <row r="671" ht="12.75">
      <c r="D671" s="83"/>
    </row>
    <row r="672" ht="12.75">
      <c r="D672" s="83"/>
    </row>
    <row r="673" ht="12.75">
      <c r="D673" s="83"/>
    </row>
    <row r="674" ht="12.75">
      <c r="D674" s="83"/>
    </row>
    <row r="675" ht="12.75">
      <c r="D675" s="83"/>
    </row>
    <row r="676" ht="12.75">
      <c r="D676" s="83"/>
    </row>
    <row r="677" ht="12.75">
      <c r="D677" s="83"/>
    </row>
    <row r="678" ht="12.75">
      <c r="D678" s="83"/>
    </row>
    <row r="679" ht="12.75">
      <c r="D679" s="83"/>
    </row>
    <row r="680" ht="12.75">
      <c r="D680" s="83"/>
    </row>
    <row r="681" ht="12.75">
      <c r="D681" s="83"/>
    </row>
    <row r="682" ht="12.75">
      <c r="D682" s="83"/>
    </row>
    <row r="683" ht="12.75">
      <c r="D683" s="83"/>
    </row>
    <row r="684" ht="12.75">
      <c r="D684" s="83"/>
    </row>
    <row r="685" ht="12.75">
      <c r="D685" s="83"/>
    </row>
    <row r="686" ht="12.75">
      <c r="D686" s="83"/>
    </row>
    <row r="687" ht="12.75">
      <c r="D687" s="83"/>
    </row>
    <row r="688" ht="12.75">
      <c r="D688" s="83"/>
    </row>
    <row r="689" ht="12.75">
      <c r="D689" s="83"/>
    </row>
    <row r="690" ht="12.75">
      <c r="D690" s="83"/>
    </row>
    <row r="691" ht="12.75">
      <c r="D691" s="83"/>
    </row>
    <row r="692" ht="12.75">
      <c r="D692" s="83"/>
    </row>
    <row r="693" ht="12.75">
      <c r="D693" s="83"/>
    </row>
    <row r="694" ht="12.75">
      <c r="D694" s="83"/>
    </row>
    <row r="695" ht="12.75">
      <c r="D695" s="83"/>
    </row>
    <row r="696" ht="12.75">
      <c r="D696" s="83"/>
    </row>
    <row r="697" ht="12.75">
      <c r="D697" s="83"/>
    </row>
    <row r="698" ht="12.75">
      <c r="D698" s="83"/>
    </row>
    <row r="699" ht="12.75">
      <c r="D699" s="83"/>
    </row>
    <row r="700" ht="12.75">
      <c r="D700" s="83"/>
    </row>
    <row r="701" ht="12.75">
      <c r="D701" s="83"/>
    </row>
    <row r="702" ht="12.75">
      <c r="D702" s="83"/>
    </row>
    <row r="703" ht="12.75">
      <c r="D703" s="83"/>
    </row>
    <row r="704" ht="12.75">
      <c r="D704" s="83"/>
    </row>
    <row r="705" ht="12.75">
      <c r="D705" s="83"/>
    </row>
    <row r="706" ht="12.75">
      <c r="D706" s="83"/>
    </row>
    <row r="707" ht="12.75">
      <c r="D707" s="83"/>
    </row>
    <row r="708" ht="12.75">
      <c r="D708" s="83"/>
    </row>
    <row r="709" ht="12.75">
      <c r="D709" s="83"/>
    </row>
    <row r="710" ht="12.75">
      <c r="D710" s="83"/>
    </row>
    <row r="711" ht="12.75">
      <c r="D711" s="83"/>
    </row>
    <row r="712" ht="12.75">
      <c r="D712" s="83"/>
    </row>
    <row r="713" ht="12.75">
      <c r="D713" s="83"/>
    </row>
    <row r="714" ht="12.75">
      <c r="D714" s="83"/>
    </row>
    <row r="715" ht="12.75">
      <c r="D715" s="83"/>
    </row>
    <row r="716" ht="12.75">
      <c r="D716" s="83"/>
    </row>
    <row r="717" ht="12.75">
      <c r="D717" s="83"/>
    </row>
    <row r="718" ht="12.75">
      <c r="D718" s="83"/>
    </row>
    <row r="719" ht="12.75">
      <c r="D719" s="83"/>
    </row>
    <row r="720" ht="12.75">
      <c r="D720" s="83"/>
    </row>
    <row r="721" ht="12.75">
      <c r="D721" s="83"/>
    </row>
    <row r="722" ht="12.75">
      <c r="D722" s="83"/>
    </row>
    <row r="723" ht="12.75">
      <c r="D723" s="83"/>
    </row>
    <row r="724" ht="12.75">
      <c r="D724" s="83"/>
    </row>
    <row r="725" ht="12.75">
      <c r="D725" s="83"/>
    </row>
    <row r="726" ht="12.75">
      <c r="D726" s="83"/>
    </row>
    <row r="727" ht="12.75">
      <c r="D727" s="83"/>
    </row>
    <row r="728" ht="12.75">
      <c r="D728" s="83"/>
    </row>
    <row r="729" ht="12.75">
      <c r="D729" s="83"/>
    </row>
    <row r="730" ht="12.75">
      <c r="D730" s="83"/>
    </row>
    <row r="731" ht="12.75">
      <c r="D731" s="83"/>
    </row>
    <row r="732" ht="12.75">
      <c r="D732" s="83"/>
    </row>
    <row r="733" ht="12.75">
      <c r="D733" s="83"/>
    </row>
    <row r="734" ht="12.75">
      <c r="D734" s="83"/>
    </row>
    <row r="735" ht="12.75">
      <c r="D735" s="83"/>
    </row>
    <row r="736" ht="12.75">
      <c r="D736" s="83"/>
    </row>
    <row r="737" ht="12.75">
      <c r="D737" s="83"/>
    </row>
    <row r="738" ht="12.75">
      <c r="D738" s="83"/>
    </row>
    <row r="739" ht="12.75">
      <c r="D739" s="83"/>
    </row>
    <row r="740" ht="12.75">
      <c r="D740" s="83"/>
    </row>
    <row r="741" ht="12.75">
      <c r="D741" s="83"/>
    </row>
    <row r="742" ht="12.75">
      <c r="D742" s="83"/>
    </row>
    <row r="743" ht="12.75">
      <c r="D743" s="83"/>
    </row>
    <row r="744" ht="12.75">
      <c r="D744" s="83"/>
    </row>
    <row r="745" ht="12.75">
      <c r="D745" s="83"/>
    </row>
    <row r="746" ht="12.75">
      <c r="D746" s="83"/>
    </row>
    <row r="747" ht="12.75">
      <c r="D747" s="83"/>
    </row>
    <row r="748" ht="12.75">
      <c r="D748" s="83"/>
    </row>
    <row r="749" ht="12.75">
      <c r="D749" s="83"/>
    </row>
    <row r="750" ht="12.75">
      <c r="D750" s="83"/>
    </row>
    <row r="751" ht="12.75">
      <c r="D751" s="83"/>
    </row>
    <row r="752" ht="12.75">
      <c r="D752" s="83"/>
    </row>
    <row r="753" ht="12.75">
      <c r="D753" s="83"/>
    </row>
    <row r="754" ht="12.75">
      <c r="D754" s="83"/>
    </row>
    <row r="755" ht="12.75">
      <c r="D755" s="83"/>
    </row>
    <row r="756" ht="12.75">
      <c r="D756" s="83"/>
    </row>
    <row r="757" ht="12.75">
      <c r="D757" s="83"/>
    </row>
    <row r="758" ht="12.75">
      <c r="D758" s="83"/>
    </row>
    <row r="759" ht="12.75">
      <c r="D759" s="83"/>
    </row>
    <row r="760" ht="12.75">
      <c r="D760" s="83"/>
    </row>
    <row r="761" ht="12.75">
      <c r="D761" s="83"/>
    </row>
    <row r="762" ht="12.75">
      <c r="D762" s="83"/>
    </row>
    <row r="763" ht="12.75">
      <c r="D763" s="83"/>
    </row>
    <row r="764" ht="12.75">
      <c r="D764" s="83"/>
    </row>
    <row r="765" ht="12.75">
      <c r="D765" s="83"/>
    </row>
    <row r="766" ht="12.75">
      <c r="D766" s="83"/>
    </row>
    <row r="767" ht="12.75">
      <c r="D767" s="83"/>
    </row>
    <row r="768" ht="12.75">
      <c r="D768" s="83"/>
    </row>
    <row r="769" ht="12.75">
      <c r="D769" s="83"/>
    </row>
    <row r="770" ht="12.75">
      <c r="D770" s="83"/>
    </row>
    <row r="771" ht="12.75">
      <c r="D771" s="83"/>
    </row>
    <row r="772" ht="12.75">
      <c r="D772" s="83"/>
    </row>
    <row r="773" ht="12.75">
      <c r="D773" s="83"/>
    </row>
    <row r="774" ht="12.75">
      <c r="D774" s="83"/>
    </row>
    <row r="775" ht="12.75">
      <c r="D775" s="83"/>
    </row>
    <row r="776" ht="12.75">
      <c r="D776" s="83"/>
    </row>
    <row r="777" ht="12.75">
      <c r="D777" s="83"/>
    </row>
    <row r="778" ht="12.75">
      <c r="D778" s="83"/>
    </row>
    <row r="779" ht="12.75">
      <c r="D779" s="83"/>
    </row>
    <row r="780" ht="12.75">
      <c r="D780" s="83"/>
    </row>
    <row r="781" ht="12.75">
      <c r="D781" s="83"/>
    </row>
    <row r="782" ht="12.75">
      <c r="D782" s="83"/>
    </row>
    <row r="783" ht="12.75">
      <c r="D783" s="83"/>
    </row>
    <row r="784" ht="12.75">
      <c r="D784" s="83"/>
    </row>
    <row r="785" ht="12.75">
      <c r="D785" s="83"/>
    </row>
    <row r="786" ht="12.75">
      <c r="D786" s="83"/>
    </row>
    <row r="787" ht="12.75">
      <c r="D787" s="83"/>
    </row>
    <row r="788" ht="12.75">
      <c r="D788" s="83"/>
    </row>
    <row r="789" ht="12.75">
      <c r="D789" s="83"/>
    </row>
    <row r="790" ht="12.75">
      <c r="D790" s="83"/>
    </row>
    <row r="791" ht="12.75">
      <c r="D791" s="83"/>
    </row>
    <row r="792" ht="12.75">
      <c r="D792" s="83"/>
    </row>
    <row r="793" ht="12.75">
      <c r="D793" s="83"/>
    </row>
    <row r="794" ht="12.75">
      <c r="D794" s="83"/>
    </row>
    <row r="795" ht="12.75">
      <c r="D795" s="83"/>
    </row>
    <row r="796" ht="12.75">
      <c r="D796" s="83"/>
    </row>
    <row r="797" ht="12.75">
      <c r="D797" s="83"/>
    </row>
    <row r="798" ht="12.75">
      <c r="D798" s="83"/>
    </row>
    <row r="799" ht="12.75">
      <c r="D799" s="83"/>
    </row>
    <row r="800" ht="12.75">
      <c r="D800" s="83"/>
    </row>
    <row r="801" ht="12.75">
      <c r="D801" s="83"/>
    </row>
    <row r="802" ht="12.75">
      <c r="D802" s="83"/>
    </row>
    <row r="803" ht="12.75">
      <c r="D803" s="83"/>
    </row>
    <row r="804" ht="12.75">
      <c r="D804" s="83"/>
    </row>
    <row r="805" ht="12.75">
      <c r="D805" s="83"/>
    </row>
    <row r="806" ht="12.75">
      <c r="D806" s="83"/>
    </row>
    <row r="807" ht="12.75">
      <c r="D807" s="83"/>
    </row>
    <row r="808" ht="12.75">
      <c r="D808" s="83"/>
    </row>
    <row r="809" ht="12.75">
      <c r="D809" s="83"/>
    </row>
    <row r="810" ht="12.75">
      <c r="D810" s="83"/>
    </row>
    <row r="811" ht="12.75">
      <c r="D811" s="83"/>
    </row>
    <row r="812" ht="12.75">
      <c r="D812" s="83"/>
    </row>
    <row r="813" ht="12.75">
      <c r="D813" s="83"/>
    </row>
    <row r="814" ht="12.75">
      <c r="D814" s="83"/>
    </row>
    <row r="815" ht="12.75">
      <c r="D815" s="83"/>
    </row>
    <row r="816" ht="12.75">
      <c r="D816" s="83"/>
    </row>
    <row r="817" ht="12.75">
      <c r="D817" s="83"/>
    </row>
    <row r="818" ht="12.75">
      <c r="D818" s="83"/>
    </row>
    <row r="819" ht="12.75">
      <c r="D819" s="83"/>
    </row>
    <row r="820" ht="12.75">
      <c r="D820" s="83"/>
    </row>
    <row r="821" ht="12.75">
      <c r="D821" s="83"/>
    </row>
    <row r="822" ht="12.75">
      <c r="D822" s="83"/>
    </row>
    <row r="823" ht="12.75">
      <c r="D823" s="83"/>
    </row>
    <row r="824" ht="12.75">
      <c r="D824" s="83"/>
    </row>
    <row r="825" ht="12.75">
      <c r="D825" s="83"/>
    </row>
    <row r="826" ht="12.75">
      <c r="D826" s="83"/>
    </row>
  </sheetData>
  <sheetProtection/>
  <mergeCells count="4">
    <mergeCell ref="A1:C1"/>
    <mergeCell ref="E5:F5"/>
    <mergeCell ref="Q13:Y13"/>
    <mergeCell ref="Q29:AA29"/>
  </mergeCells>
  <printOptions/>
  <pageMargins left="0.7" right="0.7" top="0.75" bottom="0.75" header="0.3" footer="0.3"/>
  <pageSetup fitToHeight="5" fitToWidth="1" horizontalDpi="600" verticalDpi="600" orientation="landscape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bfuller</dc:creator>
  <cp:keywords/>
  <dc:description/>
  <cp:lastModifiedBy>Amanda Lamb</cp:lastModifiedBy>
  <cp:lastPrinted>2021-09-14T19:42:32Z</cp:lastPrinted>
  <dcterms:created xsi:type="dcterms:W3CDTF">2009-07-24T18:46:17Z</dcterms:created>
  <dcterms:modified xsi:type="dcterms:W3CDTF">2022-12-01T20:27:24Z</dcterms:modified>
  <cp:category/>
  <cp:version/>
  <cp:contentType/>
  <cp:contentStatus/>
</cp:coreProperties>
</file>