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i\Google Drive\Sharpsburg\RFI #1 files\"/>
    </mc:Choice>
  </mc:AlternateContent>
  <xr:revisionPtr revIDLastSave="0" documentId="8_{C9640D92-8D52-4694-A74B-212B284491A7}" xr6:coauthVersionLast="47" xr6:coauthVersionMax="47" xr10:uidLastSave="{00000000-0000-0000-0000-000000000000}"/>
  <bookViews>
    <workbookView xWindow="11880" yWindow="96" windowWidth="11532" windowHeight="12372" xr2:uid="{CB0716A0-00B4-42BF-A542-FFBBE4E44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C73" i="1"/>
  <c r="B72" i="1"/>
  <c r="F71" i="1"/>
  <c r="E71" i="1"/>
  <c r="B71" i="1"/>
  <c r="D67" i="1"/>
  <c r="C67" i="1"/>
  <c r="E66" i="1"/>
  <c r="E65" i="1"/>
  <c r="G65" i="1" s="1"/>
  <c r="F64" i="1"/>
  <c r="E64" i="1"/>
  <c r="C60" i="1"/>
  <c r="B59" i="1"/>
  <c r="F58" i="1"/>
  <c r="B58" i="1"/>
  <c r="D54" i="1"/>
  <c r="C54" i="1"/>
  <c r="E53" i="1"/>
  <c r="E52" i="1"/>
  <c r="G52" i="1" s="1"/>
  <c r="F51" i="1"/>
  <c r="E51" i="1"/>
  <c r="B46" i="1"/>
  <c r="B45" i="1"/>
  <c r="B44" i="1"/>
  <c r="D39" i="1"/>
  <c r="C39" i="1"/>
  <c r="F39" i="1" s="1"/>
  <c r="E38" i="1"/>
  <c r="D38" i="1"/>
  <c r="F38" i="1" s="1"/>
  <c r="F40" i="1" s="1"/>
  <c r="D45" i="1" s="1"/>
  <c r="F45" i="1" s="1"/>
  <c r="C38" i="1"/>
  <c r="D37" i="1"/>
  <c r="E37" i="1" s="1"/>
  <c r="C37" i="1"/>
  <c r="C40" i="1" s="1"/>
  <c r="G36" i="1"/>
  <c r="F36" i="1"/>
  <c r="E36" i="1"/>
  <c r="B31" i="1"/>
  <c r="B30" i="1"/>
  <c r="B29" i="1"/>
  <c r="B28" i="1"/>
  <c r="C24" i="1"/>
  <c r="E6" i="1" s="1"/>
  <c r="E23" i="1"/>
  <c r="D23" i="1"/>
  <c r="C23" i="1"/>
  <c r="G23" i="1" s="1"/>
  <c r="D22" i="1"/>
  <c r="C22" i="1"/>
  <c r="F22" i="1" s="1"/>
  <c r="E21" i="1"/>
  <c r="D21" i="1"/>
  <c r="F21" i="1" s="1"/>
  <c r="C21" i="1"/>
  <c r="D20" i="1"/>
  <c r="E20" i="1" s="1"/>
  <c r="C20" i="1"/>
  <c r="H19" i="1"/>
  <c r="G19" i="1"/>
  <c r="F19" i="1"/>
  <c r="E19" i="1"/>
  <c r="G13" i="1"/>
  <c r="E9" i="1"/>
  <c r="E8" i="1"/>
  <c r="H37" i="1" l="1"/>
  <c r="I21" i="1"/>
  <c r="E10" i="1"/>
  <c r="G22" i="1"/>
  <c r="G24" i="1" s="1"/>
  <c r="D30" i="1" s="1"/>
  <c r="F30" i="1" s="1"/>
  <c r="H38" i="1"/>
  <c r="F73" i="1"/>
  <c r="G9" i="1" s="1"/>
  <c r="E7" i="1"/>
  <c r="C44" i="1"/>
  <c r="G39" i="1"/>
  <c r="G40" i="1" s="1"/>
  <c r="D46" i="1" s="1"/>
  <c r="F46" i="1" s="1"/>
  <c r="I20" i="1"/>
  <c r="E24" i="1"/>
  <c r="D28" i="1" s="1"/>
  <c r="D24" i="1"/>
  <c r="F6" i="1" s="1"/>
  <c r="F53" i="1"/>
  <c r="F54" i="1" s="1"/>
  <c r="D59" i="1" s="1"/>
  <c r="F59" i="1" s="1"/>
  <c r="F60" i="1" s="1"/>
  <c r="G8" i="1" s="1"/>
  <c r="D40" i="1"/>
  <c r="F7" i="1" s="1"/>
  <c r="E67" i="1"/>
  <c r="D71" i="1" s="1"/>
  <c r="D73" i="1" s="1"/>
  <c r="F9" i="1" s="1"/>
  <c r="C28" i="1"/>
  <c r="F23" i="1"/>
  <c r="H23" i="1" s="1"/>
  <c r="H24" i="1" s="1"/>
  <c r="D31" i="1" s="1"/>
  <c r="F31" i="1" s="1"/>
  <c r="E22" i="1"/>
  <c r="E39" i="1"/>
  <c r="E54" i="1"/>
  <c r="D58" i="1" s="1"/>
  <c r="D60" i="1" s="1"/>
  <c r="F8" i="1" s="1"/>
  <c r="F66" i="1"/>
  <c r="F67" i="1" s="1"/>
  <c r="D72" i="1" s="1"/>
  <c r="F72" i="1" s="1"/>
  <c r="G53" i="1" l="1"/>
  <c r="G54" i="1" s="1"/>
  <c r="F10" i="1"/>
  <c r="H39" i="1"/>
  <c r="G66" i="1"/>
  <c r="G67" i="1" s="1"/>
  <c r="F44" i="1"/>
  <c r="F47" i="1" s="1"/>
  <c r="G7" i="1" s="1"/>
  <c r="C47" i="1"/>
  <c r="E40" i="1"/>
  <c r="D44" i="1" s="1"/>
  <c r="D47" i="1" s="1"/>
  <c r="C32" i="1"/>
  <c r="F28" i="1"/>
  <c r="F24" i="1"/>
  <c r="D29" i="1" s="1"/>
  <c r="F29" i="1" s="1"/>
  <c r="I22" i="1"/>
  <c r="I24" i="1" s="1"/>
  <c r="I23" i="1"/>
  <c r="H40" i="1"/>
  <c r="F32" i="1" l="1"/>
  <c r="G6" i="1" s="1"/>
  <c r="G10" i="1" s="1"/>
  <c r="G12" i="1" s="1"/>
  <c r="G14" i="1" s="1"/>
  <c r="D32" i="1"/>
</calcChain>
</file>

<file path=xl/sharedStrings.xml><?xml version="1.0" encoding="utf-8"?>
<sst xmlns="http://schemas.openxmlformats.org/spreadsheetml/2006/main" count="97" uniqueCount="31">
  <si>
    <t>CURRENT BILLING ANALYSIS - 2021 USAGE &amp; EXISTING RATES</t>
  </si>
  <si>
    <t>Sharpsburg Water District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</si>
  <si>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</si>
  <si>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</si>
  <si>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</si>
  <si>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</si>
  <si>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</si>
  <si>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</si>
  <si>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2" Meters</t>
  </si>
  <si>
    <t xml:space="preserve">     Apartment Meter</t>
  </si>
  <si>
    <t>Totals</t>
  </si>
  <si>
    <t>Less applicable billing adjustments</t>
  </si>
  <si>
    <t>Pro Forma Retail Sales Revenue</t>
  </si>
  <si>
    <t>Pro Forma Bulk Loading Station Revenue</t>
  </si>
  <si>
    <t>Total Sales Revenue</t>
  </si>
  <si>
    <t>5/8" x 3/4" METERS</t>
  </si>
  <si>
    <t>FIRST</t>
  </si>
  <si>
    <t>NEXT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</si>
  <si>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</si>
  <si>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</si>
  <si>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</si>
  <si>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</si>
  <si>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</si>
  <si>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</si>
  <si>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</si>
  <si>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</si>
  <si>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1" METERS</t>
  </si>
  <si>
    <t>2" METERS</t>
  </si>
  <si>
    <t>APARTMENT METER</t>
  </si>
  <si>
    <t>BULK LOADING STATION</t>
  </si>
  <si>
    <t>All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</si>
</sst>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"/>
      <family val="2"/>
    </font>
    <font>
      <u val="singleAccounting"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0" borderId="0" xfId="2" applyNumberFormat="1" applyFont="1"/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64" fontId="3" fillId="0" borderId="0" xfId="0" applyNumberFormat="1" applyFont="1"/>
    <xf numFmtId="164" fontId="3" fillId="0" borderId="0" xfId="1" applyNumberFormat="1" applyFont="1" applyBorder="1"/>
    <xf numFmtId="165" fontId="3" fillId="0" borderId="0" xfId="2" applyNumberFormat="1" applyFont="1" applyBorder="1"/>
    <xf numFmtId="43" fontId="3" fillId="0" borderId="0" xfId="1" applyFont="1" applyAlignment="1">
      <alignment horizontal="right"/>
    </xf>
    <xf numFmtId="165" fontId="3" fillId="0" borderId="0" xfId="0" applyNumberFormat="1" applyFont="1"/>
    <xf numFmtId="164" fontId="6" fillId="0" borderId="0" xfId="1" applyNumberFormat="1" applyFont="1" applyFill="1"/>
    <xf numFmtId="164" fontId="3" fillId="0" borderId="0" xfId="1" applyNumberFormat="1" applyFont="1" applyFill="1"/>
    <xf numFmtId="0" fontId="3" fillId="0" borderId="0" xfId="0" applyFont="1" applyAlignment="1">
      <alignment horizontal="right"/>
    </xf>
    <xf numFmtId="0" fontId="7" fillId="0" borderId="0" xfId="0" applyFont="1"/>
    <xf numFmtId="37" fontId="3" fillId="0" borderId="1" xfId="0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1" xfId="0" applyNumberFormat="1" applyFont="1" applyBorder="1"/>
    <xf numFmtId="164" fontId="3" fillId="0" borderId="1" xfId="1" applyNumberFormat="1" applyFont="1" applyFill="1" applyBorder="1"/>
    <xf numFmtId="0" fontId="8" fillId="0" borderId="0" xfId="0" applyFont="1" applyAlignment="1">
      <alignment horizontal="left"/>
    </xf>
    <xf numFmtId="44" fontId="3" fillId="0" borderId="0" xfId="2" applyFont="1"/>
    <xf numFmtId="43" fontId="3" fillId="0" borderId="0" xfId="1" applyFont="1"/>
    <xf numFmtId="43" fontId="3" fillId="0" borderId="1" xfId="1" applyFont="1" applyBorder="1"/>
    <xf numFmtId="164" fontId="3" fillId="0" borderId="1" xfId="1" applyNumberFormat="1" applyFont="1" applyBorder="1"/>
  </cellXfs>
  <cellStyles count="3">
    <cellStyle name="Comma 2" xfId="1" xr:uid="{55FE0529-61CF-4C57-B7C4-3E2B25AB1FC0}"/>
    <cellStyle name="Currency 2" xfId="2" xr:uid="{E5194BDA-B108-40EE-96B3-4D2D2031C5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15DA-8BC6-4F8D-B2E4-1A2237B325A9}">
  <dimension ref="A1:I77"/>
  <sheetViews>
    <sheetView tabSelected="1" workbookViewId="0">
      <selection activeCell="G28" sqref="G28"/>
    </sheetView>
  </sheetViews>
  <sheetFormatPr defaultRowHeight="14.4" x14ac:dyDescent="0.55000000000000004"/>
  <cols>
    <col min="1" max="1" width="9.7890625" customWidth="1"/>
    <col min="2" max="2" width="8.734375" customWidth="1"/>
    <col min="3" max="3" width="9.26171875" customWidth="1"/>
    <col min="4" max="4" width="13.3671875" customWidth="1"/>
    <col min="5" max="5" width="11.3125" customWidth="1"/>
    <col min="6" max="6" width="11.9453125" customWidth="1"/>
    <col min="7" max="7" width="11.68359375" customWidth="1"/>
    <col min="8" max="8" width="11.3125" customWidth="1"/>
    <col min="9" max="9" width="11.83984375" customWidth="1"/>
  </cols>
  <sheetData>
    <row r="1" spans="1:9" ht="18.3" x14ac:dyDescent="0.7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55000000000000004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55000000000000004">
      <c r="A3" s="3"/>
      <c r="B3" s="3"/>
      <c r="C3" s="3"/>
      <c r="D3" s="3"/>
      <c r="E3" s="3"/>
      <c r="F3" s="3"/>
      <c r="G3" s="3"/>
      <c r="H3" s="3"/>
      <c r="I3" s="3"/>
    </row>
    <row r="4" spans="1:9" x14ac:dyDescent="0.55000000000000004">
      <c r="A4" s="3"/>
      <c r="B4" s="3"/>
      <c r="C4" s="4" t="s">
        <v>2</v>
      </c>
      <c r="D4" s="3"/>
      <c r="E4" s="3"/>
      <c r="F4" s="3"/>
      <c r="G4" s="3"/>
      <c r="H4" s="3"/>
      <c r="I4" s="3"/>
    </row>
    <row r="5" spans="1:9" x14ac:dyDescent="0.55000000000000004">
      <c r="A5" s="3"/>
      <c r="B5" s="3"/>
      <c r="C5" s="5"/>
      <c r="D5" s="6"/>
      <c r="E5" s="7" t="s">
        <v>3</v>
      </c>
      <c r="F5" s="7" t="s">
        <v>4</v>
      </c>
      <c r="G5" s="7" t="s">
        <v>5</v>
      </c>
      <c r="H5" s="8"/>
      <c r="I5" s="3"/>
    </row>
    <row r="6" spans="1:9" x14ac:dyDescent="0.55000000000000004">
      <c r="A6" s="3"/>
      <c r="B6" s="3"/>
      <c r="C6" s="3" t="s">
        <v>6</v>
      </c>
      <c r="D6" s="3"/>
      <c r="E6" s="9">
        <f>C24</f>
        <v>20497</v>
      </c>
      <c r="F6" s="10">
        <f>D24</f>
        <v>77986200</v>
      </c>
      <c r="G6" s="11">
        <f>F32</f>
        <v>882639.23699999996</v>
      </c>
      <c r="H6" s="11"/>
      <c r="I6" s="3"/>
    </row>
    <row r="7" spans="1:9" x14ac:dyDescent="0.55000000000000004">
      <c r="A7" s="3"/>
      <c r="B7" s="3"/>
      <c r="C7" s="3" t="s">
        <v>7</v>
      </c>
      <c r="D7" s="3"/>
      <c r="E7" s="9">
        <f>C40</f>
        <v>88</v>
      </c>
      <c r="F7" s="10">
        <f>D40</f>
        <v>1786300</v>
      </c>
      <c r="G7" s="9">
        <f>F47</f>
        <v>13114.942999999999</v>
      </c>
      <c r="H7" s="9"/>
      <c r="I7" s="3"/>
    </row>
    <row r="8" spans="1:9" x14ac:dyDescent="0.55000000000000004">
      <c r="A8" s="3"/>
      <c r="B8" s="3"/>
      <c r="C8" s="3" t="s">
        <v>8</v>
      </c>
      <c r="D8" s="3"/>
      <c r="E8" s="9">
        <f>C60</f>
        <v>11</v>
      </c>
      <c r="F8" s="10">
        <f>D60</f>
        <v>19700</v>
      </c>
      <c r="G8" s="9">
        <f>F60</f>
        <v>1272.48</v>
      </c>
      <c r="H8" s="9"/>
      <c r="I8" s="3"/>
    </row>
    <row r="9" spans="1:9" ht="16.2" x14ac:dyDescent="0.85">
      <c r="A9" s="3"/>
      <c r="B9" s="3"/>
      <c r="C9" s="3" t="s">
        <v>9</v>
      </c>
      <c r="D9" s="3"/>
      <c r="E9" s="12">
        <f>C73</f>
        <v>11</v>
      </c>
      <c r="F9" s="13">
        <f>D73</f>
        <v>482400</v>
      </c>
      <c r="G9" s="12">
        <f>F73</f>
        <v>9475.84</v>
      </c>
      <c r="H9" s="9"/>
      <c r="I9" s="3"/>
    </row>
    <row r="10" spans="1:9" x14ac:dyDescent="0.55000000000000004">
      <c r="A10" s="3"/>
      <c r="B10" s="3"/>
      <c r="C10" s="3" t="s">
        <v>10</v>
      </c>
      <c r="D10" s="3"/>
      <c r="E10" s="14">
        <f>SUM(E6:E8)</f>
        <v>20596</v>
      </c>
      <c r="F10" s="15">
        <f>SUM(F6:F8)</f>
        <v>79792200</v>
      </c>
      <c r="G10" s="16">
        <f>SUM(G6:G8)</f>
        <v>897026.65999999992</v>
      </c>
      <c r="H10" s="16"/>
      <c r="I10" s="3"/>
    </row>
    <row r="11" spans="1:9" ht="16.2" x14ac:dyDescent="0.85">
      <c r="A11" s="3"/>
      <c r="B11" s="3"/>
      <c r="C11" s="3"/>
      <c r="D11" s="3"/>
      <c r="E11" s="3"/>
      <c r="F11" s="10" t="s">
        <v>11</v>
      </c>
      <c r="G11" s="12">
        <v>-7849</v>
      </c>
      <c r="H11" s="9"/>
      <c r="I11" s="14"/>
    </row>
    <row r="12" spans="1:9" x14ac:dyDescent="0.55000000000000004">
      <c r="A12" s="3"/>
      <c r="B12" s="3"/>
      <c r="C12" s="3"/>
      <c r="D12" s="3"/>
      <c r="E12" s="3"/>
      <c r="F12" s="17" t="s">
        <v>12</v>
      </c>
      <c r="G12" s="18">
        <f>G10+G11</f>
        <v>889177.65999999992</v>
      </c>
      <c r="H12" s="18"/>
      <c r="I12" s="18"/>
    </row>
    <row r="13" spans="1:9" ht="16.2" x14ac:dyDescent="0.85">
      <c r="A13" s="3"/>
      <c r="B13" s="3"/>
      <c r="C13" s="3"/>
      <c r="D13" s="3"/>
      <c r="E13" s="3"/>
      <c r="F13" s="17" t="s">
        <v>13</v>
      </c>
      <c r="G13" s="19">
        <f>F77</f>
        <v>2247.75</v>
      </c>
      <c r="H13" s="3"/>
      <c r="I13" s="18"/>
    </row>
    <row r="14" spans="1:9" x14ac:dyDescent="0.55000000000000004">
      <c r="A14" s="3"/>
      <c r="B14" s="3"/>
      <c r="C14" s="3"/>
      <c r="D14" s="3"/>
      <c r="E14" s="3"/>
      <c r="F14" s="17" t="s">
        <v>14</v>
      </c>
      <c r="G14" s="20">
        <f>G12+G13</f>
        <v>891425.40999999992</v>
      </c>
      <c r="H14" s="3"/>
      <c r="I14" s="18"/>
    </row>
    <row r="15" spans="1:9" x14ac:dyDescent="0.55000000000000004">
      <c r="A15" s="3"/>
      <c r="B15" s="3"/>
      <c r="C15" s="14"/>
      <c r="D15" s="14"/>
      <c r="E15" s="3"/>
      <c r="F15" s="21"/>
      <c r="G15" s="20"/>
      <c r="H15" s="3"/>
      <c r="I15" s="18"/>
    </row>
    <row r="16" spans="1:9" ht="16.2" x14ac:dyDescent="0.85">
      <c r="A16" s="3"/>
      <c r="B16" s="3"/>
      <c r="C16" s="3"/>
      <c r="D16" s="3"/>
      <c r="E16" s="3"/>
      <c r="F16" s="21"/>
      <c r="G16" s="19"/>
      <c r="H16" s="3"/>
      <c r="I16" s="18"/>
    </row>
    <row r="17" spans="1:9" ht="15.6" x14ac:dyDescent="0.6">
      <c r="A17" s="22" t="s">
        <v>15</v>
      </c>
      <c r="B17" s="3"/>
      <c r="C17" s="3"/>
      <c r="D17" s="3"/>
      <c r="E17" s="3"/>
      <c r="F17" s="3"/>
      <c r="G17" s="3"/>
      <c r="H17" s="3"/>
      <c r="I17" s="3"/>
    </row>
    <row r="18" spans="1:9" x14ac:dyDescent="0.55000000000000004">
      <c r="A18" s="3"/>
      <c r="B18" s="3"/>
      <c r="C18" s="3"/>
      <c r="D18" s="3"/>
      <c r="E18" s="8" t="s">
        <v>16</v>
      </c>
      <c r="F18" s="8" t="s">
        <v>17</v>
      </c>
      <c r="G18" s="8" t="s">
        <v>17</v>
      </c>
      <c r="H18" s="8" t="s">
        <v>18</v>
      </c>
      <c r="I18" s="3"/>
    </row>
    <row r="19" spans="1:9" x14ac:dyDescent="0.55000000000000004">
      <c r="A19" s="3"/>
      <c r="B19" s="7" t="s">
        <v>19</v>
      </c>
      <c r="C19" s="23" t="s">
        <v>20</v>
      </c>
      <c r="D19" s="23" t="s">
        <v>21</v>
      </c>
      <c r="E19" s="23">
        <f>B20</f>
        <v>2000</v>
      </c>
      <c r="F19" s="23">
        <f>B21</f>
        <v>3000</v>
      </c>
      <c r="G19" s="23">
        <f>B22</f>
        <v>5000</v>
      </c>
      <c r="H19" s="23">
        <f>B23</f>
        <v>10000</v>
      </c>
      <c r="I19" s="7" t="s">
        <v>22</v>
      </c>
    </row>
    <row r="20" spans="1:9" x14ac:dyDescent="0.55000000000000004">
      <c r="A20" s="21" t="s">
        <v>16</v>
      </c>
      <c r="B20" s="24">
        <v>2000</v>
      </c>
      <c r="C20" s="20">
        <f>789+516+673+812+337+250+776+416+582+1066+332+572+778+379+559+396+286+343+36+43+31+64+57+29</f>
        <v>10122</v>
      </c>
      <c r="D20" s="20">
        <f>318500+1035800+0+175000+395700+229900+914300+182500+915400+214500+864800+169300+524200+21800+46900+28800+45500</f>
        <v>6082900</v>
      </c>
      <c r="E20" s="20">
        <f>D20</f>
        <v>6082900</v>
      </c>
      <c r="F20" s="20"/>
      <c r="G20" s="20"/>
      <c r="H20" s="20"/>
      <c r="I20" s="20">
        <f>SUM(E20:H20)</f>
        <v>6082900</v>
      </c>
    </row>
    <row r="21" spans="1:9" x14ac:dyDescent="0.55000000000000004">
      <c r="A21" s="21" t="s">
        <v>17</v>
      </c>
      <c r="B21" s="24">
        <v>3000</v>
      </c>
      <c r="C21" s="20">
        <f>499+398+283+334+249+163+753+466+318+627+485+317+456+295+225+255+136+76+36+32+16+24+23+13</f>
        <v>6479</v>
      </c>
      <c r="D21" s="20">
        <f>1265300+1397000+1284200+858400+870100+738500+1914500+1636700+1435100+1595300+1719500+1420100+1144200+1040800+1019200+641200+477500+339400+92000+111400+71600+62100+79200+60000</f>
        <v>21273300</v>
      </c>
      <c r="E21" s="20">
        <f>C21*E$19</f>
        <v>12958000</v>
      </c>
      <c r="F21" s="20">
        <f>D21-E21</f>
        <v>8315300</v>
      </c>
      <c r="G21" s="20"/>
      <c r="H21" s="20"/>
      <c r="I21" s="20">
        <f>SUM(E21:H21)</f>
        <v>21273300</v>
      </c>
    </row>
    <row r="22" spans="1:9" x14ac:dyDescent="0.55000000000000004">
      <c r="A22" s="21" t="s">
        <v>17</v>
      </c>
      <c r="B22" s="24">
        <v>5000</v>
      </c>
      <c r="C22" s="20">
        <f>168+125+74+58+58+113+94+70+27+18+224+147+102+80+60+175+141+115+75+69+142+128+90+51+37+40+21+14+8+8+4+8+6+3+27</f>
        <v>2580</v>
      </c>
      <c r="D22" s="20">
        <f>920300+814800+551400+492700+553400+627400+612500+523800+229500+172500+573300+1235300+952900+765600+680300+965800+924500+863700+637900+660000+784000+839000+674800+432800+353000+216300+138500+103600+66700+76100+21900+53700+45100+27800+54700+39500+22200+34600+37700</f>
        <v>17779600</v>
      </c>
      <c r="E22" s="20">
        <f>C22*E$19</f>
        <v>5160000</v>
      </c>
      <c r="F22" s="20">
        <f>$C22*F$19</f>
        <v>7740000</v>
      </c>
      <c r="G22" s="20">
        <f>D22-(E22+F22)</f>
        <v>4879600</v>
      </c>
      <c r="H22" s="20"/>
      <c r="I22" s="20">
        <f>SUM(E22:H22)</f>
        <v>17779600</v>
      </c>
    </row>
    <row r="23" spans="1:9" x14ac:dyDescent="0.55000000000000004">
      <c r="A23" s="21" t="s">
        <v>18</v>
      </c>
      <c r="B23" s="25">
        <v>10000</v>
      </c>
      <c r="C23" s="26">
        <f>254+74+358+414+181+18+10+7</f>
        <v>1316</v>
      </c>
      <c r="D23" s="26">
        <f>6851600+1375800+8017400+9803400+6120700+298100+225400+158000</f>
        <v>32850400</v>
      </c>
      <c r="E23" s="26">
        <f>C23*E$19</f>
        <v>2632000</v>
      </c>
      <c r="F23" s="26">
        <f>$C23*F$19</f>
        <v>3948000</v>
      </c>
      <c r="G23" s="26">
        <f>$C23*G$19</f>
        <v>6580000</v>
      </c>
      <c r="H23" s="26">
        <f>D23-(F23+E23+G23)</f>
        <v>19690400</v>
      </c>
      <c r="I23" s="26">
        <f>SUM(E23:H23)</f>
        <v>32850400</v>
      </c>
    </row>
    <row r="24" spans="1:9" x14ac:dyDescent="0.55000000000000004">
      <c r="A24" s="21"/>
      <c r="B24" s="24"/>
      <c r="C24" s="15">
        <f t="shared" ref="C24:I24" si="0">SUM(C20:C23)</f>
        <v>20497</v>
      </c>
      <c r="D24" s="15">
        <f t="shared" si="0"/>
        <v>77986200</v>
      </c>
      <c r="E24" s="15">
        <f t="shared" si="0"/>
        <v>26832900</v>
      </c>
      <c r="F24" s="15">
        <f t="shared" si="0"/>
        <v>20003300</v>
      </c>
      <c r="G24" s="15">
        <f t="shared" si="0"/>
        <v>11459600</v>
      </c>
      <c r="H24" s="15">
        <f t="shared" si="0"/>
        <v>19690400</v>
      </c>
      <c r="I24" s="15">
        <f t="shared" si="0"/>
        <v>77986200</v>
      </c>
    </row>
    <row r="25" spans="1:9" x14ac:dyDescent="0.55000000000000004">
      <c r="A25" s="21"/>
      <c r="B25" s="24"/>
      <c r="C25" s="3"/>
      <c r="D25" s="24"/>
      <c r="E25" s="24"/>
      <c r="F25" s="24"/>
      <c r="G25" s="24"/>
      <c r="H25" s="24"/>
      <c r="I25" s="24"/>
    </row>
    <row r="26" spans="1:9" x14ac:dyDescent="0.55000000000000004">
      <c r="A26" s="27" t="s">
        <v>23</v>
      </c>
      <c r="B26" s="27"/>
      <c r="C26" s="3"/>
      <c r="D26" s="24"/>
      <c r="E26" s="24"/>
      <c r="F26" s="24"/>
      <c r="G26" s="24"/>
      <c r="H26" s="24"/>
      <c r="I26" s="24"/>
    </row>
    <row r="27" spans="1:9" x14ac:dyDescent="0.55000000000000004">
      <c r="A27" s="21"/>
      <c r="B27" s="7"/>
      <c r="C27" s="23" t="s">
        <v>20</v>
      </c>
      <c r="D27" s="7" t="s">
        <v>21</v>
      </c>
      <c r="E27" s="23" t="s">
        <v>24</v>
      </c>
      <c r="F27" s="23" t="s">
        <v>25</v>
      </c>
      <c r="G27" s="24"/>
      <c r="H27" s="24"/>
      <c r="I27" s="24"/>
    </row>
    <row r="28" spans="1:9" x14ac:dyDescent="0.55000000000000004">
      <c r="A28" s="21" t="s">
        <v>16</v>
      </c>
      <c r="B28" s="24">
        <f>B20</f>
        <v>2000</v>
      </c>
      <c r="C28" s="9">
        <f>C24</f>
        <v>20497</v>
      </c>
      <c r="D28" s="20">
        <f>E24</f>
        <v>26832900</v>
      </c>
      <c r="E28" s="28">
        <v>26.92</v>
      </c>
      <c r="F28" s="11">
        <f>E28*C28</f>
        <v>551779.24</v>
      </c>
      <c r="G28" s="24"/>
      <c r="H28" s="3"/>
      <c r="I28" s="29"/>
    </row>
    <row r="29" spans="1:9" x14ac:dyDescent="0.55000000000000004">
      <c r="A29" s="21" t="s">
        <v>17</v>
      </c>
      <c r="B29" s="24">
        <f>B21</f>
        <v>3000</v>
      </c>
      <c r="C29" s="3"/>
      <c r="D29" s="20">
        <f>F24</f>
        <v>20003300</v>
      </c>
      <c r="E29" s="29">
        <v>6.97</v>
      </c>
      <c r="F29" s="9">
        <f>E29*(D29/1000)</f>
        <v>139423.00099999999</v>
      </c>
      <c r="G29" s="24"/>
      <c r="H29" s="3"/>
      <c r="I29" s="29"/>
    </row>
    <row r="30" spans="1:9" x14ac:dyDescent="0.55000000000000004">
      <c r="A30" s="21" t="s">
        <v>17</v>
      </c>
      <c r="B30" s="24">
        <f>B22</f>
        <v>5000</v>
      </c>
      <c r="C30" s="3"/>
      <c r="D30" s="20">
        <f>G24</f>
        <v>11459600</v>
      </c>
      <c r="E30" s="29">
        <v>6.31</v>
      </c>
      <c r="F30" s="9">
        <f>E30*(D30/1000)</f>
        <v>72310.076000000001</v>
      </c>
      <c r="G30" s="24"/>
      <c r="H30" s="3"/>
      <c r="I30" s="29"/>
    </row>
    <row r="31" spans="1:9" x14ac:dyDescent="0.55000000000000004">
      <c r="A31" s="21" t="s">
        <v>18</v>
      </c>
      <c r="B31" s="25">
        <f>B23</f>
        <v>10000</v>
      </c>
      <c r="C31" s="6"/>
      <c r="D31" s="26">
        <f>H24</f>
        <v>19690400</v>
      </c>
      <c r="E31" s="30">
        <v>6.05</v>
      </c>
      <c r="F31" s="31">
        <f>E31*(D31/1000)</f>
        <v>119126.92</v>
      </c>
      <c r="G31" s="24"/>
      <c r="H31" s="3"/>
      <c r="I31" s="3"/>
    </row>
    <row r="32" spans="1:9" x14ac:dyDescent="0.55000000000000004">
      <c r="A32" s="21"/>
      <c r="B32" s="24" t="s">
        <v>22</v>
      </c>
      <c r="C32" s="9">
        <f>SUM(C28:C31)</f>
        <v>20497</v>
      </c>
      <c r="D32" s="15">
        <f>SUM(D28:D31)</f>
        <v>77986200</v>
      </c>
      <c r="E32" s="3"/>
      <c r="F32" s="11">
        <f>SUM(F28:F31)</f>
        <v>882639.23699999996</v>
      </c>
      <c r="G32" s="24"/>
      <c r="H32" s="24"/>
      <c r="I32" s="24"/>
    </row>
    <row r="33" spans="1:9" x14ac:dyDescent="0.55000000000000004">
      <c r="A33" s="21"/>
      <c r="B33" s="24"/>
      <c r="C33" s="9"/>
      <c r="D33" s="15"/>
      <c r="E33" s="3"/>
      <c r="F33" s="11"/>
      <c r="G33" s="24"/>
      <c r="H33" s="24"/>
      <c r="I33" s="24"/>
    </row>
    <row r="34" spans="1:9" ht="15.6" x14ac:dyDescent="0.6">
      <c r="A34" s="22" t="s">
        <v>26</v>
      </c>
      <c r="B34" s="3"/>
      <c r="C34" s="3"/>
      <c r="D34" s="3"/>
      <c r="E34" s="3"/>
      <c r="F34" s="3"/>
      <c r="G34" s="3"/>
      <c r="H34" s="3"/>
      <c r="I34" s="3"/>
    </row>
    <row r="35" spans="1:9" x14ac:dyDescent="0.55000000000000004">
      <c r="A35" s="3"/>
      <c r="B35" s="3"/>
      <c r="C35" s="3"/>
      <c r="D35" s="3"/>
      <c r="E35" s="8" t="s">
        <v>16</v>
      </c>
      <c r="F35" s="8" t="s">
        <v>17</v>
      </c>
      <c r="G35" s="8" t="s">
        <v>18</v>
      </c>
      <c r="H35" s="3"/>
      <c r="I35" s="3"/>
    </row>
    <row r="36" spans="1:9" x14ac:dyDescent="0.55000000000000004">
      <c r="A36" s="3"/>
      <c r="B36" s="7" t="s">
        <v>19</v>
      </c>
      <c r="C36" s="23" t="s">
        <v>20</v>
      </c>
      <c r="D36" s="23" t="s">
        <v>21</v>
      </c>
      <c r="E36" s="23">
        <f>B37</f>
        <v>5000</v>
      </c>
      <c r="F36" s="23">
        <f>B38</f>
        <v>5000</v>
      </c>
      <c r="G36" s="23">
        <f>B39</f>
        <v>10000</v>
      </c>
      <c r="H36" s="7" t="s">
        <v>22</v>
      </c>
      <c r="I36" s="3"/>
    </row>
    <row r="37" spans="1:9" x14ac:dyDescent="0.55000000000000004">
      <c r="A37" s="21" t="s">
        <v>16</v>
      </c>
      <c r="B37" s="24">
        <v>5000</v>
      </c>
      <c r="C37" s="20">
        <f>21+1+4+16</f>
        <v>42</v>
      </c>
      <c r="D37" s="20">
        <f>500+1600+21700+39200+1100+7800+3700+500+7800+3900+4800</f>
        <v>92600</v>
      </c>
      <c r="E37" s="20">
        <f>D37</f>
        <v>92600</v>
      </c>
      <c r="F37" s="20">
        <v>0</v>
      </c>
      <c r="G37" s="20">
        <v>0</v>
      </c>
      <c r="H37" s="20">
        <f>SUM(E37:G37)</f>
        <v>92600</v>
      </c>
      <c r="I37" s="3"/>
    </row>
    <row r="38" spans="1:9" x14ac:dyDescent="0.55000000000000004">
      <c r="A38" s="21" t="s">
        <v>17</v>
      </c>
      <c r="B38" s="24">
        <v>5000</v>
      </c>
      <c r="C38" s="20">
        <f>2+4+6</f>
        <v>12</v>
      </c>
      <c r="D38" s="20">
        <f>11000+5600+17100+9900+10700+12700+7700+9600</f>
        <v>84300</v>
      </c>
      <c r="E38" s="20">
        <f>$C38*E$36</f>
        <v>60000</v>
      </c>
      <c r="F38" s="20">
        <f>D38-E38</f>
        <v>24300</v>
      </c>
      <c r="G38" s="20">
        <v>0</v>
      </c>
      <c r="H38" s="20">
        <f>SUM(E38:G38)</f>
        <v>84300</v>
      </c>
      <c r="I38" s="3"/>
    </row>
    <row r="39" spans="1:9" x14ac:dyDescent="0.55000000000000004">
      <c r="A39" s="21" t="s">
        <v>18</v>
      </c>
      <c r="B39" s="25">
        <v>10000</v>
      </c>
      <c r="C39" s="26">
        <f>21+2+11</f>
        <v>34</v>
      </c>
      <c r="D39" s="26">
        <f>17100+39100+20100+1084900+19900+23400+404900</f>
        <v>1609400</v>
      </c>
      <c r="E39" s="26">
        <f>$C39*E$36</f>
        <v>170000</v>
      </c>
      <c r="F39" s="26">
        <f>$C39*F$36</f>
        <v>170000</v>
      </c>
      <c r="G39" s="26">
        <f>D39-(F39+E39)</f>
        <v>1269400</v>
      </c>
      <c r="H39" s="26">
        <f>SUM(E39:G39)</f>
        <v>1609400</v>
      </c>
      <c r="I39" s="3"/>
    </row>
    <row r="40" spans="1:9" x14ac:dyDescent="0.55000000000000004">
      <c r="A40" s="21"/>
      <c r="B40" s="24"/>
      <c r="C40" s="15">
        <f t="shared" ref="C40:H40" si="1">SUM(C37:C39)</f>
        <v>88</v>
      </c>
      <c r="D40" s="15">
        <f t="shared" si="1"/>
        <v>1786300</v>
      </c>
      <c r="E40" s="15">
        <f t="shared" si="1"/>
        <v>322600</v>
      </c>
      <c r="F40" s="15">
        <f t="shared" si="1"/>
        <v>194300</v>
      </c>
      <c r="G40" s="15">
        <f t="shared" si="1"/>
        <v>1269400</v>
      </c>
      <c r="H40" s="15">
        <f t="shared" si="1"/>
        <v>1786300</v>
      </c>
      <c r="I40" s="3"/>
    </row>
    <row r="41" spans="1:9" x14ac:dyDescent="0.55000000000000004">
      <c r="A41" s="21"/>
      <c r="B41" s="24"/>
      <c r="C41" s="3"/>
      <c r="D41" s="24"/>
      <c r="E41" s="24"/>
      <c r="F41" s="24"/>
      <c r="G41" s="24"/>
      <c r="H41" s="24"/>
      <c r="I41" s="24"/>
    </row>
    <row r="42" spans="1:9" x14ac:dyDescent="0.55000000000000004">
      <c r="A42" s="27" t="s">
        <v>23</v>
      </c>
      <c r="B42" s="27"/>
      <c r="C42" s="3"/>
      <c r="D42" s="24"/>
      <c r="E42" s="24"/>
      <c r="F42" s="24"/>
      <c r="G42" s="24"/>
      <c r="H42" s="24"/>
      <c r="I42" s="24"/>
    </row>
    <row r="43" spans="1:9" x14ac:dyDescent="0.55000000000000004">
      <c r="A43" s="21"/>
      <c r="B43" s="7"/>
      <c r="C43" s="23" t="s">
        <v>20</v>
      </c>
      <c r="D43" s="7" t="s">
        <v>21</v>
      </c>
      <c r="E43" s="23" t="s">
        <v>24</v>
      </c>
      <c r="F43" s="23" t="s">
        <v>25</v>
      </c>
      <c r="G43" s="24"/>
      <c r="H43" s="24"/>
      <c r="I43" s="24"/>
    </row>
    <row r="44" spans="1:9" x14ac:dyDescent="0.55000000000000004">
      <c r="A44" s="21" t="s">
        <v>16</v>
      </c>
      <c r="B44" s="24">
        <f>B37</f>
        <v>5000</v>
      </c>
      <c r="C44" s="9">
        <f>C40</f>
        <v>88</v>
      </c>
      <c r="D44" s="20">
        <f>E40</f>
        <v>322600</v>
      </c>
      <c r="E44" s="28">
        <v>47.83</v>
      </c>
      <c r="F44" s="11">
        <f>E44*C44</f>
        <v>4209.04</v>
      </c>
      <c r="G44" s="24"/>
      <c r="H44" s="3"/>
      <c r="I44" s="3"/>
    </row>
    <row r="45" spans="1:9" x14ac:dyDescent="0.55000000000000004">
      <c r="A45" s="21" t="s">
        <v>17</v>
      </c>
      <c r="B45" s="24">
        <f>B38</f>
        <v>5000</v>
      </c>
      <c r="C45" s="3"/>
      <c r="D45" s="20">
        <f>F40</f>
        <v>194300</v>
      </c>
      <c r="E45" s="29">
        <v>6.31</v>
      </c>
      <c r="F45" s="9">
        <f>E45*(D45/1000)</f>
        <v>1226.0329999999999</v>
      </c>
      <c r="G45" s="24"/>
      <c r="H45" s="3"/>
      <c r="I45" s="3"/>
    </row>
    <row r="46" spans="1:9" x14ac:dyDescent="0.55000000000000004">
      <c r="A46" s="21" t="s">
        <v>18</v>
      </c>
      <c r="B46" s="25">
        <f>B39</f>
        <v>10000</v>
      </c>
      <c r="C46" s="6"/>
      <c r="D46" s="26">
        <f>G40</f>
        <v>1269400</v>
      </c>
      <c r="E46" s="30">
        <v>6.05</v>
      </c>
      <c r="F46" s="31">
        <f>E46*(D46/1000)</f>
        <v>7679.87</v>
      </c>
      <c r="G46" s="24"/>
      <c r="H46" s="3"/>
      <c r="I46" s="3"/>
    </row>
    <row r="47" spans="1:9" x14ac:dyDescent="0.55000000000000004">
      <c r="A47" s="21"/>
      <c r="B47" s="24" t="s">
        <v>22</v>
      </c>
      <c r="C47" s="9">
        <f>SUM(C44:C46)</f>
        <v>88</v>
      </c>
      <c r="D47" s="15">
        <f>SUM(D44:D46)</f>
        <v>1786300</v>
      </c>
      <c r="E47" s="3"/>
      <c r="F47" s="11">
        <f>SUM(F44:F46)</f>
        <v>13114.942999999999</v>
      </c>
      <c r="G47" s="24"/>
      <c r="H47" s="24"/>
      <c r="I47" s="24"/>
    </row>
    <row r="48" spans="1:9" x14ac:dyDescent="0.55000000000000004">
      <c r="A48" s="21"/>
      <c r="B48" s="24"/>
      <c r="C48" s="9"/>
      <c r="D48" s="15"/>
      <c r="E48" s="3"/>
      <c r="F48" s="11"/>
      <c r="G48" s="24"/>
      <c r="H48" s="24"/>
      <c r="I48" s="24"/>
    </row>
    <row r="49" spans="1:9" ht="15.6" x14ac:dyDescent="0.6">
      <c r="A49" s="22" t="s">
        <v>27</v>
      </c>
      <c r="B49" s="3"/>
      <c r="C49" s="3"/>
      <c r="D49" s="3"/>
      <c r="E49" s="3"/>
      <c r="F49" s="3"/>
      <c r="G49" s="3"/>
      <c r="H49" s="3"/>
      <c r="I49" s="3"/>
    </row>
    <row r="50" spans="1:9" x14ac:dyDescent="0.55000000000000004">
      <c r="A50" s="3"/>
      <c r="B50" s="3"/>
      <c r="C50" s="3"/>
      <c r="D50" s="3"/>
      <c r="E50" s="8" t="s">
        <v>16</v>
      </c>
      <c r="F50" s="8" t="s">
        <v>18</v>
      </c>
      <c r="G50" s="3"/>
      <c r="H50" s="3"/>
      <c r="I50" s="3"/>
    </row>
    <row r="51" spans="1:9" x14ac:dyDescent="0.55000000000000004">
      <c r="A51" s="3"/>
      <c r="B51" s="7" t="s">
        <v>19</v>
      </c>
      <c r="C51" s="23" t="s">
        <v>20</v>
      </c>
      <c r="D51" s="23" t="s">
        <v>21</v>
      </c>
      <c r="E51" s="23">
        <f>B52</f>
        <v>16000</v>
      </c>
      <c r="F51" s="23">
        <f>B53</f>
        <v>16000</v>
      </c>
      <c r="G51" s="7" t="s">
        <v>22</v>
      </c>
      <c r="H51" s="3"/>
      <c r="I51" s="3"/>
    </row>
    <row r="52" spans="1:9" x14ac:dyDescent="0.55000000000000004">
      <c r="A52" s="21" t="s">
        <v>16</v>
      </c>
      <c r="B52" s="24">
        <v>16000</v>
      </c>
      <c r="C52" s="20">
        <v>11</v>
      </c>
      <c r="D52" s="20">
        <v>19700</v>
      </c>
      <c r="E52" s="20">
        <f>D52</f>
        <v>19700</v>
      </c>
      <c r="F52" s="20">
        <v>0</v>
      </c>
      <c r="G52" s="20">
        <f>SUM(E52:F52)</f>
        <v>19700</v>
      </c>
      <c r="H52" s="3"/>
      <c r="I52" s="3"/>
    </row>
    <row r="53" spans="1:9" x14ac:dyDescent="0.55000000000000004">
      <c r="A53" s="21" t="s">
        <v>18</v>
      </c>
      <c r="B53" s="25">
        <v>16000</v>
      </c>
      <c r="C53" s="26"/>
      <c r="D53" s="26"/>
      <c r="E53" s="26">
        <f>$C53*E51</f>
        <v>0</v>
      </c>
      <c r="F53" s="26">
        <f>D53-E53</f>
        <v>0</v>
      </c>
      <c r="G53" s="26">
        <f>SUM(E53:F53)</f>
        <v>0</v>
      </c>
      <c r="H53" s="3"/>
      <c r="I53" s="3"/>
    </row>
    <row r="54" spans="1:9" x14ac:dyDescent="0.55000000000000004">
      <c r="A54" s="21"/>
      <c r="B54" s="24"/>
      <c r="C54" s="15">
        <f>SUM(C52:C53)</f>
        <v>11</v>
      </c>
      <c r="D54" s="15">
        <f>SUM(D52:D53)</f>
        <v>19700</v>
      </c>
      <c r="E54" s="15">
        <f>SUM(E52:E53)</f>
        <v>19700</v>
      </c>
      <c r="F54" s="15">
        <f>SUM(F52:F53)</f>
        <v>0</v>
      </c>
      <c r="G54" s="15">
        <f>SUM(G52:G53)</f>
        <v>19700</v>
      </c>
      <c r="H54" s="3"/>
      <c r="I54" s="3"/>
    </row>
    <row r="55" spans="1:9" x14ac:dyDescent="0.55000000000000004">
      <c r="A55" s="21"/>
      <c r="B55" s="24"/>
      <c r="C55" s="3"/>
      <c r="D55" s="24"/>
      <c r="E55" s="24"/>
      <c r="F55" s="24"/>
      <c r="G55" s="24"/>
      <c r="H55" s="24"/>
      <c r="I55" s="3"/>
    </row>
    <row r="56" spans="1:9" x14ac:dyDescent="0.55000000000000004">
      <c r="A56" s="27" t="s">
        <v>23</v>
      </c>
      <c r="B56" s="27"/>
      <c r="C56" s="3"/>
      <c r="D56" s="24"/>
      <c r="E56" s="24"/>
      <c r="F56" s="24"/>
      <c r="G56" s="24"/>
      <c r="H56" s="24"/>
      <c r="I56" s="3"/>
    </row>
    <row r="57" spans="1:9" x14ac:dyDescent="0.55000000000000004">
      <c r="A57" s="21"/>
      <c r="B57" s="7"/>
      <c r="C57" s="23" t="s">
        <v>20</v>
      </c>
      <c r="D57" s="7" t="s">
        <v>21</v>
      </c>
      <c r="E57" s="23" t="s">
        <v>24</v>
      </c>
      <c r="F57" s="23" t="s">
        <v>25</v>
      </c>
      <c r="G57" s="24"/>
      <c r="H57" s="24"/>
      <c r="I57" s="3"/>
    </row>
    <row r="58" spans="1:9" x14ac:dyDescent="0.55000000000000004">
      <c r="A58" s="21" t="s">
        <v>16</v>
      </c>
      <c r="B58" s="24">
        <f>B52</f>
        <v>16000</v>
      </c>
      <c r="C58" s="9">
        <v>11</v>
      </c>
      <c r="D58" s="20">
        <f>E54</f>
        <v>19700</v>
      </c>
      <c r="E58" s="28">
        <v>115.68</v>
      </c>
      <c r="F58" s="11">
        <f>E58*C58</f>
        <v>1272.48</v>
      </c>
      <c r="G58" s="24"/>
      <c r="H58" s="3"/>
      <c r="I58" s="3"/>
    </row>
    <row r="59" spans="1:9" x14ac:dyDescent="0.55000000000000004">
      <c r="A59" s="21" t="s">
        <v>18</v>
      </c>
      <c r="B59" s="25">
        <f>B53</f>
        <v>16000</v>
      </c>
      <c r="C59" s="6"/>
      <c r="D59" s="26">
        <f>F54</f>
        <v>0</v>
      </c>
      <c r="E59" s="30">
        <v>6.05</v>
      </c>
      <c r="F59" s="31">
        <f>E59*(D59/1000)</f>
        <v>0</v>
      </c>
      <c r="G59" s="24"/>
      <c r="H59" s="3"/>
      <c r="I59" s="3"/>
    </row>
    <row r="60" spans="1:9" x14ac:dyDescent="0.55000000000000004">
      <c r="A60" s="21"/>
      <c r="B60" s="24" t="s">
        <v>22</v>
      </c>
      <c r="C60" s="9">
        <f>SUM(C58:C59)</f>
        <v>11</v>
      </c>
      <c r="D60" s="15">
        <f>SUM(D58:D59)</f>
        <v>19700</v>
      </c>
      <c r="E60" s="3"/>
      <c r="F60" s="11">
        <f>SUM(F58:F59)</f>
        <v>1272.48</v>
      </c>
      <c r="G60" s="24"/>
      <c r="H60" s="24"/>
      <c r="I60" s="3"/>
    </row>
    <row r="61" spans="1:9" x14ac:dyDescent="0.55000000000000004">
      <c r="A61" s="3"/>
      <c r="B61" s="3"/>
      <c r="C61" s="3"/>
      <c r="D61" s="3"/>
      <c r="E61" s="3"/>
      <c r="F61" s="3"/>
      <c r="G61" s="3"/>
      <c r="H61" s="3"/>
      <c r="I61" s="3"/>
    </row>
    <row r="62" spans="1:9" ht="15.6" x14ac:dyDescent="0.6">
      <c r="A62" s="22" t="s">
        <v>28</v>
      </c>
      <c r="B62" s="3"/>
      <c r="C62" s="3"/>
      <c r="D62" s="3"/>
      <c r="E62" s="3"/>
      <c r="F62" s="3"/>
      <c r="G62" s="3"/>
      <c r="H62" s="3"/>
      <c r="I62" s="3"/>
    </row>
    <row r="63" spans="1:9" x14ac:dyDescent="0.55000000000000004">
      <c r="A63" s="3"/>
      <c r="B63" s="3"/>
      <c r="C63" s="3"/>
      <c r="D63" s="3"/>
      <c r="E63" s="8" t="s">
        <v>16</v>
      </c>
      <c r="F63" s="8" t="s">
        <v>18</v>
      </c>
      <c r="G63" s="3"/>
      <c r="H63" s="3"/>
      <c r="I63" s="3"/>
    </row>
    <row r="64" spans="1:9" x14ac:dyDescent="0.55000000000000004">
      <c r="A64" s="3"/>
      <c r="B64" s="7" t="s">
        <v>19</v>
      </c>
      <c r="C64" s="23" t="s">
        <v>20</v>
      </c>
      <c r="D64" s="23" t="s">
        <v>21</v>
      </c>
      <c r="E64" s="23">
        <f>B65</f>
        <v>64000</v>
      </c>
      <c r="F64" s="23">
        <f>B66</f>
        <v>64000</v>
      </c>
      <c r="G64" s="7" t="s">
        <v>22</v>
      </c>
      <c r="H64" s="3"/>
      <c r="I64" s="3"/>
    </row>
    <row r="65" spans="1:9" x14ac:dyDescent="0.55000000000000004">
      <c r="A65" s="21" t="s">
        <v>16</v>
      </c>
      <c r="B65" s="24">
        <v>64000</v>
      </c>
      <c r="C65" s="20">
        <v>11</v>
      </c>
      <c r="D65" s="20">
        <v>482400</v>
      </c>
      <c r="E65" s="20">
        <f>D65</f>
        <v>482400</v>
      </c>
      <c r="F65" s="20">
        <v>0</v>
      </c>
      <c r="G65" s="20">
        <f>SUM(E65:F65)</f>
        <v>482400</v>
      </c>
      <c r="H65" s="3"/>
      <c r="I65" s="3"/>
    </row>
    <row r="66" spans="1:9" x14ac:dyDescent="0.55000000000000004">
      <c r="A66" s="21" t="s">
        <v>18</v>
      </c>
      <c r="B66" s="25">
        <v>64000</v>
      </c>
      <c r="C66" s="26"/>
      <c r="D66" s="26"/>
      <c r="E66" s="26">
        <f>$C66*E64</f>
        <v>0</v>
      </c>
      <c r="F66" s="26">
        <f>D66-E66</f>
        <v>0</v>
      </c>
      <c r="G66" s="26">
        <f>SUM(E66:F66)</f>
        <v>0</v>
      </c>
      <c r="H66" s="3"/>
      <c r="I66" s="3"/>
    </row>
    <row r="67" spans="1:9" x14ac:dyDescent="0.55000000000000004">
      <c r="A67" s="21"/>
      <c r="B67" s="24"/>
      <c r="C67" s="15">
        <f>SUM(C65:C66)</f>
        <v>11</v>
      </c>
      <c r="D67" s="15">
        <f>SUM(D65:D66)</f>
        <v>482400</v>
      </c>
      <c r="E67" s="15">
        <f>SUM(E65:E66)</f>
        <v>482400</v>
      </c>
      <c r="F67" s="15">
        <f>SUM(F65:F66)</f>
        <v>0</v>
      </c>
      <c r="G67" s="15">
        <f>SUM(G65:G66)</f>
        <v>482400</v>
      </c>
      <c r="H67" s="3"/>
      <c r="I67" s="3"/>
    </row>
    <row r="68" spans="1:9" x14ac:dyDescent="0.55000000000000004">
      <c r="A68" s="21"/>
      <c r="B68" s="24"/>
      <c r="C68" s="3"/>
      <c r="D68" s="24"/>
      <c r="E68" s="24"/>
      <c r="F68" s="24"/>
      <c r="G68" s="24"/>
      <c r="H68" s="3"/>
      <c r="I68" s="3"/>
    </row>
    <row r="69" spans="1:9" x14ac:dyDescent="0.55000000000000004">
      <c r="A69" s="27" t="s">
        <v>23</v>
      </c>
      <c r="B69" s="27"/>
      <c r="C69" s="3"/>
      <c r="D69" s="24"/>
      <c r="E69" s="24"/>
      <c r="F69" s="24"/>
      <c r="G69" s="24"/>
      <c r="H69" s="3"/>
      <c r="I69" s="3"/>
    </row>
    <row r="70" spans="1:9" x14ac:dyDescent="0.55000000000000004">
      <c r="A70" s="21"/>
      <c r="B70" s="7"/>
      <c r="C70" s="23" t="s">
        <v>20</v>
      </c>
      <c r="D70" s="7" t="s">
        <v>21</v>
      </c>
      <c r="E70" s="23" t="s">
        <v>24</v>
      </c>
      <c r="F70" s="23" t="s">
        <v>25</v>
      </c>
      <c r="G70" s="24"/>
      <c r="H70" s="3"/>
      <c r="I70" s="3"/>
    </row>
    <row r="71" spans="1:9" x14ac:dyDescent="0.55000000000000004">
      <c r="A71" s="21" t="s">
        <v>16</v>
      </c>
      <c r="B71" s="24">
        <f>B65</f>
        <v>64000</v>
      </c>
      <c r="C71" s="9">
        <v>11</v>
      </c>
      <c r="D71" s="20">
        <f>E67</f>
        <v>482400</v>
      </c>
      <c r="E71" s="28">
        <f>32*26.92</f>
        <v>861.44</v>
      </c>
      <c r="F71" s="11">
        <f>E71*C71</f>
        <v>9475.84</v>
      </c>
      <c r="G71" s="24"/>
      <c r="H71" s="3"/>
      <c r="I71" s="3"/>
    </row>
    <row r="72" spans="1:9" x14ac:dyDescent="0.55000000000000004">
      <c r="A72" s="21" t="s">
        <v>18</v>
      </c>
      <c r="B72" s="25">
        <f>B66</f>
        <v>64000</v>
      </c>
      <c r="C72" s="6"/>
      <c r="D72" s="26">
        <f>F67</f>
        <v>0</v>
      </c>
      <c r="E72" s="30">
        <v>6.05</v>
      </c>
      <c r="F72" s="31">
        <f>E72*(D72/1000)</f>
        <v>0</v>
      </c>
      <c r="G72" s="24"/>
      <c r="H72" s="3"/>
      <c r="I72" s="3"/>
    </row>
    <row r="73" spans="1:9" x14ac:dyDescent="0.55000000000000004">
      <c r="A73" s="21"/>
      <c r="B73" s="24" t="s">
        <v>22</v>
      </c>
      <c r="C73" s="9">
        <f>SUM(C71:C72)</f>
        <v>11</v>
      </c>
      <c r="D73" s="15">
        <f>SUM(D71:D72)</f>
        <v>482400</v>
      </c>
      <c r="E73" s="3"/>
      <c r="F73" s="11">
        <f>SUM(F71:F72)</f>
        <v>9475.84</v>
      </c>
      <c r="G73" s="24"/>
      <c r="H73" s="3"/>
      <c r="I73" s="3"/>
    </row>
    <row r="74" spans="1:9" x14ac:dyDescent="0.55000000000000004">
      <c r="A74" s="3"/>
      <c r="B74" s="3"/>
      <c r="C74" s="3"/>
      <c r="D74" s="3"/>
      <c r="E74" s="3"/>
      <c r="F74" s="3"/>
      <c r="G74" s="3"/>
      <c r="H74" s="3"/>
      <c r="I74" s="3"/>
    </row>
    <row r="75" spans="1:9" ht="15.6" x14ac:dyDescent="0.6">
      <c r="A75" s="22" t="s">
        <v>29</v>
      </c>
      <c r="B75" s="3"/>
      <c r="C75" s="3"/>
      <c r="D75" s="3"/>
      <c r="E75" s="3"/>
      <c r="F75" s="3"/>
      <c r="G75" s="3"/>
      <c r="H75" s="3"/>
      <c r="I75" s="3"/>
    </row>
    <row r="76" spans="1:9" x14ac:dyDescent="0.55000000000000004">
      <c r="A76" s="3"/>
      <c r="B76" s="3"/>
      <c r="C76" s="3"/>
      <c r="D76" s="7" t="s">
        <v>21</v>
      </c>
      <c r="E76" s="23" t="s">
        <v>24</v>
      </c>
      <c r="F76" s="23" t="s">
        <v>25</v>
      </c>
      <c r="G76" s="3"/>
      <c r="H76" s="3"/>
      <c r="I76" s="3"/>
    </row>
    <row r="77" spans="1:9" x14ac:dyDescent="0.55000000000000004">
      <c r="A77" s="3"/>
      <c r="B77" s="3"/>
      <c r="C77" s="21" t="s">
        <v>30</v>
      </c>
      <c r="D77" s="9">
        <v>243000</v>
      </c>
      <c r="E77" s="3">
        <v>9.25</v>
      </c>
      <c r="F77" s="14">
        <f>D77/1000*E77</f>
        <v>2247.75</v>
      </c>
      <c r="G77" s="3"/>
      <c r="H77" s="3"/>
      <c r="I77" s="3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AlanV</dc:creator>
  <cp:lastModifiedBy>AlanV</cp:lastModifiedBy>
  <dcterms:created xsi:type="dcterms:W3CDTF">2023-01-25T17:52:17Z</dcterms:created>
  <dcterms:modified xsi:type="dcterms:W3CDTF">2023-01-25T18:00:42Z</dcterms:modified>
</cp:coreProperties>
</file>