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eam.duke-energy.com/sites/OHKYRegDiscovery/KY/202200XXX 2022 Capital Lease Authority/Discovery/STAFF 1st Set Data Requests/"/>
    </mc:Choice>
  </mc:AlternateContent>
  <xr:revisionPtr revIDLastSave="0" documentId="13_ncr:1_{BBDF75FA-71F3-4CBA-B4DD-5D97BE115AA6}" xr6:coauthVersionLast="47" xr6:coauthVersionMax="47" xr10:uidLastSave="{00000000-0000-0000-0000-000000000000}"/>
  <bookViews>
    <workbookView xWindow="28680" yWindow="-135" windowWidth="29040" windowHeight="16440" xr2:uid="{2BD17B17-DF32-414F-A028-AD18DBB2B387}"/>
  </bookViews>
  <sheets>
    <sheet name="1. Sales Price Less than FMV" sheetId="1" r:id="rId1"/>
    <sheet name="2. Sale Price FMV" sheetId="2" r:id="rId2"/>
    <sheet name="3. Same Price and Lease FMV" sheetId="3" r:id="rId3"/>
    <sheet name="4. Amortization" sheetId="4" r:id="rId4"/>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43922.7064814815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UST_10y" localSheetId="3">#REF!</definedName>
    <definedName name="UST_10y">#REF!</definedName>
    <definedName name="UST_2y" localSheetId="3">#REF!</definedName>
    <definedName name="UST_2y">#REF!</definedName>
    <definedName name="UST_30y" localSheetId="3">#REF!</definedName>
    <definedName name="UST_30y">#REF!</definedName>
    <definedName name="UST_3y" localSheetId="3">#REF!</definedName>
    <definedName name="UST_3y">#REF!</definedName>
    <definedName name="UST_5y" localSheetId="3">#REF!</definedName>
    <definedName name="UST_5y">#REF!</definedName>
    <definedName name="UST_7y" localSheetId="3">#REF!</definedName>
    <definedName name="UST_7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4" l="1"/>
  <c r="L6" i="4"/>
  <c r="C10" i="4" s="1"/>
  <c r="L10" i="4"/>
  <c r="L11" i="4" l="1"/>
  <c r="C22" i="1" l="1"/>
  <c r="D37" i="3" l="1"/>
  <c r="D28" i="3"/>
  <c r="D18" i="3"/>
  <c r="C16" i="3"/>
  <c r="L12" i="4"/>
  <c r="L13" i="4"/>
  <c r="L14" i="4"/>
  <c r="L15" i="4"/>
  <c r="L16" i="4"/>
  <c r="L17" i="4"/>
  <c r="L18" i="4"/>
  <c r="H10" i="4" l="1"/>
  <c r="C17" i="3" s="1"/>
  <c r="D10" i="4"/>
  <c r="D19" i="3"/>
  <c r="B10" i="3"/>
  <c r="I10" i="4" l="1"/>
  <c r="C23" i="3" s="1"/>
  <c r="E10" i="4"/>
  <c r="G10" i="4" s="1"/>
  <c r="C11" i="4" s="1"/>
  <c r="J10" i="4"/>
  <c r="H11" i="4" s="1"/>
  <c r="D24" i="3"/>
  <c r="C26" i="3"/>
  <c r="C27" i="3" l="1"/>
  <c r="D11" i="4" l="1"/>
  <c r="C35" i="3" l="1"/>
  <c r="E11" i="4"/>
  <c r="G11" i="4" s="1"/>
  <c r="C12" i="4" s="1"/>
  <c r="I11" i="4"/>
  <c r="C32" i="3" s="1"/>
  <c r="D33" i="3" s="1"/>
  <c r="C36" i="3" l="1"/>
  <c r="J11" i="4"/>
  <c r="H12" i="4" s="1"/>
  <c r="D12" i="4"/>
  <c r="I12" i="4" l="1"/>
  <c r="E12" i="4"/>
  <c r="G12" i="4" s="1"/>
  <c r="J12" i="4" l="1"/>
  <c r="H13" i="4" s="1"/>
  <c r="C13" i="4"/>
  <c r="D13" i="4" l="1"/>
  <c r="E13" i="4" l="1"/>
  <c r="G13" i="4" s="1"/>
  <c r="C14" i="4" l="1"/>
  <c r="J13" i="4"/>
  <c r="H14" i="4" s="1"/>
  <c r="D14" i="4" l="1"/>
  <c r="I14" i="4" l="1"/>
  <c r="J14" i="4" s="1"/>
  <c r="H15" i="4" s="1"/>
  <c r="E14" i="4"/>
  <c r="G14" i="4" s="1"/>
  <c r="C15" i="4" l="1"/>
  <c r="D15" i="4" l="1"/>
  <c r="I15" i="4" l="1"/>
  <c r="J15" i="4" s="1"/>
  <c r="H16" i="4" s="1"/>
  <c r="E15" i="4"/>
  <c r="G15" i="4" s="1"/>
  <c r="C16" i="4" l="1"/>
  <c r="D16" i="4" l="1"/>
  <c r="I16" i="4" l="1"/>
  <c r="J16" i="4" s="1"/>
  <c r="H17" i="4" s="1"/>
  <c r="E16" i="4"/>
  <c r="G16" i="4" s="1"/>
  <c r="C17" i="4" l="1"/>
  <c r="D17" i="4" l="1"/>
  <c r="E17" i="4" s="1"/>
  <c r="G17" i="4" s="1"/>
  <c r="I17" i="4" l="1"/>
  <c r="J17" i="4" s="1"/>
  <c r="H18" i="4" s="1"/>
  <c r="C18" i="4" l="1"/>
  <c r="D18" i="4" l="1"/>
  <c r="I18" i="4" l="1"/>
  <c r="D1" i="4"/>
  <c r="E18" i="4"/>
  <c r="G18" i="4" s="1"/>
  <c r="J18" i="4" l="1"/>
  <c r="C23" i="2" l="1"/>
  <c r="D24" i="2"/>
  <c r="D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Ward, Kendra Ann</author>
  </authors>
  <commentList>
    <comment ref="B1" authorId="0" shapeId="0" xr:uid="{0E38F92C-7EA7-4F56-8586-09A9DCC1891E}">
      <text>
        <r>
          <rPr>
            <b/>
            <sz val="9"/>
            <color indexed="81"/>
            <rFont val="Tahoma"/>
            <family val="2"/>
          </rPr>
          <t>Ward, Kendra Ann:</t>
        </r>
        <r>
          <rPr>
            <sz val="9"/>
            <color indexed="81"/>
            <rFont val="Tahoma"/>
            <family val="2"/>
          </rPr>
          <t xml:space="preserve">
The rate shown for a maturity date of 1 year is negative.  As a result, the will be zero as a negative discount rate cannot be used per the lease guidance.</t>
        </r>
      </text>
    </comment>
  </commentList>
</comments>
</file>

<file path=xl/sharedStrings.xml><?xml version="1.0" encoding="utf-8"?>
<sst xmlns="http://schemas.openxmlformats.org/spreadsheetml/2006/main" count="84" uniqueCount="46">
  <si>
    <t>Fair Market Value</t>
  </si>
  <si>
    <t>($ in millions)</t>
  </si>
  <si>
    <t>Proceeds</t>
  </si>
  <si>
    <t>Lease Payment</t>
  </si>
  <si>
    <t>Journal Entries:</t>
  </si>
  <si>
    <t>Cr.</t>
  </si>
  <si>
    <t>Dr.</t>
  </si>
  <si>
    <t>Cash</t>
  </si>
  <si>
    <t>PPE</t>
  </si>
  <si>
    <t>Lease ROU</t>
  </si>
  <si>
    <t>Lease Liab</t>
  </si>
  <si>
    <t>Amortization</t>
  </si>
  <si>
    <t>Monthly  over two year lease</t>
  </si>
  <si>
    <t>Details:</t>
  </si>
  <si>
    <t>At time of  transaction</t>
  </si>
  <si>
    <t>Book value of PPE</t>
  </si>
  <si>
    <t>FMV of lease payments</t>
  </si>
  <si>
    <t>Contractual lease payment</t>
  </si>
  <si>
    <t>Gain on sale</t>
  </si>
  <si>
    <t>As an example, lets assume that is the book value of the property at the time of sell is $34m and that we receive proceeds of $34m.  We will pay nothing for the two year lease, but the market rate of a lease of similar property is $3m.  Under the accounting guidance if the present value of the contractual lease payment is less than the present value of the fair market value of the lease payments the ROU asset would be recorded at the FMV of the lease payments and any gain/loss on the transaction adjusted accordingly.</t>
  </si>
  <si>
    <t xml:space="preserve">As an example, lets assume that is the book value of the property at the time of sell is $34m and that we receive proceeds of $34m.  We will pay FMV for the lease for nine months which for this example we will assume is $50,000/month and that the lease is an operating lease.  Under the accounting guidance, the sale of the property is treated in accordance with the sale guidance and the lease is treated in accordance with the lease guidance.  </t>
  </si>
  <si>
    <t>Interest Rate</t>
  </si>
  <si>
    <t xml:space="preserve">Month 1 </t>
  </si>
  <si>
    <t>Discount Rate</t>
  </si>
  <si>
    <t>Interest Expense</t>
  </si>
  <si>
    <t>Principal Only</t>
  </si>
  <si>
    <t>ROU</t>
  </si>
  <si>
    <t>Payment</t>
  </si>
  <si>
    <t>monthnumber</t>
  </si>
  <si>
    <t>beg_obligation</t>
  </si>
  <si>
    <t>int_paid</t>
  </si>
  <si>
    <t>prin_paid</t>
  </si>
  <si>
    <t>Lease payment</t>
  </si>
  <si>
    <t>end_obligation</t>
  </si>
  <si>
    <t>Asset Beginning</t>
  </si>
  <si>
    <t>ROU Amt</t>
  </si>
  <si>
    <t>ROU Ending</t>
  </si>
  <si>
    <t>PV</t>
  </si>
  <si>
    <t>9</t>
  </si>
  <si>
    <t>O&amp;M</t>
  </si>
  <si>
    <t>($ in whole dollars)</t>
  </si>
  <si>
    <t xml:space="preserve">O&amp;M </t>
  </si>
  <si>
    <t>Month 2</t>
  </si>
  <si>
    <t>*Remaining months shown in amortization tab</t>
  </si>
  <si>
    <t>Sale Leaseback Example</t>
  </si>
  <si>
    <t xml:space="preserve">As an example, lets assume that the fair value of property A is $34m and that would be the proceeds we would receive if sold with no leaseback agreement.  Lets also assume that is the book value of the property at the time of sell.  With the leaseback agreement we will only receive $32m in proceeds, but will not pay rent for a two year lease on the property after the sell.  Under the accounting guidance if the sales proceeds are less than the fair value of the asset, the difference is recognized as prepaid rent.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</si>
</sst>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quot;$&quot;* #,##0.0_);_(&quot;$&quot;* \(#,##0.0\);_(&quot;$&quot;* &quot;-&quot;??_);_(@_)"/>
    <numFmt numFmtId="167"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0"/>
      <color theme="1"/>
      <name val="Arial"/>
      <family val="2"/>
    </font>
    <font>
      <b/>
      <sz val="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6"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cellStyleXfs>
  <cellXfs count="42">
    <xf numFmtId="0" fontId="0" fillId="0" borderId="0" xfId="0"/>
    <xf numFmtId="0" fontId="2" fillId="0" borderId="0" xfId="0" applyFont="1"/>
    <xf numFmtId="164" fontId="0" fillId="0" borderId="0" xfId="2" applyNumberFormat="1" applyFont="1"/>
    <xf numFmtId="0" fontId="0" fillId="0" borderId="0" xfId="0" applyAlignment="1">
      <alignment horizontal="right"/>
    </xf>
    <xf numFmtId="0" fontId="0" fillId="0" borderId="0" xfId="0" applyAlignment="1">
      <alignment horizontal="center"/>
    </xf>
    <xf numFmtId="0" fontId="3" fillId="0" borderId="0" xfId="0" applyFont="1" applyAlignment="1">
      <alignment horizontal="right"/>
    </xf>
    <xf numFmtId="165" fontId="0" fillId="0" borderId="0" xfId="1" applyNumberFormat="1" applyFont="1"/>
    <xf numFmtId="0" fontId="3" fillId="0" borderId="0" xfId="0" applyFont="1" applyAlignment="1">
      <alignment horizontal="left"/>
    </xf>
    <xf numFmtId="0" fontId="2" fillId="0" borderId="0" xfId="0" applyFont="1" applyAlignment="1">
      <alignment horizontal="left"/>
    </xf>
    <xf numFmtId="166" fontId="0" fillId="0" borderId="0" xfId="2" applyNumberFormat="1" applyFont="1"/>
    <xf numFmtId="167" fontId="0" fillId="0" borderId="0" xfId="1" applyNumberFormat="1" applyFont="1"/>
    <xf numFmtId="9" fontId="0" fillId="0" borderId="0" xfId="3" applyFont="1"/>
    <xf numFmtId="14" fontId="4" fillId="0" borderId="0" xfId="4" applyNumberFormat="1"/>
    <xf numFmtId="10" fontId="5" fillId="2" borderId="0" xfId="5" applyNumberFormat="1" applyFont="1" applyFill="1"/>
    <xf numFmtId="0" fontId="4" fillId="0" borderId="0" xfId="4"/>
    <xf numFmtId="167" fontId="5" fillId="0" borderId="0" xfId="6" applyNumberFormat="1" applyFont="1"/>
    <xf numFmtId="167" fontId="5" fillId="0" borderId="0" xfId="6" applyNumberFormat="1" applyFont="1" applyAlignment="1">
      <alignment horizontal="right"/>
    </xf>
    <xf numFmtId="167" fontId="4" fillId="0" borderId="0" xfId="6" applyNumberFormat="1" applyFont="1" applyAlignment="1">
      <alignment horizontal="right"/>
    </xf>
    <xf numFmtId="10" fontId="5" fillId="3" borderId="0" xfId="5" applyNumberFormat="1" applyFont="1" applyFill="1"/>
    <xf numFmtId="10" fontId="5" fillId="0" borderId="0" xfId="5" applyNumberFormat="1" applyFont="1" applyFill="1"/>
    <xf numFmtId="0" fontId="4" fillId="0" borderId="0" xfId="4" applyAlignment="1">
      <alignment horizontal="center"/>
    </xf>
    <xf numFmtId="167" fontId="5" fillId="0" borderId="0" xfId="6" applyNumberFormat="1" applyFont="1" applyFill="1"/>
    <xf numFmtId="9" fontId="5" fillId="0" borderId="0" xfId="5" applyFont="1" applyFill="1"/>
    <xf numFmtId="10" fontId="5" fillId="3" borderId="0" xfId="5" applyNumberFormat="1" applyFont="1" applyFill="1" applyAlignment="1">
      <alignment horizontal="right"/>
    </xf>
    <xf numFmtId="167" fontId="4" fillId="0" borderId="0" xfId="4" applyNumberFormat="1"/>
    <xf numFmtId="14" fontId="4" fillId="4" borderId="0" xfId="4" applyNumberFormat="1" applyFill="1"/>
    <xf numFmtId="167" fontId="6" fillId="0" borderId="0" xfId="6" applyNumberFormat="1" applyFont="1"/>
    <xf numFmtId="167" fontId="5" fillId="0" borderId="0" xfId="6" applyNumberFormat="1" applyFont="1" applyAlignment="1">
      <alignment horizontal="center"/>
    </xf>
    <xf numFmtId="167" fontId="6" fillId="0" borderId="0" xfId="6" applyNumberFormat="1" applyFont="1" applyAlignment="1">
      <alignment horizontal="center"/>
    </xf>
    <xf numFmtId="14" fontId="4" fillId="3" borderId="0" xfId="4" applyNumberFormat="1" applyFill="1"/>
    <xf numFmtId="14" fontId="6" fillId="0" borderId="0" xfId="4" applyNumberFormat="1" applyFont="1" applyAlignment="1">
      <alignment horizontal="center"/>
    </xf>
    <xf numFmtId="14" fontId="6" fillId="4" borderId="0" xfId="4" applyNumberFormat="1" applyFont="1" applyFill="1" applyAlignment="1">
      <alignment horizontal="center"/>
    </xf>
    <xf numFmtId="14" fontId="6" fillId="3" borderId="0" xfId="4" applyNumberFormat="1" applyFont="1" applyFill="1" applyAlignment="1">
      <alignment horizontal="center"/>
    </xf>
    <xf numFmtId="167" fontId="5" fillId="4" borderId="0" xfId="6" applyNumberFormat="1" applyFont="1" applyFill="1"/>
    <xf numFmtId="10" fontId="5" fillId="0" borderId="0" xfId="5" applyNumberFormat="1" applyFont="1"/>
    <xf numFmtId="0" fontId="6" fillId="0" borderId="0" xfId="4" applyFont="1" applyFill="1" applyAlignment="1">
      <alignment horizontal="center"/>
    </xf>
    <xf numFmtId="167" fontId="5" fillId="4" borderId="0" xfId="6" applyNumberFormat="1" applyFont="1" applyFill="1" applyAlignment="1">
      <alignment horizontal="right"/>
    </xf>
    <xf numFmtId="0" fontId="3" fillId="0" borderId="0" xfId="0" applyFont="1"/>
    <xf numFmtId="167" fontId="4" fillId="0" borderId="0" xfId="1" applyNumberFormat="1" applyFont="1"/>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cellXfs>
  <cellStyles count="7">
    <cellStyle name="Comma" xfId="1" builtinId="3"/>
    <cellStyle name="Comma 2" xfId="6" xr:uid="{47AFA6E4-795A-412C-B3CB-D81D80F87F4E}"/>
    <cellStyle name="Currency" xfId="2" builtinId="4"/>
    <cellStyle name="Normal" xfId="0" builtinId="0"/>
    <cellStyle name="Normal 2" xfId="4" xr:uid="{770D37D6-388B-49ED-B575-81154CE5ADFF}"/>
    <cellStyle name="Percent" xfId="3" builtinId="5"/>
    <cellStyle name="Percent 2" xfId="5" xr:uid="{4B4DFF75-66A4-416B-B19A-57D4B964F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A48B-7E93-4A83-86F1-E85B86B6D0FB}">
  <sheetPr>
    <pageSetUpPr fitToPage="1"/>
  </sheetPr>
  <dimension ref="A1:F23"/>
  <sheetViews>
    <sheetView tabSelected="1" view="pageLayout" zoomScaleNormal="100" workbookViewId="0"/>
  </sheetViews>
  <sheetFormatPr defaultRowHeight="15" x14ac:dyDescent="0.25"/>
  <cols>
    <col min="1" max="1" width="21.7109375" customWidth="1"/>
    <col min="2" max="2" width="12" customWidth="1"/>
  </cols>
  <sheetData>
    <row r="1" spans="1:6" x14ac:dyDescent="0.25">
      <c r="A1" s="1" t="s">
        <v>44</v>
      </c>
    </row>
    <row r="2" spans="1:6" x14ac:dyDescent="0.25">
      <c r="A2" s="1" t="s">
        <v>1</v>
      </c>
    </row>
    <row r="5" spans="1:6" ht="119.25" customHeight="1" x14ac:dyDescent="0.25">
      <c r="A5" s="39" t="s">
        <v>45</v>
      </c>
      <c r="B5" s="40"/>
      <c r="C5" s="40"/>
      <c r="D5" s="40"/>
      <c r="E5" s="40"/>
      <c r="F5" s="41"/>
    </row>
    <row r="7" spans="1:6" x14ac:dyDescent="0.25">
      <c r="A7" s="1" t="s">
        <v>13</v>
      </c>
    </row>
    <row r="8" spans="1:6" x14ac:dyDescent="0.25">
      <c r="A8" t="s">
        <v>0</v>
      </c>
      <c r="B8" s="2">
        <v>34</v>
      </c>
    </row>
    <row r="9" spans="1:6" x14ac:dyDescent="0.25">
      <c r="A9" t="s">
        <v>2</v>
      </c>
      <c r="B9" s="2">
        <v>32</v>
      </c>
    </row>
    <row r="10" spans="1:6" x14ac:dyDescent="0.25">
      <c r="A10" t="s">
        <v>3</v>
      </c>
      <c r="B10" s="2">
        <v>0</v>
      </c>
    </row>
    <row r="13" spans="1:6" x14ac:dyDescent="0.25">
      <c r="A13" s="8" t="s">
        <v>4</v>
      </c>
      <c r="C13" s="4" t="s">
        <v>6</v>
      </c>
      <c r="D13" s="4" t="s">
        <v>5</v>
      </c>
    </row>
    <row r="14" spans="1:6" x14ac:dyDescent="0.25">
      <c r="A14" s="5" t="s">
        <v>14</v>
      </c>
      <c r="C14" s="4"/>
      <c r="D14" s="4"/>
    </row>
    <row r="15" spans="1:6" x14ac:dyDescent="0.25">
      <c r="A15" s="3"/>
      <c r="B15" t="s">
        <v>7</v>
      </c>
      <c r="C15">
        <v>32</v>
      </c>
    </row>
    <row r="16" spans="1:6" x14ac:dyDescent="0.25">
      <c r="A16" s="3"/>
      <c r="B16" t="s">
        <v>9</v>
      </c>
      <c r="C16">
        <v>2</v>
      </c>
    </row>
    <row r="17" spans="1:4" x14ac:dyDescent="0.25">
      <c r="B17" t="s">
        <v>8</v>
      </c>
      <c r="D17">
        <v>34</v>
      </c>
    </row>
    <row r="18" spans="1:4" x14ac:dyDescent="0.25">
      <c r="A18" s="3"/>
      <c r="B18" t="s">
        <v>10</v>
      </c>
      <c r="D18">
        <v>0</v>
      </c>
    </row>
    <row r="19" spans="1:4" x14ac:dyDescent="0.25">
      <c r="A19" s="3"/>
    </row>
    <row r="21" spans="1:4" x14ac:dyDescent="0.25">
      <c r="A21" s="7" t="s">
        <v>12</v>
      </c>
    </row>
    <row r="22" spans="1:4" x14ac:dyDescent="0.25">
      <c r="B22" t="s">
        <v>11</v>
      </c>
      <c r="C22" s="6">
        <f>C16/12</f>
        <v>0.16666666666666666</v>
      </c>
    </row>
    <row r="23" spans="1:4" x14ac:dyDescent="0.25">
      <c r="B23" t="s">
        <v>9</v>
      </c>
      <c r="D23" s="6">
        <f>C22</f>
        <v>0.16666666666666666</v>
      </c>
    </row>
  </sheetData>
  <mergeCells count="1">
    <mergeCell ref="A5:F5"/>
  </mergeCells>
  <pageMargins left="0.7" right="0.7" top="0.88541666666666663" bottom="0.75" header="0.3" footer="0.3"/>
  <pageSetup orientation="portrait" r:id="rId1"/>
  <headerFooter>
    <oddHeader xml:space="preserve">&amp;R&amp;"Times New Roman,Bold"&amp;10KyPSC Case No. 2022-00335
STAFF-DR-01-002(a) Attachment 2
Page &amp;P of &amp;N
</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14E5F-116A-46D7-B1F3-125C3F663617}">
  <dimension ref="A1:F24"/>
  <sheetViews>
    <sheetView view="pageLayout" zoomScaleNormal="100" workbookViewId="0"/>
  </sheetViews>
  <sheetFormatPr defaultRowHeight="15" x14ac:dyDescent="0.25"/>
  <cols>
    <col min="1" max="1" width="25.85546875" customWidth="1"/>
    <col min="2" max="2" width="17.85546875" customWidth="1"/>
  </cols>
  <sheetData>
    <row r="1" spans="1:6" x14ac:dyDescent="0.25">
      <c r="A1" s="1" t="s">
        <v>44</v>
      </c>
    </row>
    <row r="2" spans="1:6" x14ac:dyDescent="0.25">
      <c r="A2" s="1" t="s">
        <v>1</v>
      </c>
    </row>
    <row r="5" spans="1:6" ht="108.75" customHeight="1" x14ac:dyDescent="0.25">
      <c r="A5" s="39" t="s">
        <v>19</v>
      </c>
      <c r="B5" s="40"/>
      <c r="C5" s="40"/>
      <c r="D5" s="40"/>
      <c r="E5" s="40"/>
      <c r="F5" s="41"/>
    </row>
    <row r="7" spans="1:6" x14ac:dyDescent="0.25">
      <c r="A7" s="1" t="s">
        <v>13</v>
      </c>
    </row>
    <row r="8" spans="1:6" x14ac:dyDescent="0.25">
      <c r="A8" t="s">
        <v>15</v>
      </c>
      <c r="B8" s="2">
        <v>34</v>
      </c>
    </row>
    <row r="9" spans="1:6" x14ac:dyDescent="0.25">
      <c r="A9" t="s">
        <v>2</v>
      </c>
      <c r="B9" s="2">
        <v>34</v>
      </c>
    </row>
    <row r="10" spans="1:6" x14ac:dyDescent="0.25">
      <c r="A10" t="s">
        <v>16</v>
      </c>
      <c r="B10" s="2">
        <v>3</v>
      </c>
    </row>
    <row r="11" spans="1:6" x14ac:dyDescent="0.25">
      <c r="A11" t="s">
        <v>17</v>
      </c>
      <c r="B11" s="2">
        <v>0</v>
      </c>
    </row>
    <row r="14" spans="1:6" x14ac:dyDescent="0.25">
      <c r="A14" s="8" t="s">
        <v>4</v>
      </c>
      <c r="C14" s="4" t="s">
        <v>6</v>
      </c>
      <c r="D14" s="4" t="s">
        <v>5</v>
      </c>
    </row>
    <row r="15" spans="1:6" x14ac:dyDescent="0.25">
      <c r="A15" s="5" t="s">
        <v>14</v>
      </c>
      <c r="C15" s="4"/>
      <c r="D15" s="4"/>
    </row>
    <row r="16" spans="1:6" x14ac:dyDescent="0.25">
      <c r="A16" s="3"/>
      <c r="B16" t="s">
        <v>7</v>
      </c>
      <c r="C16">
        <v>34</v>
      </c>
    </row>
    <row r="17" spans="1:4" x14ac:dyDescent="0.25">
      <c r="A17" s="3"/>
      <c r="B17" t="s">
        <v>9</v>
      </c>
      <c r="C17">
        <v>3</v>
      </c>
    </row>
    <row r="18" spans="1:4" x14ac:dyDescent="0.25">
      <c r="B18" t="s">
        <v>8</v>
      </c>
      <c r="D18">
        <v>34</v>
      </c>
    </row>
    <row r="19" spans="1:4" x14ac:dyDescent="0.25">
      <c r="A19" s="3"/>
      <c r="B19" t="s">
        <v>10</v>
      </c>
      <c r="D19">
        <v>0</v>
      </c>
    </row>
    <row r="20" spans="1:4" x14ac:dyDescent="0.25">
      <c r="A20" s="3"/>
      <c r="B20" t="s">
        <v>18</v>
      </c>
      <c r="D20">
        <v>3</v>
      </c>
    </row>
    <row r="22" spans="1:4" x14ac:dyDescent="0.25">
      <c r="A22" s="7" t="s">
        <v>12</v>
      </c>
    </row>
    <row r="23" spans="1:4" x14ac:dyDescent="0.25">
      <c r="B23" t="s">
        <v>11</v>
      </c>
      <c r="C23" s="6">
        <f>C17/12</f>
        <v>0.25</v>
      </c>
    </row>
    <row r="24" spans="1:4" x14ac:dyDescent="0.25">
      <c r="B24" t="s">
        <v>9</v>
      </c>
      <c r="D24" s="6">
        <f>C23</f>
        <v>0.25</v>
      </c>
    </row>
  </sheetData>
  <mergeCells count="1">
    <mergeCell ref="A5:F5"/>
  </mergeCells>
  <pageMargins left="0.7" right="0.7" top="0.88541666666666663" bottom="0.75" header="0.3" footer="0.3"/>
  <pageSetup orientation="portrait" r:id="rId1"/>
  <headerFooter>
    <oddHeader xml:space="preserve">&amp;R&amp;"Times New Roman,Bold"&amp;10KyPSC Case No. 2022-00335
STAFF-DR-01-002(a) Attachment 2
Page &amp;P of &amp;N
</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2000-8956-45B7-8373-E4B1E940437B}">
  <dimension ref="A1:F39"/>
  <sheetViews>
    <sheetView view="pageLayout" zoomScaleNormal="100" workbookViewId="0"/>
  </sheetViews>
  <sheetFormatPr defaultRowHeight="15" x14ac:dyDescent="0.25"/>
  <cols>
    <col min="1" max="1" width="29" customWidth="1"/>
    <col min="2" max="2" width="12.5703125" bestFit="1" customWidth="1"/>
    <col min="3" max="4" width="11.5703125" bestFit="1" customWidth="1"/>
  </cols>
  <sheetData>
    <row r="1" spans="1:6" x14ac:dyDescent="0.25">
      <c r="A1" s="1" t="s">
        <v>44</v>
      </c>
    </row>
    <row r="2" spans="1:6" x14ac:dyDescent="0.25">
      <c r="A2" s="1" t="s">
        <v>40</v>
      </c>
    </row>
    <row r="5" spans="1:6" ht="90.75" customHeight="1" x14ac:dyDescent="0.25">
      <c r="A5" s="39" t="s">
        <v>20</v>
      </c>
      <c r="B5" s="40"/>
      <c r="C5" s="40"/>
      <c r="D5" s="40"/>
      <c r="E5" s="40"/>
      <c r="F5" s="41"/>
    </row>
    <row r="7" spans="1:6" x14ac:dyDescent="0.25">
      <c r="A7" s="1" t="s">
        <v>13</v>
      </c>
    </row>
    <row r="8" spans="1:6" x14ac:dyDescent="0.25">
      <c r="A8" t="s">
        <v>15</v>
      </c>
      <c r="B8" s="2">
        <v>34000000</v>
      </c>
    </row>
    <row r="9" spans="1:6" x14ac:dyDescent="0.25">
      <c r="A9" t="s">
        <v>2</v>
      </c>
      <c r="B9" s="2">
        <v>34000000</v>
      </c>
    </row>
    <row r="10" spans="1:6" x14ac:dyDescent="0.25">
      <c r="A10" t="s">
        <v>16</v>
      </c>
      <c r="B10" s="2">
        <f>'4. Amortization'!C10</f>
        <v>448130.71487472294</v>
      </c>
    </row>
    <row r="11" spans="1:6" x14ac:dyDescent="0.25">
      <c r="A11" t="s">
        <v>17</v>
      </c>
      <c r="B11" s="9">
        <v>50000</v>
      </c>
    </row>
    <row r="12" spans="1:6" x14ac:dyDescent="0.25">
      <c r="A12" t="s">
        <v>21</v>
      </c>
      <c r="B12" s="11">
        <v>0.01</v>
      </c>
    </row>
    <row r="14" spans="1:6" x14ac:dyDescent="0.25">
      <c r="A14" s="8" t="s">
        <v>4</v>
      </c>
      <c r="C14" s="4" t="s">
        <v>6</v>
      </c>
      <c r="D14" s="4" t="s">
        <v>5</v>
      </c>
    </row>
    <row r="15" spans="1:6" x14ac:dyDescent="0.25">
      <c r="A15" s="5" t="s">
        <v>14</v>
      </c>
      <c r="C15" s="4"/>
      <c r="D15" s="4"/>
    </row>
    <row r="16" spans="1:6" x14ac:dyDescent="0.25">
      <c r="A16" s="3"/>
      <c r="B16" t="s">
        <v>7</v>
      </c>
      <c r="C16" s="10">
        <f>B9</f>
        <v>34000000</v>
      </c>
      <c r="D16" s="6"/>
    </row>
    <row r="17" spans="1:4" x14ac:dyDescent="0.25">
      <c r="A17" s="3"/>
      <c r="B17" t="s">
        <v>9</v>
      </c>
      <c r="C17" s="10">
        <f>'4. Amortization'!H10</f>
        <v>448130.71487472294</v>
      </c>
      <c r="D17" s="6"/>
    </row>
    <row r="18" spans="1:4" x14ac:dyDescent="0.25">
      <c r="B18" t="s">
        <v>8</v>
      </c>
      <c r="C18" s="6"/>
      <c r="D18" s="10">
        <f>B8</f>
        <v>34000000</v>
      </c>
    </row>
    <row r="19" spans="1:4" x14ac:dyDescent="0.25">
      <c r="A19" s="3"/>
      <c r="B19" t="s">
        <v>10</v>
      </c>
      <c r="C19" s="6"/>
      <c r="D19" s="10">
        <f>'4. Amortization'!C10</f>
        <v>448130.71487472294</v>
      </c>
    </row>
    <row r="20" spans="1:4" x14ac:dyDescent="0.25">
      <c r="A20" s="3"/>
      <c r="C20" s="6"/>
      <c r="D20" s="6"/>
    </row>
    <row r="22" spans="1:4" x14ac:dyDescent="0.25">
      <c r="A22" s="5" t="s">
        <v>22</v>
      </c>
    </row>
    <row r="23" spans="1:4" x14ac:dyDescent="0.25">
      <c r="B23" t="s">
        <v>39</v>
      </c>
      <c r="C23" s="10">
        <f>-'4. Amortization'!I10</f>
        <v>49626.557737604395</v>
      </c>
    </row>
    <row r="24" spans="1:4" x14ac:dyDescent="0.25">
      <c r="B24" t="s">
        <v>9</v>
      </c>
      <c r="D24" s="10">
        <f>C23</f>
        <v>49626.557737604395</v>
      </c>
    </row>
    <row r="26" spans="1:4" x14ac:dyDescent="0.25">
      <c r="B26" t="s">
        <v>41</v>
      </c>
      <c r="C26" s="10">
        <f>'4. Amortization'!D10</f>
        <v>373.44226239560248</v>
      </c>
    </row>
    <row r="27" spans="1:4" x14ac:dyDescent="0.25">
      <c r="B27" t="s">
        <v>10</v>
      </c>
      <c r="C27" s="10">
        <f>'4. Amortization'!E10</f>
        <v>49626.557737604395</v>
      </c>
    </row>
    <row r="28" spans="1:4" x14ac:dyDescent="0.25">
      <c r="B28" t="s">
        <v>7</v>
      </c>
      <c r="D28" s="10">
        <f>'4. Amortization'!F10</f>
        <v>50000</v>
      </c>
    </row>
    <row r="31" spans="1:4" x14ac:dyDescent="0.25">
      <c r="A31" s="5" t="s">
        <v>42</v>
      </c>
    </row>
    <row r="32" spans="1:4" x14ac:dyDescent="0.25">
      <c r="B32" t="s">
        <v>39</v>
      </c>
      <c r="C32" s="10">
        <f>-'4. Amortization'!I11</f>
        <v>49667.913202385731</v>
      </c>
    </row>
    <row r="33" spans="1:4" x14ac:dyDescent="0.25">
      <c r="B33" t="s">
        <v>9</v>
      </c>
      <c r="D33" s="10">
        <f>C32</f>
        <v>49667.913202385731</v>
      </c>
    </row>
    <row r="35" spans="1:4" x14ac:dyDescent="0.25">
      <c r="B35" t="s">
        <v>41</v>
      </c>
      <c r="C35" s="10">
        <f>'4. Amortization'!D11</f>
        <v>332.08679761426544</v>
      </c>
    </row>
    <row r="36" spans="1:4" x14ac:dyDescent="0.25">
      <c r="B36" t="s">
        <v>10</v>
      </c>
      <c r="C36" s="10">
        <f>'4. Amortization'!E11</f>
        <v>49667.913202385731</v>
      </c>
    </row>
    <row r="37" spans="1:4" x14ac:dyDescent="0.25">
      <c r="B37" t="s">
        <v>7</v>
      </c>
      <c r="D37" s="10">
        <f>'4. Amortization'!F11</f>
        <v>50000</v>
      </c>
    </row>
    <row r="39" spans="1:4" x14ac:dyDescent="0.25">
      <c r="A39" s="37" t="s">
        <v>43</v>
      </c>
    </row>
  </sheetData>
  <mergeCells count="1">
    <mergeCell ref="A5:F5"/>
  </mergeCells>
  <pageMargins left="0.7" right="0.7" top="0.88541666666666663" bottom="0.75" header="0.3" footer="0.3"/>
  <pageSetup orientation="portrait" horizontalDpi="1200" verticalDpi="1200" r:id="rId1"/>
  <headerFooter>
    <oddHeader xml:space="preserve">&amp;R&amp;"Times New Roman,Bold"&amp;10KyPSC Case No. 2022-00335
STAFF-DR-01-002(a) Attachment 2
Page &amp;P of &amp;N
</oddHeader>
    <oddFooter>&amp;C&amp;F&amp;R&amp;A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7E1F-D009-4902-AB10-2A73866A3A8A}">
  <sheetPr>
    <pageSetUpPr fitToPage="1"/>
  </sheetPr>
  <dimension ref="A1:L35"/>
  <sheetViews>
    <sheetView view="pageLayout" zoomScaleNormal="100" workbookViewId="0"/>
  </sheetViews>
  <sheetFormatPr defaultColWidth="9.140625" defaultRowHeight="13.5" customHeight="1" x14ac:dyDescent="0.2"/>
  <cols>
    <col min="1" max="1" width="16" style="12" customWidth="1"/>
    <col min="2" max="2" width="9.85546875" style="12" customWidth="1"/>
    <col min="3" max="3" width="15.85546875" style="14" bestFit="1" customWidth="1"/>
    <col min="4" max="4" width="11.42578125" style="15" bestFit="1" customWidth="1"/>
    <col min="5" max="5" width="12.7109375" style="15" bestFit="1" customWidth="1"/>
    <col min="6" max="6" width="15.42578125" style="15" bestFit="1" customWidth="1"/>
    <col min="7" max="10" width="15.28515625" style="15" customWidth="1"/>
    <col min="11" max="11" width="7.7109375" style="14" bestFit="1" customWidth="1"/>
    <col min="12" max="12" width="15.7109375" style="14" customWidth="1"/>
    <col min="13" max="16384" width="9.140625" style="14"/>
  </cols>
  <sheetData>
    <row r="1" spans="1:12" ht="12.75" x14ac:dyDescent="0.2">
      <c r="A1" s="12" t="s">
        <v>23</v>
      </c>
      <c r="B1" s="13">
        <v>0.01</v>
      </c>
      <c r="C1" s="14" t="s">
        <v>24</v>
      </c>
      <c r="D1" s="15">
        <f>SUM(D10:D18)</f>
        <v>1869.2851252772496</v>
      </c>
      <c r="F1" s="16"/>
      <c r="H1" s="17"/>
      <c r="K1" s="18"/>
      <c r="L1" s="35"/>
    </row>
    <row r="2" spans="1:12" ht="12" customHeight="1" x14ac:dyDescent="0.2">
      <c r="B2" s="19"/>
      <c r="F2" s="16"/>
      <c r="H2" s="17"/>
      <c r="K2" s="18"/>
      <c r="L2" s="20"/>
    </row>
    <row r="3" spans="1:12" ht="12" customHeight="1" x14ac:dyDescent="0.2">
      <c r="B3" s="21"/>
      <c r="F3" s="16"/>
      <c r="H3" s="17"/>
      <c r="K3" s="18"/>
      <c r="L3" s="20"/>
    </row>
    <row r="4" spans="1:12" ht="11.25" customHeight="1" x14ac:dyDescent="0.2">
      <c r="B4" s="21"/>
      <c r="F4" s="16"/>
      <c r="H4" s="17"/>
      <c r="K4" s="18"/>
      <c r="L4" s="20"/>
    </row>
    <row r="5" spans="1:12" ht="12" customHeight="1" x14ac:dyDescent="0.2">
      <c r="B5" s="22"/>
      <c r="F5" s="16"/>
      <c r="H5" s="17"/>
      <c r="K5" s="18"/>
      <c r="L5" s="20"/>
    </row>
    <row r="6" spans="1:12" ht="12" customHeight="1" x14ac:dyDescent="0.2">
      <c r="B6" s="22"/>
      <c r="K6" s="23"/>
      <c r="L6" s="24">
        <f>SUM(L10:L18)</f>
        <v>448130.71487472294</v>
      </c>
    </row>
    <row r="7" spans="1:12" ht="12" customHeight="1" x14ac:dyDescent="0.2">
      <c r="B7" s="19"/>
      <c r="K7" s="18"/>
      <c r="L7" s="24"/>
    </row>
    <row r="8" spans="1:12" ht="12" customHeight="1" x14ac:dyDescent="0.2">
      <c r="B8" s="25"/>
      <c r="G8" s="26" t="s">
        <v>25</v>
      </c>
      <c r="H8" s="28" t="s">
        <v>26</v>
      </c>
      <c r="I8" s="27"/>
      <c r="J8" s="27"/>
      <c r="K8" s="29"/>
      <c r="L8" s="20" t="s">
        <v>27</v>
      </c>
    </row>
    <row r="9" spans="1:12" ht="12" customHeight="1" x14ac:dyDescent="0.2">
      <c r="A9" s="30" t="s">
        <v>28</v>
      </c>
      <c r="B9" s="31"/>
      <c r="C9" s="28" t="s">
        <v>29</v>
      </c>
      <c r="D9" s="28" t="s">
        <v>30</v>
      </c>
      <c r="E9" s="28" t="s">
        <v>31</v>
      </c>
      <c r="F9" s="28" t="s">
        <v>32</v>
      </c>
      <c r="G9" s="28" t="s">
        <v>33</v>
      </c>
      <c r="H9" s="28" t="s">
        <v>34</v>
      </c>
      <c r="I9" s="28" t="s">
        <v>35</v>
      </c>
      <c r="J9" s="28" t="s">
        <v>36</v>
      </c>
      <c r="K9" s="32"/>
      <c r="L9" s="27" t="s">
        <v>37</v>
      </c>
    </row>
    <row r="10" spans="1:12" ht="12" customHeight="1" x14ac:dyDescent="0.2">
      <c r="A10" s="12">
        <v>44927</v>
      </c>
      <c r="B10" s="33">
        <v>1</v>
      </c>
      <c r="C10" s="24">
        <f>L6</f>
        <v>448130.71487472294</v>
      </c>
      <c r="D10" s="15">
        <f>C10*($B$1/12)</f>
        <v>373.44226239560248</v>
      </c>
      <c r="E10" s="15">
        <f>F10-D10</f>
        <v>49626.557737604395</v>
      </c>
      <c r="F10" s="15">
        <v>50000</v>
      </c>
      <c r="G10" s="15">
        <f>C10-E10</f>
        <v>398504.15713711851</v>
      </c>
      <c r="H10" s="15">
        <f>C10</f>
        <v>448130.71487472294</v>
      </c>
      <c r="I10" s="15">
        <f>-F10+D10</f>
        <v>-49626.557737604395</v>
      </c>
      <c r="J10" s="15">
        <f>SUM(H10:I10)</f>
        <v>398504.15713711851</v>
      </c>
      <c r="K10" s="29"/>
      <c r="L10" s="15">
        <f>-PV($B$1/12,B10,,F10,1)</f>
        <v>49958.368026644464</v>
      </c>
    </row>
    <row r="11" spans="1:12" ht="12" customHeight="1" x14ac:dyDescent="0.2">
      <c r="A11" s="12">
        <v>44958</v>
      </c>
      <c r="B11" s="33">
        <v>2</v>
      </c>
      <c r="C11" s="24">
        <f>G10</f>
        <v>398504.15713711851</v>
      </c>
      <c r="D11" s="15">
        <f>C11*($B$1/12)</f>
        <v>332.08679761426544</v>
      </c>
      <c r="E11" s="15">
        <f t="shared" ref="E11:E17" si="0">F11-D11</f>
        <v>49667.913202385731</v>
      </c>
      <c r="F11" s="15">
        <v>50000</v>
      </c>
      <c r="G11" s="15">
        <f>C11-E11</f>
        <v>348836.2439347328</v>
      </c>
      <c r="H11" s="15">
        <f>J10</f>
        <v>398504.15713711851</v>
      </c>
      <c r="I11" s="15">
        <f t="shared" ref="I11:I17" si="1">-F11+D11</f>
        <v>-49667.913202385731</v>
      </c>
      <c r="J11" s="15">
        <f>SUM(H11:I11)</f>
        <v>348836.2439347328</v>
      </c>
      <c r="K11" s="29"/>
      <c r="L11" s="15">
        <f>-PV($B$1/12,B11,,F11,1)</f>
        <v>49916.770717713051</v>
      </c>
    </row>
    <row r="12" spans="1:12" ht="12" customHeight="1" x14ac:dyDescent="0.2">
      <c r="A12" s="12">
        <v>44986</v>
      </c>
      <c r="B12" s="33">
        <v>3</v>
      </c>
      <c r="C12" s="24">
        <f t="shared" ref="C12:C18" si="2">G11</f>
        <v>348836.2439347328</v>
      </c>
      <c r="D12" s="15">
        <f t="shared" ref="D12:D18" si="3">C12*($B$1/12)</f>
        <v>290.69686994561067</v>
      </c>
      <c r="E12" s="15">
        <f t="shared" si="0"/>
        <v>49709.303130054388</v>
      </c>
      <c r="F12" s="15">
        <v>50000</v>
      </c>
      <c r="G12" s="15">
        <f>C12-E12</f>
        <v>299126.94080467842</v>
      </c>
      <c r="H12" s="15">
        <f>J11</f>
        <v>348836.2439347328</v>
      </c>
      <c r="I12" s="15">
        <f t="shared" si="1"/>
        <v>-49709.303130054388</v>
      </c>
      <c r="J12" s="15">
        <f t="shared" ref="J12:J18" si="4">SUM(H12:I12)</f>
        <v>299126.94080467842</v>
      </c>
      <c r="K12" s="29"/>
      <c r="L12" s="15">
        <f t="shared" ref="L12:L18" si="5">-PV($B$1/12,B12,,F12,1)</f>
        <v>49875.208044342769</v>
      </c>
    </row>
    <row r="13" spans="1:12" ht="12" customHeight="1" x14ac:dyDescent="0.2">
      <c r="A13" s="12">
        <v>45017</v>
      </c>
      <c r="B13" s="33">
        <v>4</v>
      </c>
      <c r="C13" s="24">
        <f t="shared" si="2"/>
        <v>299126.94080467842</v>
      </c>
      <c r="D13" s="15">
        <f t="shared" si="3"/>
        <v>249.27245067056538</v>
      </c>
      <c r="E13" s="15">
        <f t="shared" si="0"/>
        <v>49750.727549329436</v>
      </c>
      <c r="F13" s="15">
        <v>50000</v>
      </c>
      <c r="G13" s="15">
        <f t="shared" ref="G13:G18" si="6">C13-E13</f>
        <v>249376.21325534899</v>
      </c>
      <c r="H13" s="15">
        <f>J12</f>
        <v>299126.94080467842</v>
      </c>
      <c r="I13" s="15">
        <f>-F13+D13</f>
        <v>-49750.727549329436</v>
      </c>
      <c r="J13" s="15">
        <f t="shared" si="4"/>
        <v>249376.21325534899</v>
      </c>
      <c r="K13" s="29"/>
      <c r="L13" s="15">
        <f t="shared" si="5"/>
        <v>49833.679977694694</v>
      </c>
    </row>
    <row r="14" spans="1:12" ht="12" customHeight="1" x14ac:dyDescent="0.2">
      <c r="A14" s="12">
        <v>45047</v>
      </c>
      <c r="B14" s="33">
        <v>5</v>
      </c>
      <c r="C14" s="24">
        <f t="shared" si="2"/>
        <v>249376.21325534899</v>
      </c>
      <c r="D14" s="15">
        <f t="shared" si="3"/>
        <v>207.81351104612418</v>
      </c>
      <c r="E14" s="15">
        <f t="shared" si="0"/>
        <v>49792.186488953877</v>
      </c>
      <c r="F14" s="15">
        <v>50000</v>
      </c>
      <c r="G14" s="15">
        <f t="shared" si="6"/>
        <v>199584.02676639511</v>
      </c>
      <c r="H14" s="15">
        <f>J13</f>
        <v>249376.21325534899</v>
      </c>
      <c r="I14" s="15">
        <f t="shared" si="1"/>
        <v>-49792.186488953877</v>
      </c>
      <c r="J14" s="15">
        <f t="shared" si="4"/>
        <v>199584.02676639511</v>
      </c>
      <c r="K14" s="29"/>
      <c r="L14" s="15">
        <f t="shared" si="5"/>
        <v>49792.186488953899</v>
      </c>
    </row>
    <row r="15" spans="1:12" ht="13.5" customHeight="1" x14ac:dyDescent="0.2">
      <c r="A15" s="12">
        <v>45078</v>
      </c>
      <c r="B15" s="33">
        <v>6</v>
      </c>
      <c r="C15" s="24">
        <f t="shared" si="2"/>
        <v>199584.02676639511</v>
      </c>
      <c r="D15" s="15">
        <f t="shared" si="3"/>
        <v>166.32002230532927</v>
      </c>
      <c r="E15" s="15">
        <f t="shared" si="0"/>
        <v>49833.679977694672</v>
      </c>
      <c r="F15" s="15">
        <v>50000</v>
      </c>
      <c r="G15" s="15">
        <f t="shared" si="6"/>
        <v>149750.34678870044</v>
      </c>
      <c r="H15" s="15">
        <f t="shared" ref="H15:H18" si="7">J14</f>
        <v>199584.02676639511</v>
      </c>
      <c r="I15" s="15">
        <f t="shared" si="1"/>
        <v>-49833.679977694672</v>
      </c>
      <c r="J15" s="15">
        <f t="shared" si="4"/>
        <v>149750.34678870044</v>
      </c>
      <c r="K15" s="29"/>
      <c r="L15" s="15">
        <f t="shared" si="5"/>
        <v>49750.727549329473</v>
      </c>
    </row>
    <row r="16" spans="1:12" ht="13.5" customHeight="1" x14ac:dyDescent="0.2">
      <c r="A16" s="12">
        <v>45108</v>
      </c>
      <c r="B16" s="33">
        <v>7</v>
      </c>
      <c r="C16" s="24">
        <f t="shared" si="2"/>
        <v>149750.34678870044</v>
      </c>
      <c r="D16" s="15">
        <f t="shared" si="3"/>
        <v>124.79195565725037</v>
      </c>
      <c r="E16" s="15">
        <f t="shared" si="0"/>
        <v>49875.208044342748</v>
      </c>
      <c r="F16" s="15">
        <v>50000</v>
      </c>
      <c r="G16" s="15">
        <f t="shared" si="6"/>
        <v>99875.138744357682</v>
      </c>
      <c r="H16" s="15">
        <f t="shared" si="7"/>
        <v>149750.34678870044</v>
      </c>
      <c r="I16" s="15">
        <f t="shared" si="1"/>
        <v>-49875.208044342748</v>
      </c>
      <c r="J16" s="15">
        <f t="shared" si="4"/>
        <v>99875.138744357682</v>
      </c>
      <c r="K16" s="29"/>
      <c r="L16" s="15">
        <f t="shared" si="5"/>
        <v>49709.303130054432</v>
      </c>
    </row>
    <row r="17" spans="1:12" ht="13.5" customHeight="1" x14ac:dyDescent="0.2">
      <c r="A17" s="12">
        <v>45139</v>
      </c>
      <c r="B17" s="33">
        <v>8</v>
      </c>
      <c r="C17" s="24">
        <f t="shared" si="2"/>
        <v>99875.138744357682</v>
      </c>
      <c r="D17" s="15">
        <f t="shared" si="3"/>
        <v>83.229282286964747</v>
      </c>
      <c r="E17" s="15">
        <f t="shared" si="0"/>
        <v>49916.770717713036</v>
      </c>
      <c r="F17" s="15">
        <v>50000</v>
      </c>
      <c r="G17" s="15">
        <f t="shared" si="6"/>
        <v>49958.368026644646</v>
      </c>
      <c r="H17" s="15">
        <f t="shared" si="7"/>
        <v>99875.138744357682</v>
      </c>
      <c r="I17" s="15">
        <f t="shared" si="1"/>
        <v>-49916.770717713036</v>
      </c>
      <c r="J17" s="15">
        <f t="shared" si="4"/>
        <v>49958.368026644646</v>
      </c>
      <c r="K17" s="29"/>
      <c r="L17" s="15">
        <f t="shared" si="5"/>
        <v>49667.913202385782</v>
      </c>
    </row>
    <row r="18" spans="1:12" ht="13.5" customHeight="1" x14ac:dyDescent="0.2">
      <c r="A18" s="12">
        <v>45170</v>
      </c>
      <c r="B18" s="36" t="s">
        <v>38</v>
      </c>
      <c r="C18" s="24">
        <f t="shared" si="2"/>
        <v>49958.368026644646</v>
      </c>
      <c r="D18" s="15">
        <f t="shared" si="3"/>
        <v>41.631973355537205</v>
      </c>
      <c r="E18" s="15">
        <f>F18-D18</f>
        <v>49958.368026644464</v>
      </c>
      <c r="F18" s="15">
        <v>50000</v>
      </c>
      <c r="G18" s="15">
        <f t="shared" si="6"/>
        <v>1.8189894035458565E-10</v>
      </c>
      <c r="H18" s="15">
        <f t="shared" si="7"/>
        <v>49958.368026644646</v>
      </c>
      <c r="I18" s="15">
        <f>-F18+D18</f>
        <v>-49958.368026644464</v>
      </c>
      <c r="J18" s="15">
        <f t="shared" si="4"/>
        <v>1.8189894035458565E-10</v>
      </c>
      <c r="K18" s="29"/>
      <c r="L18" s="15">
        <f t="shared" si="5"/>
        <v>49626.557737604446</v>
      </c>
    </row>
    <row r="19" spans="1:12" ht="13.5" customHeight="1" x14ac:dyDescent="0.2">
      <c r="K19" s="34"/>
    </row>
    <row r="20" spans="1:12" ht="13.5" customHeight="1" x14ac:dyDescent="0.2">
      <c r="K20" s="34"/>
    </row>
    <row r="21" spans="1:12" ht="13.5" customHeight="1" x14ac:dyDescent="0.2">
      <c r="K21" s="12"/>
    </row>
    <row r="23" spans="1:12" ht="13.5" customHeight="1" x14ac:dyDescent="0.2">
      <c r="C23" s="24"/>
    </row>
    <row r="33" spans="11:11" ht="13.5" customHeight="1" x14ac:dyDescent="0.2">
      <c r="K33" s="38"/>
    </row>
    <row r="35" spans="11:11" ht="13.5" customHeight="1" x14ac:dyDescent="0.2">
      <c r="K35" s="24"/>
    </row>
  </sheetData>
  <pageMargins left="0.7" right="0.7" top="0.88541666666666663" bottom="0.75" header="0.3" footer="0.3"/>
  <pageSetup scale="73" orientation="landscape" r:id="rId1"/>
  <headerFooter>
    <oddHeader xml:space="preserve">&amp;R&amp;"Times New Roman,Bold"&amp;10KyPSC Case No. 2022-00335
STAFF-DR-01-002(a) Attachment 2
Page &amp;P of &amp;N
</oddHeader>
    <oddFooter>&amp;C&amp;F&amp;R&amp;A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83602BCEDE7044B15343FD4EFFD667" ma:contentTypeVersion="4" ma:contentTypeDescription="Create a new document." ma:contentTypeScope="" ma:versionID="b972b66e8a3c180b4b7e318693e5e432">
  <xsd:schema xmlns:xsd="http://www.w3.org/2001/XMLSchema" xmlns:xs="http://www.w3.org/2001/XMLSchema" xmlns:p="http://schemas.microsoft.com/office/2006/metadata/properties" xmlns:ns2="2612a682-5ffb-4b9c-9555-017618935178" xmlns:ns3="3c9d8c27-8a6d-4d9e-a15e-ef5d28c114af" targetNamespace="http://schemas.microsoft.com/office/2006/metadata/properties" ma:root="true" ma:fieldsID="147db5eb7ec7a17abbdcc7f7c35c2451" ns2:_="" ns3:_="">
    <xsd:import namespace="2612a682-5ffb-4b9c-9555-017618935178"/>
    <xsd:import namespace="3c9d8c27-8a6d-4d9e-a15e-ef5d28c114af"/>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2a682-5ffb-4b9c-9555-017618935178"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d8c27-8a6d-4d9e-a15e-ef5d28c114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2612a682-5ffb-4b9c-9555-017618935178" xsi:nil="true"/>
  </documentManagement>
</p:properties>
</file>

<file path=customXml/itemProps1.xml><?xml version="1.0" encoding="utf-8"?>
<ds:datastoreItem xmlns:ds="http://schemas.openxmlformats.org/officeDocument/2006/customXml" ds:itemID="{9E95FDC8-BCD7-4F9C-92F1-AA5178A43E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2a682-5ffb-4b9c-9555-017618935178"/>
    <ds:schemaRef ds:uri="3c9d8c27-8a6d-4d9e-a15e-ef5d28c114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C3BEB4-7B00-44D1-A587-424109E08F76}">
  <ds:schemaRefs>
    <ds:schemaRef ds:uri="http://schemas.microsoft.com/sharepoint/v3/contenttype/forms"/>
  </ds:schemaRefs>
</ds:datastoreItem>
</file>

<file path=customXml/itemProps3.xml><?xml version="1.0" encoding="utf-8"?>
<ds:datastoreItem xmlns:ds="http://schemas.openxmlformats.org/officeDocument/2006/customXml" ds:itemID="{FC82BF03-6F09-4E84-B99A-98F8278A6811}">
  <ds:schemaRefs>
    <ds:schemaRef ds:uri="http://purl.org/dc/dcmitype/"/>
    <ds:schemaRef ds:uri="3c9d8c27-8a6d-4d9e-a15e-ef5d28c114af"/>
    <ds:schemaRef ds:uri="http://purl.org/dc/elements/1.1/"/>
    <ds:schemaRef ds:uri="http://schemas.microsoft.com/office/2006/metadata/properties"/>
    <ds:schemaRef ds:uri="http://schemas.microsoft.com/office/2006/documentManagement/types"/>
    <ds:schemaRef ds:uri="http://purl.org/dc/terms/"/>
    <ds:schemaRef ds:uri="2612a682-5ffb-4b9c-9555-017618935178"/>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Sales Price Less than FMV</vt:lpstr>
      <vt:lpstr>2. Sale Price FMV</vt:lpstr>
      <vt:lpstr>3. Same Price and Lease FMV</vt:lpstr>
      <vt:lpstr>4. Amortization</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Sale Leaseback Simple Examples</dc:subject>
  <dc:creator>Ward, Kendra Ann</dc:creator>
  <cp:lastModifiedBy>Sunderman, Minna</cp:lastModifiedBy>
  <cp:lastPrinted>2022-11-07T14:06:22Z</cp:lastPrinted>
  <dcterms:created xsi:type="dcterms:W3CDTF">2021-03-11T18:48:45Z</dcterms:created>
  <dcterms:modified xsi:type="dcterms:W3CDTF">2022-11-07T14:06:51Z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0x010100DE83602BCEDE7044B15343FD4EFFD667</vt:lpwstr>
  </property>
</Properties>
</file>