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Infrastructure Mechanisms/PSC DR Set 2/"/>
    </mc:Choice>
  </mc:AlternateContent>
  <xr:revisionPtr revIDLastSave="255" documentId="8_{18F825D4-44C8-479A-9356-AF1A30650B16}" xr6:coauthVersionLast="47" xr6:coauthVersionMax="47" xr10:uidLastSave="{6C7AEA0E-99C8-43F2-A0EC-1FF085F53BDC}"/>
  <bookViews>
    <workbookView xWindow="-120" yWindow="-120" windowWidth="29040" windowHeight="15840" xr2:uid="{4CA871F8-1AC0-4146-811C-AC063B942DBB}"/>
  </bookViews>
  <sheets>
    <sheet name="NUM001" sheetId="1" r:id="rId1"/>
    <sheet name="NUM002" sheetId="2" r:id="rId2"/>
    <sheet name="NUM 00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0" i="2" l="1"/>
  <c r="AB20" i="2"/>
  <c r="AD20" i="2"/>
  <c r="Z20" i="2"/>
  <c r="V20" i="2"/>
  <c r="F68" i="1"/>
  <c r="D68" i="1"/>
  <c r="G61" i="1"/>
  <c r="G62" i="1"/>
  <c r="G65" i="1"/>
  <c r="G59" i="1"/>
  <c r="E66" i="1"/>
  <c r="E59" i="1"/>
  <c r="R23" i="3"/>
  <c r="I23" i="3"/>
  <c r="G18" i="1"/>
  <c r="K20" i="2"/>
  <c r="L20" i="2"/>
  <c r="N20" i="2"/>
  <c r="O20" i="2"/>
  <c r="J20" i="2"/>
  <c r="S20" i="2" l="1"/>
  <c r="W20" i="2"/>
  <c r="R20" i="2"/>
  <c r="AN19" i="2" l="1"/>
  <c r="G18" i="2"/>
  <c r="F18" i="2"/>
  <c r="E18" i="2"/>
  <c r="D18" i="2"/>
  <c r="C18" i="2"/>
  <c r="B68" i="1" l="1"/>
  <c r="C67" i="1"/>
  <c r="C66" i="1"/>
  <c r="C65" i="1"/>
  <c r="C60" i="1"/>
  <c r="C59" i="1"/>
  <c r="F54" i="1"/>
  <c r="B54" i="1"/>
  <c r="G52" i="1"/>
  <c r="G51" i="1"/>
  <c r="G48" i="1"/>
  <c r="G47" i="1"/>
  <c r="G46" i="1"/>
  <c r="C45" i="1"/>
  <c r="F40" i="1"/>
  <c r="D40" i="1"/>
  <c r="B40" i="1"/>
  <c r="G39" i="1"/>
  <c r="G34" i="1"/>
  <c r="G33" i="1"/>
  <c r="G32" i="1"/>
  <c r="E32" i="1"/>
  <c r="E31" i="1"/>
  <c r="C31" i="1"/>
  <c r="F26" i="1"/>
  <c r="D26" i="1"/>
  <c r="B26" i="1"/>
  <c r="G25" i="1"/>
  <c r="G23" i="1"/>
  <c r="G20" i="1"/>
  <c r="G19" i="1"/>
  <c r="E17" i="1"/>
  <c r="C17" i="1"/>
  <c r="D12" i="1"/>
  <c r="B12" i="1"/>
</calcChain>
</file>

<file path=xl/sharedStrings.xml><?xml version="1.0" encoding="utf-8"?>
<sst xmlns="http://schemas.openxmlformats.org/spreadsheetml/2006/main" count="309" uniqueCount="82">
  <si>
    <t>Original Table - 2018</t>
  </si>
  <si>
    <t>October 2022 Total System</t>
  </si>
  <si>
    <t>Material Type</t>
  </si>
  <si>
    <t>Miles of Material</t>
  </si>
  <si>
    <t>Percentage of System</t>
  </si>
  <si>
    <t>Ductile Iron</t>
  </si>
  <si>
    <t>PVC/Plastic</t>
  </si>
  <si>
    <t>Asbestos Cement</t>
  </si>
  <si>
    <t>Cast Iron Unlined</t>
  </si>
  <si>
    <t>Cast Iron Lined</t>
  </si>
  <si>
    <t>Concrete/Cement</t>
  </si>
  <si>
    <t>Galvanized</t>
  </si>
  <si>
    <t>Other (Brass, Lead, Steel)</t>
  </si>
  <si>
    <t>Unknown</t>
  </si>
  <si>
    <t>Total</t>
  </si>
  <si>
    <t>QIP 1 Proposed Additions</t>
  </si>
  <si>
    <t>QIP 1 Actual Additions</t>
  </si>
  <si>
    <t>QIP 1 Removals/Retirements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</si>
  <si>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1</t>
    </r>
  </si>
  <si>
    <t>1 - QIP time period, July 1, 2020-June 30, 2021.</t>
  </si>
  <si>
    <t>QIP 2 Proposed Additions</t>
  </si>
  <si>
    <t>QIP 2 Actual Additions</t>
  </si>
  <si>
    <t>QIP 2 Removals/Retirements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</si>
  <si>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2</t>
    </r>
  </si>
  <si>
    <t>2 - QIP time period, July 1, 2021-June 30, 2022.</t>
  </si>
  <si>
    <t>QIP 3 Proposed Additions</t>
  </si>
  <si>
    <t>QIP 3 Actual Additions</t>
  </si>
  <si>
    <t>QIP 3 Proposed Removals/Retirements</t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</si>
  <si>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3</t>
    </r>
  </si>
  <si>
    <t>3 - QIP time period, July 1, 2022-June 30, 2023.</t>
  </si>
  <si>
    <r>
      <t>Miles of Material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</si>
  <si>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Percentage of System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</si>
  <si>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4 - During the same QIP time periods of July 1, 2020 to June 30, 2022. </t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</si>
  <si>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Additions - Total</t>
    </r>
  </si>
  <si>
    <t>Decade</t>
  </si>
  <si>
    <t>Cast Iron</t>
  </si>
  <si>
    <t>PVC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</si>
  <si>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</si>
  <si>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1881-1890</t>
  </si>
  <si>
    <t>1891-1900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</si>
  <si>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</si>
  <si>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</si>
  <si>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</si>
  <si>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</si>
  <si>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</si>
  <si>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</si>
  <si>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</si>
  <si>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</si>
  <si>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</si>
  <si>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</si>
  <si>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</si>
  <si>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2011-2019</t>
  </si>
  <si>
    <t>Totals</t>
  </si>
  <si>
    <t>Concrete/ Cement</t>
  </si>
  <si>
    <t>2020-Present</t>
  </si>
  <si>
    <t>Unknown Date</t>
  </si>
  <si>
    <t>Total Miles</t>
  </si>
  <si>
    <t>1 - Other represents Brass, Copper, HDPE, and Unknown.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</si>
  <si>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</si>
  <si>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 xml:space="preserve">1 - Additions shown (+) and retirements shown (-). </t>
  </si>
  <si>
    <t>+5.9</t>
  </si>
  <si>
    <r>
      <t>Miles of Material Types - QIP Year 1 Changes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</si>
  <si>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Miles of Material Types - QIP Year 2 Changes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</si>
  <si>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+14.4</t>
  </si>
  <si>
    <t>+0.04</t>
  </si>
  <si>
    <t>TABLE 3A - North Middletown</t>
  </si>
  <si>
    <t>TABLE 3B - Eastern Rockcastle</t>
  </si>
  <si>
    <t>Miles of Existing Material Types - Through October 2022 - NORTH MIDDLETOWN</t>
  </si>
  <si>
    <t>Miles of Existing Material Types - Through October 2022 - EASTERN ROCKCASTLE</t>
  </si>
  <si>
    <t>Unknown Type - Unknown Date - 2.8 miles</t>
  </si>
  <si>
    <t>Unknown Type - Unknown Date - 3.3 miles</t>
  </si>
  <si>
    <t>total miles</t>
  </si>
  <si>
    <t>+0.9</t>
  </si>
  <si>
    <t>+0.02</t>
  </si>
  <si>
    <t>2 - Other represents HDPE, Lead Pipe, Reinforced Concrete Pipe, and PEP Pipe.</t>
  </si>
  <si>
    <t>2 - Other represents Lead Pipe, Reinforced Concrete Pipe, and PEP Pipe.</t>
  </si>
  <si>
    <t>1 - Other represents Lead Pipe, Reinforced Concrete Pipe, and PEP Pipe.</t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</si>
  <si>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Additions - Scheduled Replacements Only</t>
    </r>
  </si>
  <si>
    <r>
      <t>Non-QIP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Removals/Retirements - Scheduled Replacements Only</t>
    </r>
  </si>
  <si>
    <r>
      <t>Miles of Material Types - Non-QIP Scheduled Replacements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</si>
  <si>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Miles of Existing Material Types - Total System Through 2017</t>
  </si>
  <si>
    <t>Total System Miles of Existing Material Types - Total System Through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</si>
</sst>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2" borderId="5" xfId="0" applyFill="1" applyBorder="1" applyAlignment="1">
      <alignment horizontal="center" vertical="center" wrapText="1"/>
    </xf>
    <xf numFmtId="10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/>
    <xf numFmtId="2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164" fontId="0" fillId="0" borderId="5" xfId="0" applyNumberFormat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18" xfId="0" applyNumberFormat="1" applyBorder="1"/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0" fontId="4" fillId="3" borderId="1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4" fillId="3" borderId="22" xfId="0" applyFont="1" applyFill="1" applyBorder="1" applyAlignment="1">
      <alignment horizontal="center"/>
    </xf>
    <xf numFmtId="164" fontId="4" fillId="3" borderId="23" xfId="0" applyNumberFormat="1" applyFont="1" applyFill="1" applyBorder="1" applyAlignment="1">
      <alignment horizontal="right"/>
    </xf>
    <xf numFmtId="164" fontId="4" fillId="3" borderId="20" xfId="0" applyNumberFormat="1" applyFont="1" applyFill="1" applyBorder="1" applyAlignment="1">
      <alignment horizontal="right"/>
    </xf>
    <xf numFmtId="164" fontId="4" fillId="3" borderId="21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4" xfId="0" applyNumberFormat="1" applyBorder="1"/>
    <xf numFmtId="164" fontId="0" fillId="0" borderId="3" xfId="0" applyNumberFormat="1" applyBorder="1"/>
    <xf numFmtId="0" fontId="0" fillId="0" borderId="10" xfId="0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1" xfId="0" quotePrefix="1" applyNumberFormat="1" applyBorder="1" applyAlignment="1">
      <alignment horizontal="right"/>
    </xf>
    <xf numFmtId="2" fontId="0" fillId="0" borderId="1" xfId="0" applyNumberFormat="1" applyBorder="1"/>
    <xf numFmtId="2" fontId="0" fillId="0" borderId="13" xfId="0" applyNumberFormat="1" applyBorder="1"/>
    <xf numFmtId="2" fontId="0" fillId="0" borderId="11" xfId="0" applyNumberFormat="1" applyBorder="1"/>
    <xf numFmtId="0" fontId="4" fillId="3" borderId="19" xfId="0" applyFont="1" applyFill="1" applyBorder="1"/>
    <xf numFmtId="2" fontId="0" fillId="0" borderId="1" xfId="0" quotePrefix="1" applyNumberFormat="1" applyBorder="1" applyAlignment="1">
      <alignment horizontal="right"/>
    </xf>
    <xf numFmtId="2" fontId="4" fillId="3" borderId="20" xfId="0" applyNumberFormat="1" applyFont="1" applyFill="1" applyBorder="1"/>
    <xf numFmtId="164" fontId="4" fillId="3" borderId="20" xfId="0" quotePrefix="1" applyNumberFormat="1" applyFont="1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4" fillId="3" borderId="23" xfId="0" applyNumberFormat="1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64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4" fillId="3" borderId="35" xfId="0" applyNumberFormat="1" applyFont="1" applyFill="1" applyBorder="1"/>
    <xf numFmtId="164" fontId="0" fillId="0" borderId="24" xfId="0" quotePrefix="1" applyNumberFormat="1" applyBorder="1" applyAlignment="1">
      <alignment horizontal="right"/>
    </xf>
    <xf numFmtId="2" fontId="0" fillId="0" borderId="25" xfId="0" quotePrefix="1" applyNumberFormat="1" applyBorder="1" applyAlignment="1">
      <alignment horizontal="right"/>
    </xf>
    <xf numFmtId="2" fontId="0" fillId="0" borderId="11" xfId="0" quotePrefix="1" applyNumberFormat="1" applyBorder="1" applyAlignment="1">
      <alignment horizontal="right"/>
    </xf>
    <xf numFmtId="2" fontId="4" fillId="3" borderId="21" xfId="0" quotePrefix="1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B17F2-7B11-4477-950D-470852050488}">
  <dimension ref="A1:G69"/>
  <sheetViews>
    <sheetView tabSelected="1" zoomScale="130" zoomScaleNormal="130" workbookViewId="0">
      <selection activeCell="L62" sqref="L62"/>
    </sheetView>
  </sheetViews>
  <sheetFormatPr defaultRowHeight="15" x14ac:dyDescent="0.25"/>
  <cols>
    <col min="1" max="1" width="23.7109375" bestFit="1" customWidth="1"/>
    <col min="2" max="5" width="11.7109375" customWidth="1"/>
    <col min="6" max="7" width="12.7109375" customWidth="1"/>
  </cols>
  <sheetData>
    <row r="1" spans="1:7" x14ac:dyDescent="0.25">
      <c r="B1" s="98" t="s">
        <v>0</v>
      </c>
      <c r="C1" s="98"/>
      <c r="D1" s="106" t="s">
        <v>1</v>
      </c>
      <c r="E1" s="97"/>
    </row>
    <row r="2" spans="1:7" ht="45" customHeight="1" x14ac:dyDescent="0.25">
      <c r="A2" s="1" t="s">
        <v>2</v>
      </c>
      <c r="B2" s="1" t="s">
        <v>3</v>
      </c>
      <c r="C2" s="1" t="s">
        <v>4</v>
      </c>
      <c r="D2" s="1" t="s">
        <v>3</v>
      </c>
      <c r="E2" s="1" t="s">
        <v>4</v>
      </c>
    </row>
    <row r="3" spans="1:7" x14ac:dyDescent="0.25">
      <c r="A3" s="2" t="s">
        <v>5</v>
      </c>
      <c r="B3" s="3">
        <v>897.8</v>
      </c>
      <c r="C3" s="4">
        <v>0.441</v>
      </c>
      <c r="D3" s="3">
        <v>958.3</v>
      </c>
      <c r="E3" s="5">
        <v>0.40752910337430948</v>
      </c>
    </row>
    <row r="4" spans="1:7" x14ac:dyDescent="0.25">
      <c r="A4" s="2" t="s">
        <v>6</v>
      </c>
      <c r="B4" s="3">
        <v>441.1</v>
      </c>
      <c r="C4" s="4">
        <v>0.216</v>
      </c>
      <c r="D4" s="3">
        <v>564.79999999999995</v>
      </c>
      <c r="E4" s="5">
        <v>0.24018828924742774</v>
      </c>
    </row>
    <row r="5" spans="1:7" x14ac:dyDescent="0.25">
      <c r="A5" s="2" t="s">
        <v>7</v>
      </c>
      <c r="B5" s="3">
        <v>338.2</v>
      </c>
      <c r="C5" s="4">
        <v>0.16600000000000001</v>
      </c>
      <c r="D5" s="3">
        <v>326.87200000000001</v>
      </c>
      <c r="E5" s="5">
        <v>0.13900642082663811</v>
      </c>
    </row>
    <row r="6" spans="1:7" ht="30" customHeight="1" x14ac:dyDescent="0.25">
      <c r="A6" s="2" t="s">
        <v>8</v>
      </c>
      <c r="B6" s="3">
        <v>176.8</v>
      </c>
      <c r="C6" s="4">
        <v>8.6999999999999994E-2</v>
      </c>
      <c r="D6" s="3">
        <v>212.3</v>
      </c>
      <c r="E6" s="5">
        <v>9.028323974367726E-2</v>
      </c>
    </row>
    <row r="7" spans="1:7" x14ac:dyDescent="0.25">
      <c r="A7" s="2" t="s">
        <v>9</v>
      </c>
      <c r="B7" s="3">
        <v>133.5</v>
      </c>
      <c r="C7" s="4">
        <v>6.6000000000000003E-2</v>
      </c>
      <c r="D7" s="3">
        <v>148.6</v>
      </c>
      <c r="E7" s="5">
        <v>6.3194015195056241E-2</v>
      </c>
    </row>
    <row r="8" spans="1:7" x14ac:dyDescent="0.25">
      <c r="A8" s="2" t="s">
        <v>10</v>
      </c>
      <c r="B8" s="3">
        <v>34.799999999999997</v>
      </c>
      <c r="C8" s="4">
        <v>1.7000000000000001E-2</v>
      </c>
      <c r="D8" s="3">
        <v>17.140499999999999</v>
      </c>
      <c r="E8" s="5">
        <v>7.2892127688483277E-3</v>
      </c>
    </row>
    <row r="9" spans="1:7" x14ac:dyDescent="0.25">
      <c r="A9" s="2" t="s">
        <v>11</v>
      </c>
      <c r="B9" s="3">
        <v>3.2</v>
      </c>
      <c r="C9" s="4">
        <v>2E-3</v>
      </c>
      <c r="D9" s="3">
        <v>3.2759999999999998</v>
      </c>
      <c r="E9" s="5">
        <v>1.3931601196433662E-3</v>
      </c>
    </row>
    <row r="10" spans="1:7" x14ac:dyDescent="0.25">
      <c r="A10" s="2" t="s">
        <v>12</v>
      </c>
      <c r="B10" s="3">
        <v>2.4</v>
      </c>
      <c r="C10" s="4">
        <v>1E-3</v>
      </c>
      <c r="D10" s="3">
        <v>65.3</v>
      </c>
      <c r="E10" s="5">
        <v>2.7769644631474914E-2</v>
      </c>
    </row>
    <row r="11" spans="1:7" x14ac:dyDescent="0.25">
      <c r="A11" s="2" t="s">
        <v>13</v>
      </c>
      <c r="B11" s="3">
        <v>10</v>
      </c>
      <c r="C11" s="4">
        <v>5.0000000000000001E-3</v>
      </c>
      <c r="D11" s="3">
        <v>54.9</v>
      </c>
      <c r="E11" s="5">
        <v>2.3346914092924546E-2</v>
      </c>
    </row>
    <row r="12" spans="1:7" x14ac:dyDescent="0.25">
      <c r="A12" s="6" t="s">
        <v>14</v>
      </c>
      <c r="B12" s="3">
        <f>SUM(B3:B11)</f>
        <v>2037.8000000000002</v>
      </c>
      <c r="C12" s="3"/>
      <c r="D12" s="3">
        <f t="shared" ref="D12" si="0">SUM(D3:D11)</f>
        <v>2351.4884999999999</v>
      </c>
      <c r="E12" s="7"/>
    </row>
    <row r="13" spans="1:7" x14ac:dyDescent="0.25">
      <c r="A13" s="8"/>
      <c r="B13" s="9"/>
      <c r="C13" s="9"/>
      <c r="D13" s="9"/>
      <c r="E13" s="10"/>
    </row>
    <row r="15" spans="1:7" x14ac:dyDescent="0.25">
      <c r="A15" s="11"/>
      <c r="B15" s="97" t="s">
        <v>15</v>
      </c>
      <c r="C15" s="98"/>
      <c r="D15" s="98" t="s">
        <v>16</v>
      </c>
      <c r="E15" s="98"/>
      <c r="F15" s="106" t="s">
        <v>17</v>
      </c>
      <c r="G15" s="97"/>
    </row>
    <row r="16" spans="1:7" ht="45" customHeight="1" x14ac:dyDescent="0.25">
      <c r="A16" s="12" t="s">
        <v>2</v>
      </c>
      <c r="B16" s="1" t="s">
        <v>3</v>
      </c>
      <c r="C16" s="1" t="s">
        <v>18</v>
      </c>
      <c r="D16" s="1" t="s">
        <v>3</v>
      </c>
      <c r="E16" s="1" t="s">
        <v>18</v>
      </c>
      <c r="F16" s="1" t="s">
        <v>3</v>
      </c>
      <c r="G16" s="1" t="s">
        <v>18</v>
      </c>
    </row>
    <row r="17" spans="1:7" x14ac:dyDescent="0.25">
      <c r="A17" s="2" t="s">
        <v>5</v>
      </c>
      <c r="B17" s="3">
        <v>6.0909000000000004</v>
      </c>
      <c r="C17" s="13">
        <f>(B17/2315.55)</f>
        <v>2.6304333743603033E-3</v>
      </c>
      <c r="D17" s="3">
        <v>5.9249999999999998</v>
      </c>
      <c r="E17" s="13">
        <f>(D17/2315.55)</f>
        <v>2.5587873291442634E-3</v>
      </c>
      <c r="F17" s="14"/>
      <c r="G17" s="13"/>
    </row>
    <row r="18" spans="1:7" x14ac:dyDescent="0.25">
      <c r="A18" s="2" t="s">
        <v>6</v>
      </c>
      <c r="B18" s="3"/>
      <c r="C18" s="3"/>
      <c r="D18" s="3"/>
      <c r="E18" s="7"/>
      <c r="F18" s="3">
        <v>0.1</v>
      </c>
      <c r="G18" s="13">
        <f>F18/2315.55</f>
        <v>4.3186284036190106E-5</v>
      </c>
    </row>
    <row r="19" spans="1:7" x14ac:dyDescent="0.25">
      <c r="A19" s="2" t="s">
        <v>7</v>
      </c>
      <c r="B19" s="3"/>
      <c r="C19" s="3"/>
      <c r="D19" s="3"/>
      <c r="E19" s="7"/>
      <c r="F19" s="3">
        <v>0.3</v>
      </c>
      <c r="G19" s="13">
        <f t="shared" ref="G19:G25" si="1">F19/2315.55</f>
        <v>1.295588521085703E-4</v>
      </c>
    </row>
    <row r="20" spans="1:7" x14ac:dyDescent="0.25">
      <c r="A20" s="2" t="s">
        <v>8</v>
      </c>
      <c r="B20" s="3"/>
      <c r="C20" s="3"/>
      <c r="D20" s="3"/>
      <c r="E20" s="7"/>
      <c r="F20" s="104">
        <v>5.2</v>
      </c>
      <c r="G20" s="105">
        <f t="shared" si="1"/>
        <v>2.2456867698818854E-3</v>
      </c>
    </row>
    <row r="21" spans="1:7" x14ac:dyDescent="0.25">
      <c r="A21" s="2" t="s">
        <v>9</v>
      </c>
      <c r="B21" s="3"/>
      <c r="C21" s="3"/>
      <c r="D21" s="3"/>
      <c r="E21" s="7"/>
      <c r="F21" s="103"/>
      <c r="G21" s="103"/>
    </row>
    <row r="22" spans="1:7" x14ac:dyDescent="0.25">
      <c r="A22" s="2" t="s">
        <v>10</v>
      </c>
      <c r="B22" s="3"/>
      <c r="C22" s="3"/>
      <c r="D22" s="3"/>
      <c r="E22" s="7"/>
      <c r="F22" s="3"/>
      <c r="G22" s="13"/>
    </row>
    <row r="23" spans="1:7" x14ac:dyDescent="0.25">
      <c r="A23" s="2" t="s">
        <v>11</v>
      </c>
      <c r="B23" s="3"/>
      <c r="C23" s="3"/>
      <c r="D23" s="3"/>
      <c r="E23" s="7"/>
      <c r="F23" s="15">
        <v>7.0000000000000001E-3</v>
      </c>
      <c r="G23" s="13">
        <f t="shared" si="1"/>
        <v>3.0230398825333073E-6</v>
      </c>
    </row>
    <row r="24" spans="1:7" x14ac:dyDescent="0.25">
      <c r="A24" s="2" t="s">
        <v>12</v>
      </c>
      <c r="B24" s="3"/>
      <c r="C24" s="3"/>
      <c r="D24" s="3"/>
      <c r="E24" s="7"/>
      <c r="F24" s="3"/>
      <c r="G24" s="13"/>
    </row>
    <row r="25" spans="1:7" x14ac:dyDescent="0.25">
      <c r="A25" s="2" t="s">
        <v>13</v>
      </c>
      <c r="B25" s="3"/>
      <c r="C25" s="3"/>
      <c r="D25" s="3"/>
      <c r="E25" s="7"/>
      <c r="F25" s="3">
        <v>0.3</v>
      </c>
      <c r="G25" s="13">
        <f t="shared" si="1"/>
        <v>1.295588521085703E-4</v>
      </c>
    </row>
    <row r="26" spans="1:7" x14ac:dyDescent="0.25">
      <c r="A26" s="6" t="s">
        <v>14</v>
      </c>
      <c r="B26" s="3">
        <f t="shared" ref="B26" si="2">SUM(B17:B25)</f>
        <v>6.0909000000000004</v>
      </c>
      <c r="C26" s="3"/>
      <c r="D26" s="3">
        <f t="shared" ref="D26" si="3">SUM(D17:D25)</f>
        <v>5.9249999999999998</v>
      </c>
      <c r="E26" s="3"/>
      <c r="F26" s="3">
        <f t="shared" ref="F26" si="4">SUM(F17:F25)</f>
        <v>5.907</v>
      </c>
      <c r="G26" s="3"/>
    </row>
    <row r="27" spans="1:7" x14ac:dyDescent="0.25">
      <c r="A27" s="16" t="s">
        <v>19</v>
      </c>
      <c r="B27" s="9"/>
      <c r="C27" s="9"/>
      <c r="D27" s="9"/>
      <c r="E27" s="9"/>
      <c r="F27" s="9"/>
      <c r="G27" s="9"/>
    </row>
    <row r="29" spans="1:7" x14ac:dyDescent="0.25">
      <c r="A29" s="11"/>
      <c r="B29" s="97" t="s">
        <v>20</v>
      </c>
      <c r="C29" s="98"/>
      <c r="D29" s="98" t="s">
        <v>21</v>
      </c>
      <c r="E29" s="98"/>
      <c r="F29" s="106" t="s">
        <v>22</v>
      </c>
      <c r="G29" s="97"/>
    </row>
    <row r="30" spans="1:7" ht="45" customHeight="1" x14ac:dyDescent="0.25">
      <c r="A30" s="12" t="s">
        <v>2</v>
      </c>
      <c r="B30" s="1" t="s">
        <v>3</v>
      </c>
      <c r="C30" s="1" t="s">
        <v>23</v>
      </c>
      <c r="D30" s="1" t="s">
        <v>3</v>
      </c>
      <c r="E30" s="1" t="s">
        <v>23</v>
      </c>
      <c r="F30" s="1" t="s">
        <v>3</v>
      </c>
      <c r="G30" s="1" t="s">
        <v>23</v>
      </c>
    </row>
    <row r="31" spans="1:7" x14ac:dyDescent="0.25">
      <c r="A31" s="2" t="s">
        <v>5</v>
      </c>
      <c r="B31" s="3">
        <v>14.9</v>
      </c>
      <c r="C31" s="13">
        <f>(B31/2327.18)</f>
        <v>6.4025988535480714E-3</v>
      </c>
      <c r="D31" s="7">
        <v>14.4</v>
      </c>
      <c r="E31" s="13">
        <f>(D31/2327.18)</f>
        <v>6.1877465430263245E-3</v>
      </c>
      <c r="F31" s="14"/>
      <c r="G31" s="13"/>
    </row>
    <row r="32" spans="1:7" x14ac:dyDescent="0.25">
      <c r="A32" s="2" t="s">
        <v>6</v>
      </c>
      <c r="B32" s="15"/>
      <c r="C32" s="15"/>
      <c r="D32" s="7">
        <v>0.04</v>
      </c>
      <c r="E32" s="13">
        <f>(D32/2327.18)</f>
        <v>1.718818484173979E-5</v>
      </c>
      <c r="F32" s="15">
        <v>7.0000000000000007E-2</v>
      </c>
      <c r="G32" s="13">
        <f t="shared" ref="G32:G39" si="5">F32/2327.18</f>
        <v>3.0079323473044633E-5</v>
      </c>
    </row>
    <row r="33" spans="1:7" x14ac:dyDescent="0.25">
      <c r="A33" s="2" t="s">
        <v>7</v>
      </c>
      <c r="B33" s="3"/>
      <c r="C33" s="15"/>
      <c r="D33" s="7"/>
      <c r="E33" s="7"/>
      <c r="F33" s="3">
        <v>0.6</v>
      </c>
      <c r="G33" s="13">
        <f t="shared" si="5"/>
        <v>2.5782277262609683E-4</v>
      </c>
    </row>
    <row r="34" spans="1:7" x14ac:dyDescent="0.25">
      <c r="A34" s="2" t="s">
        <v>8</v>
      </c>
      <c r="B34" s="3"/>
      <c r="C34" s="15"/>
      <c r="D34" s="7"/>
      <c r="E34" s="7"/>
      <c r="F34" s="104">
        <v>14.8</v>
      </c>
      <c r="G34" s="105">
        <f t="shared" si="5"/>
        <v>6.359628391443722E-3</v>
      </c>
    </row>
    <row r="35" spans="1:7" x14ac:dyDescent="0.25">
      <c r="A35" s="2" t="s">
        <v>9</v>
      </c>
      <c r="B35" s="3"/>
      <c r="C35" s="15"/>
      <c r="D35" s="7"/>
      <c r="E35" s="7"/>
      <c r="F35" s="103"/>
      <c r="G35" s="103"/>
    </row>
    <row r="36" spans="1:7" x14ac:dyDescent="0.25">
      <c r="A36" s="2" t="s">
        <v>10</v>
      </c>
      <c r="B36" s="3"/>
      <c r="C36" s="15"/>
      <c r="D36" s="7"/>
      <c r="E36" s="7"/>
      <c r="F36" s="3"/>
      <c r="G36" s="13"/>
    </row>
    <row r="37" spans="1:7" x14ac:dyDescent="0.25">
      <c r="A37" s="2" t="s">
        <v>11</v>
      </c>
      <c r="B37" s="3"/>
      <c r="C37" s="15"/>
      <c r="D37" s="7"/>
      <c r="E37" s="7"/>
      <c r="F37" s="3"/>
      <c r="G37" s="13"/>
    </row>
    <row r="38" spans="1:7" x14ac:dyDescent="0.25">
      <c r="A38" s="2" t="s">
        <v>12</v>
      </c>
      <c r="B38" s="15"/>
      <c r="C38" s="15"/>
      <c r="D38" s="7"/>
      <c r="E38" s="7"/>
      <c r="F38" s="3"/>
      <c r="G38" s="13"/>
    </row>
    <row r="39" spans="1:7" x14ac:dyDescent="0.25">
      <c r="A39" s="2" t="s">
        <v>13</v>
      </c>
      <c r="B39" s="3"/>
      <c r="C39" s="15"/>
      <c r="D39" s="7"/>
      <c r="E39" s="7"/>
      <c r="F39" s="3">
        <v>7.0000000000000007E-2</v>
      </c>
      <c r="G39" s="13">
        <f t="shared" si="5"/>
        <v>3.0079323473044633E-5</v>
      </c>
    </row>
    <row r="40" spans="1:7" x14ac:dyDescent="0.25">
      <c r="A40" s="6" t="s">
        <v>14</v>
      </c>
      <c r="B40" s="3">
        <f t="shared" ref="B40" si="6">SUM(B31:B39)</f>
        <v>14.9</v>
      </c>
      <c r="C40" s="3"/>
      <c r="D40" s="3">
        <f t="shared" ref="D40" si="7">SUM(D31:D39)</f>
        <v>14.44</v>
      </c>
      <c r="E40" s="3"/>
      <c r="F40" s="3">
        <f t="shared" ref="F40" si="8">SUM(F31:F39)</f>
        <v>15.540000000000001</v>
      </c>
      <c r="G40" s="3"/>
    </row>
    <row r="41" spans="1:7" x14ac:dyDescent="0.25">
      <c r="A41" s="16" t="s">
        <v>24</v>
      </c>
      <c r="B41" s="9"/>
      <c r="C41" s="9"/>
      <c r="D41" s="9"/>
      <c r="E41" s="9"/>
      <c r="F41" s="9"/>
      <c r="G41" s="9"/>
    </row>
    <row r="43" spans="1:7" ht="15" customHeight="1" x14ac:dyDescent="0.25">
      <c r="A43" s="11"/>
      <c r="B43" s="97" t="s">
        <v>25</v>
      </c>
      <c r="C43" s="98"/>
      <c r="D43" s="98" t="s">
        <v>26</v>
      </c>
      <c r="E43" s="98"/>
      <c r="F43" s="99" t="s">
        <v>27</v>
      </c>
      <c r="G43" s="100"/>
    </row>
    <row r="44" spans="1:7" ht="45" customHeight="1" x14ac:dyDescent="0.25">
      <c r="A44" s="12" t="s">
        <v>2</v>
      </c>
      <c r="B44" s="1" t="s">
        <v>3</v>
      </c>
      <c r="C44" s="1" t="s">
        <v>28</v>
      </c>
      <c r="D44" s="1" t="s">
        <v>3</v>
      </c>
      <c r="E44" s="1" t="s">
        <v>28</v>
      </c>
      <c r="F44" s="1" t="s">
        <v>3</v>
      </c>
      <c r="G44" s="1" t="s">
        <v>28</v>
      </c>
    </row>
    <row r="45" spans="1:7" x14ac:dyDescent="0.25">
      <c r="A45" s="2" t="s">
        <v>5</v>
      </c>
      <c r="B45" s="3">
        <v>12.1</v>
      </c>
      <c r="C45" s="13">
        <f>(B45/2349.82)</f>
        <v>5.1493305870236863E-3</v>
      </c>
      <c r="D45" s="2"/>
      <c r="E45" s="2"/>
      <c r="F45" s="14"/>
      <c r="G45" s="13"/>
    </row>
    <row r="46" spans="1:7" x14ac:dyDescent="0.25">
      <c r="A46" s="2" t="s">
        <v>6</v>
      </c>
      <c r="B46" s="7"/>
      <c r="C46" s="15"/>
      <c r="D46" s="2"/>
      <c r="E46" s="2"/>
      <c r="F46" s="17">
        <v>0.06</v>
      </c>
      <c r="G46" s="13">
        <f>F46/2349.82</f>
        <v>2.5533870679456295E-5</v>
      </c>
    </row>
    <row r="47" spans="1:7" x14ac:dyDescent="0.25">
      <c r="A47" s="2" t="s">
        <v>7</v>
      </c>
      <c r="B47" s="7"/>
      <c r="C47" s="15"/>
      <c r="D47" s="2"/>
      <c r="E47" s="2"/>
      <c r="F47" s="18">
        <v>0.2</v>
      </c>
      <c r="G47" s="13">
        <f t="shared" ref="G47:G52" si="9">F47/2349.82</f>
        <v>8.5112902264854323E-5</v>
      </c>
    </row>
    <row r="48" spans="1:7" x14ac:dyDescent="0.25">
      <c r="A48" s="2" t="s">
        <v>8</v>
      </c>
      <c r="B48" s="7"/>
      <c r="C48" s="15"/>
      <c r="D48" s="2"/>
      <c r="E48" s="2"/>
      <c r="F48" s="107">
        <v>13.2</v>
      </c>
      <c r="G48" s="105">
        <f t="shared" si="9"/>
        <v>5.6174515494803847E-3</v>
      </c>
    </row>
    <row r="49" spans="1:7" x14ac:dyDescent="0.25">
      <c r="A49" s="2" t="s">
        <v>9</v>
      </c>
      <c r="B49" s="7"/>
      <c r="C49" s="15"/>
      <c r="D49" s="2"/>
      <c r="E49" s="2"/>
      <c r="F49" s="103"/>
      <c r="G49" s="103"/>
    </row>
    <row r="50" spans="1:7" x14ac:dyDescent="0.25">
      <c r="A50" s="2" t="s">
        <v>10</v>
      </c>
      <c r="B50" s="7"/>
      <c r="C50" s="15"/>
      <c r="D50" s="2"/>
      <c r="E50" s="2"/>
      <c r="F50" s="17"/>
      <c r="G50" s="13"/>
    </row>
    <row r="51" spans="1:7" x14ac:dyDescent="0.25">
      <c r="A51" s="2" t="s">
        <v>11</v>
      </c>
      <c r="B51" s="7"/>
      <c r="C51" s="15"/>
      <c r="D51" s="2"/>
      <c r="E51" s="2"/>
      <c r="F51" s="18">
        <v>0.4</v>
      </c>
      <c r="G51" s="13">
        <f t="shared" si="9"/>
        <v>1.7022580452970865E-4</v>
      </c>
    </row>
    <row r="52" spans="1:7" x14ac:dyDescent="0.25">
      <c r="A52" s="2" t="s">
        <v>12</v>
      </c>
      <c r="B52" s="7"/>
      <c r="C52" s="15"/>
      <c r="D52" s="2"/>
      <c r="E52" s="2"/>
      <c r="F52" s="18">
        <v>0.1</v>
      </c>
      <c r="G52" s="13">
        <f t="shared" si="9"/>
        <v>4.2556451132427161E-5</v>
      </c>
    </row>
    <row r="53" spans="1:7" x14ac:dyDescent="0.25">
      <c r="A53" s="2" t="s">
        <v>13</v>
      </c>
      <c r="B53" s="7"/>
      <c r="C53" s="15"/>
      <c r="D53" s="2"/>
      <c r="E53" s="2"/>
      <c r="F53" s="18"/>
      <c r="G53" s="13"/>
    </row>
    <row r="54" spans="1:7" x14ac:dyDescent="0.25">
      <c r="A54" s="6" t="s">
        <v>14</v>
      </c>
      <c r="B54" s="3">
        <f t="shared" ref="B54" si="10">SUM(B45:B53)</f>
        <v>12.1</v>
      </c>
      <c r="C54" s="3"/>
      <c r="D54" s="2"/>
      <c r="E54" s="2"/>
      <c r="F54" s="3">
        <f>SUM(F45:F53)</f>
        <v>13.959999999999999</v>
      </c>
      <c r="G54" s="3"/>
    </row>
    <row r="55" spans="1:7" x14ac:dyDescent="0.25">
      <c r="A55" s="16" t="s">
        <v>29</v>
      </c>
      <c r="B55" s="9"/>
      <c r="C55" s="9"/>
      <c r="F55" s="9"/>
      <c r="G55" s="9"/>
    </row>
    <row r="57" spans="1:7" ht="48" customHeight="1" x14ac:dyDescent="0.25">
      <c r="A57" s="11"/>
      <c r="B57" s="97" t="s">
        <v>33</v>
      </c>
      <c r="C57" s="98"/>
      <c r="D57" s="101" t="s">
        <v>77</v>
      </c>
      <c r="E57" s="101"/>
      <c r="F57" s="101" t="s">
        <v>78</v>
      </c>
      <c r="G57" s="101"/>
    </row>
    <row r="58" spans="1:7" ht="45" customHeight="1" x14ac:dyDescent="0.25">
      <c r="A58" s="12" t="s">
        <v>2</v>
      </c>
      <c r="B58" s="1" t="s">
        <v>30</v>
      </c>
      <c r="C58" s="1" t="s">
        <v>31</v>
      </c>
      <c r="D58" s="1" t="s">
        <v>30</v>
      </c>
      <c r="E58" s="1" t="s">
        <v>31</v>
      </c>
      <c r="F58" s="1" t="s">
        <v>30</v>
      </c>
      <c r="G58" s="1" t="s">
        <v>31</v>
      </c>
    </row>
    <row r="59" spans="1:7" x14ac:dyDescent="0.25">
      <c r="A59" s="2" t="s">
        <v>5</v>
      </c>
      <c r="B59" s="3">
        <v>12.517899999999999</v>
      </c>
      <c r="C59" s="13">
        <f>(B59/2349.82)</f>
        <v>5.3271739963060994E-3</v>
      </c>
      <c r="D59" s="91">
        <v>0.9</v>
      </c>
      <c r="E59" s="13">
        <f>D59/2349.82</f>
        <v>3.8300806019184446E-4</v>
      </c>
      <c r="F59" s="91">
        <v>0.04</v>
      </c>
      <c r="G59" s="13">
        <f>F59/2349.82</f>
        <v>1.7022580452970866E-5</v>
      </c>
    </row>
    <row r="60" spans="1:7" x14ac:dyDescent="0.25">
      <c r="A60" s="2" t="s">
        <v>6</v>
      </c>
      <c r="B60" s="3">
        <v>1.2569999999999999</v>
      </c>
      <c r="C60" s="13">
        <f t="shared" ref="C60" si="11">(B60/2349.82)</f>
        <v>5.3493459073460938E-4</v>
      </c>
      <c r="D60" s="91"/>
      <c r="E60" s="13"/>
      <c r="F60" s="91"/>
      <c r="G60" s="13"/>
    </row>
    <row r="61" spans="1:7" x14ac:dyDescent="0.25">
      <c r="A61" s="2" t="s">
        <v>7</v>
      </c>
      <c r="B61" s="7"/>
      <c r="C61" s="13"/>
      <c r="D61" s="91"/>
      <c r="E61" s="13"/>
      <c r="F61" s="91">
        <v>0.3</v>
      </c>
      <c r="G61" s="13">
        <f t="shared" ref="G61:G65" si="12">F61/2349.82</f>
        <v>1.2766935339728148E-4</v>
      </c>
    </row>
    <row r="62" spans="1:7" x14ac:dyDescent="0.25">
      <c r="A62" s="2" t="s">
        <v>8</v>
      </c>
      <c r="B62" s="7"/>
      <c r="C62" s="13"/>
      <c r="D62" s="91"/>
      <c r="E62" s="13"/>
      <c r="F62" s="102">
        <v>0.7</v>
      </c>
      <c r="G62" s="13">
        <f t="shared" si="12"/>
        <v>2.9789515792699012E-4</v>
      </c>
    </row>
    <row r="63" spans="1:7" x14ac:dyDescent="0.25">
      <c r="A63" s="2" t="s">
        <v>9</v>
      </c>
      <c r="B63" s="7"/>
      <c r="C63" s="13"/>
      <c r="D63" s="91"/>
      <c r="E63" s="13"/>
      <c r="F63" s="103"/>
      <c r="G63" s="13"/>
    </row>
    <row r="64" spans="1:7" x14ac:dyDescent="0.25">
      <c r="A64" s="2" t="s">
        <v>10</v>
      </c>
      <c r="B64" s="7"/>
      <c r="C64" s="13"/>
      <c r="D64" s="91"/>
      <c r="E64" s="13"/>
      <c r="F64" s="91"/>
      <c r="G64" s="13"/>
    </row>
    <row r="65" spans="1:7" x14ac:dyDescent="0.25">
      <c r="A65" s="2" t="s">
        <v>11</v>
      </c>
      <c r="B65" s="15">
        <v>1E-3</v>
      </c>
      <c r="C65" s="13">
        <f t="shared" ref="C65:C67" si="13">(B65/2349.82)</f>
        <v>4.2556451132427165E-7</v>
      </c>
      <c r="D65" s="91"/>
      <c r="E65" s="13"/>
      <c r="F65" s="91">
        <v>0.3</v>
      </c>
      <c r="G65" s="13">
        <f t="shared" si="12"/>
        <v>1.2766935339728148E-4</v>
      </c>
    </row>
    <row r="66" spans="1:7" x14ac:dyDescent="0.25">
      <c r="A66" s="2" t="s">
        <v>12</v>
      </c>
      <c r="B66" s="15">
        <v>1E-3</v>
      </c>
      <c r="C66" s="13">
        <f t="shared" si="13"/>
        <v>4.2556451132427165E-7</v>
      </c>
      <c r="D66" s="91">
        <v>0.02</v>
      </c>
      <c r="E66" s="13">
        <f t="shared" ref="E66" si="14">D66/2349.82</f>
        <v>8.5112902264854329E-6</v>
      </c>
      <c r="F66" s="91"/>
      <c r="G66" s="13"/>
    </row>
    <row r="67" spans="1:7" x14ac:dyDescent="0.25">
      <c r="A67" s="2" t="s">
        <v>13</v>
      </c>
      <c r="B67" s="3">
        <v>0.185</v>
      </c>
      <c r="C67" s="13">
        <f t="shared" si="13"/>
        <v>7.8729434594990242E-5</v>
      </c>
      <c r="D67" s="91"/>
      <c r="E67" s="13"/>
      <c r="F67" s="91"/>
      <c r="G67" s="13"/>
    </row>
    <row r="68" spans="1:7" x14ac:dyDescent="0.25">
      <c r="A68" s="6" t="s">
        <v>14</v>
      </c>
      <c r="B68" s="3">
        <f>SUM(B59:B67)</f>
        <v>13.961899999999998</v>
      </c>
      <c r="C68" s="3"/>
      <c r="D68" s="91">
        <f>SUM(D59:D67)</f>
        <v>0.92</v>
      </c>
      <c r="E68" s="91"/>
      <c r="F68" s="91">
        <f t="shared" ref="F68" si="15">SUM(F59:F67)</f>
        <v>1.34</v>
      </c>
      <c r="G68" s="91"/>
    </row>
    <row r="69" spans="1:7" x14ac:dyDescent="0.25">
      <c r="A69" s="16" t="s">
        <v>32</v>
      </c>
      <c r="B69" s="9"/>
      <c r="C69" s="9"/>
    </row>
  </sheetData>
  <mergeCells count="21">
    <mergeCell ref="F20:F21"/>
    <mergeCell ref="G20:G21"/>
    <mergeCell ref="D57:E57"/>
    <mergeCell ref="B1:C1"/>
    <mergeCell ref="D1:E1"/>
    <mergeCell ref="B15:C15"/>
    <mergeCell ref="D15:E15"/>
    <mergeCell ref="F15:G15"/>
    <mergeCell ref="F48:F49"/>
    <mergeCell ref="G48:G49"/>
    <mergeCell ref="B57:C57"/>
    <mergeCell ref="B29:C29"/>
    <mergeCell ref="D29:E29"/>
    <mergeCell ref="F29:G29"/>
    <mergeCell ref="F34:F35"/>
    <mergeCell ref="G34:G35"/>
    <mergeCell ref="B43:C43"/>
    <mergeCell ref="D43:E43"/>
    <mergeCell ref="F43:G43"/>
    <mergeCell ref="F57:G57"/>
    <mergeCell ref="F62:F6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0DF44-FFCF-44BB-A49C-D985F0B51AF7}">
  <dimension ref="A1:AN36"/>
  <sheetViews>
    <sheetView workbookViewId="0">
      <selection activeCell="AE26" sqref="AE26"/>
    </sheetView>
  </sheetViews>
  <sheetFormatPr defaultRowHeight="15" x14ac:dyDescent="0.25"/>
  <cols>
    <col min="1" max="1" width="12" customWidth="1"/>
    <col min="2" max="7" width="11.7109375" customWidth="1"/>
    <col min="9" max="9" width="13.7109375" customWidth="1"/>
    <col min="10" max="15" width="11.7109375" customWidth="1"/>
    <col min="17" max="17" width="13.7109375" customWidth="1"/>
    <col min="18" max="23" width="11.7109375" customWidth="1"/>
    <col min="25" max="25" width="13.7109375" customWidth="1"/>
    <col min="26" max="31" width="11.7109375" customWidth="1"/>
    <col min="33" max="33" width="13.7109375" customWidth="1"/>
    <col min="34" max="40" width="11.7109375" customWidth="1"/>
  </cols>
  <sheetData>
    <row r="1" spans="1:40" ht="17.25" x14ac:dyDescent="0.25">
      <c r="A1" s="108" t="s">
        <v>80</v>
      </c>
      <c r="B1" s="109"/>
      <c r="C1" s="109"/>
      <c r="D1" s="109"/>
      <c r="E1" s="109"/>
      <c r="F1" s="109"/>
      <c r="G1" s="110"/>
      <c r="I1" s="108" t="s">
        <v>61</v>
      </c>
      <c r="J1" s="109"/>
      <c r="K1" s="109"/>
      <c r="L1" s="109"/>
      <c r="M1" s="109"/>
      <c r="N1" s="109"/>
      <c r="O1" s="110"/>
      <c r="Q1" s="108" t="s">
        <v>62</v>
      </c>
      <c r="R1" s="109"/>
      <c r="S1" s="109"/>
      <c r="T1" s="109"/>
      <c r="U1" s="109"/>
      <c r="V1" s="109"/>
      <c r="W1" s="110"/>
      <c r="X1" s="42"/>
      <c r="Y1" s="108" t="s">
        <v>79</v>
      </c>
      <c r="Z1" s="109"/>
      <c r="AA1" s="109"/>
      <c r="AB1" s="109"/>
      <c r="AC1" s="109"/>
      <c r="AD1" s="109"/>
      <c r="AE1" s="110"/>
      <c r="AF1" s="41"/>
      <c r="AG1" s="108" t="s">
        <v>81</v>
      </c>
      <c r="AH1" s="109"/>
      <c r="AI1" s="109"/>
      <c r="AJ1" s="109"/>
      <c r="AK1" s="109"/>
      <c r="AL1" s="109"/>
      <c r="AM1" s="109"/>
      <c r="AN1" s="110"/>
    </row>
    <row r="2" spans="1:40" x14ac:dyDescent="0.25">
      <c r="A2" s="111" t="s">
        <v>34</v>
      </c>
      <c r="B2" s="113" t="s">
        <v>2</v>
      </c>
      <c r="C2" s="113"/>
      <c r="D2" s="113"/>
      <c r="E2" s="113"/>
      <c r="F2" s="113"/>
      <c r="G2" s="114"/>
      <c r="I2" s="111" t="s">
        <v>34</v>
      </c>
      <c r="J2" s="113" t="s">
        <v>2</v>
      </c>
      <c r="K2" s="113"/>
      <c r="L2" s="113"/>
      <c r="M2" s="113"/>
      <c r="N2" s="113"/>
      <c r="O2" s="114"/>
      <c r="Q2" s="111" t="s">
        <v>34</v>
      </c>
      <c r="R2" s="113" t="s">
        <v>2</v>
      </c>
      <c r="S2" s="113"/>
      <c r="T2" s="113"/>
      <c r="U2" s="113"/>
      <c r="V2" s="113"/>
      <c r="W2" s="114"/>
      <c r="X2" s="42"/>
      <c r="Y2" s="111" t="s">
        <v>34</v>
      </c>
      <c r="Z2" s="113" t="s">
        <v>2</v>
      </c>
      <c r="AA2" s="113"/>
      <c r="AB2" s="113"/>
      <c r="AC2" s="113"/>
      <c r="AD2" s="113"/>
      <c r="AE2" s="114"/>
      <c r="AF2" s="42"/>
      <c r="AG2" s="111" t="s">
        <v>34</v>
      </c>
      <c r="AH2" s="113" t="s">
        <v>2</v>
      </c>
      <c r="AI2" s="113"/>
      <c r="AJ2" s="113"/>
      <c r="AK2" s="113"/>
      <c r="AL2" s="113"/>
      <c r="AM2" s="113"/>
      <c r="AN2" s="114"/>
    </row>
    <row r="3" spans="1:40" ht="30.75" thickBot="1" x14ac:dyDescent="0.3">
      <c r="A3" s="115"/>
      <c r="B3" s="19" t="s">
        <v>35</v>
      </c>
      <c r="C3" s="20" t="s">
        <v>7</v>
      </c>
      <c r="D3" s="19" t="s">
        <v>36</v>
      </c>
      <c r="E3" s="19" t="s">
        <v>5</v>
      </c>
      <c r="F3" s="19" t="s">
        <v>11</v>
      </c>
      <c r="G3" s="21" t="s">
        <v>37</v>
      </c>
      <c r="I3" s="115"/>
      <c r="J3" s="19" t="s">
        <v>35</v>
      </c>
      <c r="K3" s="20" t="s">
        <v>7</v>
      </c>
      <c r="L3" s="19" t="s">
        <v>36</v>
      </c>
      <c r="M3" s="19" t="s">
        <v>5</v>
      </c>
      <c r="N3" s="19" t="s">
        <v>11</v>
      </c>
      <c r="O3" s="21" t="s">
        <v>58</v>
      </c>
      <c r="Q3" s="115"/>
      <c r="R3" s="19" t="s">
        <v>35</v>
      </c>
      <c r="S3" s="20" t="s">
        <v>7</v>
      </c>
      <c r="T3" s="19" t="s">
        <v>36</v>
      </c>
      <c r="U3" s="19" t="s">
        <v>5</v>
      </c>
      <c r="V3" s="19" t="s">
        <v>11</v>
      </c>
      <c r="W3" s="21" t="s">
        <v>58</v>
      </c>
      <c r="X3" s="43"/>
      <c r="Y3" s="115"/>
      <c r="Z3" s="19" t="s">
        <v>35</v>
      </c>
      <c r="AA3" s="20" t="s">
        <v>7</v>
      </c>
      <c r="AB3" s="19" t="s">
        <v>36</v>
      </c>
      <c r="AC3" s="19" t="s">
        <v>5</v>
      </c>
      <c r="AD3" s="19" t="s">
        <v>11</v>
      </c>
      <c r="AE3" s="21" t="s">
        <v>58</v>
      </c>
      <c r="AF3" s="43"/>
      <c r="AG3" s="112"/>
      <c r="AH3" s="20" t="s">
        <v>35</v>
      </c>
      <c r="AI3" s="20" t="s">
        <v>7</v>
      </c>
      <c r="AJ3" s="20" t="s">
        <v>6</v>
      </c>
      <c r="AK3" s="20" t="s">
        <v>5</v>
      </c>
      <c r="AL3" s="20" t="s">
        <v>11</v>
      </c>
      <c r="AM3" s="20" t="s">
        <v>53</v>
      </c>
      <c r="AN3" s="30" t="s">
        <v>37</v>
      </c>
    </row>
    <row r="4" spans="1:40" x14ac:dyDescent="0.25">
      <c r="A4" s="46" t="s">
        <v>38</v>
      </c>
      <c r="B4" s="22">
        <v>6.8</v>
      </c>
      <c r="C4" s="22"/>
      <c r="D4" s="22"/>
      <c r="E4" s="22"/>
      <c r="F4" s="22"/>
      <c r="G4" s="23"/>
      <c r="I4" s="58" t="s">
        <v>38</v>
      </c>
      <c r="J4" s="56"/>
      <c r="K4" s="52"/>
      <c r="L4" s="52"/>
      <c r="M4" s="52"/>
      <c r="N4" s="52"/>
      <c r="O4" s="53"/>
      <c r="Q4" s="58" t="s">
        <v>38</v>
      </c>
      <c r="R4" s="56"/>
      <c r="S4" s="52"/>
      <c r="T4" s="52"/>
      <c r="U4" s="52"/>
      <c r="V4" s="52"/>
      <c r="W4" s="53"/>
      <c r="X4" s="44"/>
      <c r="Y4" s="58" t="s">
        <v>38</v>
      </c>
      <c r="Z4" s="56"/>
      <c r="AA4" s="52"/>
      <c r="AB4" s="52"/>
      <c r="AC4" s="52"/>
      <c r="AD4" s="52"/>
      <c r="AE4" s="53"/>
      <c r="AF4" s="44"/>
      <c r="AG4" s="58" t="s">
        <v>38</v>
      </c>
      <c r="AH4" s="31">
        <v>4.4156723484848488</v>
      </c>
      <c r="AI4" s="32"/>
      <c r="AJ4" s="32"/>
      <c r="AK4" s="32"/>
      <c r="AL4" s="32"/>
      <c r="AM4" s="32"/>
      <c r="AN4" s="33"/>
    </row>
    <row r="5" spans="1:40" x14ac:dyDescent="0.25">
      <c r="A5" s="47" t="s">
        <v>39</v>
      </c>
      <c r="B5" s="22">
        <v>1.9</v>
      </c>
      <c r="C5" s="24"/>
      <c r="D5" s="24"/>
      <c r="E5" s="24"/>
      <c r="F5" s="24"/>
      <c r="G5" s="25"/>
      <c r="I5" s="47" t="s">
        <v>39</v>
      </c>
      <c r="J5" s="48"/>
      <c r="K5" s="24"/>
      <c r="L5" s="24"/>
      <c r="M5" s="24"/>
      <c r="N5" s="24"/>
      <c r="O5" s="25"/>
      <c r="Q5" s="47" t="s">
        <v>39</v>
      </c>
      <c r="R5" s="48"/>
      <c r="S5" s="24"/>
      <c r="T5" s="24"/>
      <c r="U5" s="24"/>
      <c r="V5" s="24"/>
      <c r="W5" s="25"/>
      <c r="X5" s="44"/>
      <c r="Y5" s="47" t="s">
        <v>39</v>
      </c>
      <c r="Z5" s="48"/>
      <c r="AA5" s="24"/>
      <c r="AB5" s="24"/>
      <c r="AC5" s="24"/>
      <c r="AD5" s="24"/>
      <c r="AE5" s="25"/>
      <c r="AF5" s="44"/>
      <c r="AG5" s="47" t="s">
        <v>39</v>
      </c>
      <c r="AH5" s="34">
        <v>1.6413030303030303</v>
      </c>
      <c r="AI5" s="35"/>
      <c r="AJ5" s="35"/>
      <c r="AK5" s="35"/>
      <c r="AL5" s="35"/>
      <c r="AM5" s="35"/>
      <c r="AN5" s="36"/>
    </row>
    <row r="6" spans="1:40" x14ac:dyDescent="0.25">
      <c r="A6" s="47" t="s">
        <v>40</v>
      </c>
      <c r="B6" s="22">
        <v>16.2</v>
      </c>
      <c r="C6" s="24"/>
      <c r="D6" s="24"/>
      <c r="E6" s="24"/>
      <c r="F6" s="24"/>
      <c r="G6" s="25"/>
      <c r="I6" s="47" t="s">
        <v>40</v>
      </c>
      <c r="J6" s="48"/>
      <c r="K6" s="24"/>
      <c r="L6" s="24"/>
      <c r="M6" s="24"/>
      <c r="N6" s="24"/>
      <c r="O6" s="25"/>
      <c r="Q6" s="47" t="s">
        <v>40</v>
      </c>
      <c r="R6" s="48">
        <v>-1.2</v>
      </c>
      <c r="S6" s="24"/>
      <c r="T6" s="24"/>
      <c r="U6" s="24"/>
      <c r="V6" s="24"/>
      <c r="W6" s="25"/>
      <c r="X6" s="44"/>
      <c r="Y6" s="47" t="s">
        <v>40</v>
      </c>
      <c r="Z6" s="48"/>
      <c r="AA6" s="24"/>
      <c r="AB6" s="24"/>
      <c r="AC6" s="24"/>
      <c r="AD6" s="24"/>
      <c r="AE6" s="25"/>
      <c r="AF6" s="44"/>
      <c r="AG6" s="47" t="s">
        <v>40</v>
      </c>
      <c r="AH6" s="34">
        <v>12.969554924242424</v>
      </c>
      <c r="AI6" s="35"/>
      <c r="AJ6" s="35"/>
      <c r="AK6" s="35"/>
      <c r="AL6" s="35"/>
      <c r="AM6" s="35"/>
      <c r="AN6" s="36"/>
    </row>
    <row r="7" spans="1:40" x14ac:dyDescent="0.25">
      <c r="A7" s="47" t="s">
        <v>41</v>
      </c>
      <c r="B7" s="22">
        <v>12.6</v>
      </c>
      <c r="C7" s="24"/>
      <c r="D7" s="24"/>
      <c r="E7" s="24"/>
      <c r="F7" s="24"/>
      <c r="G7" s="25"/>
      <c r="I7" s="47" t="s">
        <v>41</v>
      </c>
      <c r="J7" s="48"/>
      <c r="K7" s="24"/>
      <c r="L7" s="24"/>
      <c r="M7" s="24"/>
      <c r="N7" s="24"/>
      <c r="O7" s="25"/>
      <c r="Q7" s="47" t="s">
        <v>41</v>
      </c>
      <c r="R7" s="48">
        <v>-0.7</v>
      </c>
      <c r="S7" s="24"/>
      <c r="T7" s="24"/>
      <c r="U7" s="24"/>
      <c r="V7" s="24"/>
      <c r="W7" s="25"/>
      <c r="X7" s="44"/>
      <c r="Y7" s="47" t="s">
        <v>41</v>
      </c>
      <c r="Z7" s="48"/>
      <c r="AA7" s="24"/>
      <c r="AB7" s="24"/>
      <c r="AC7" s="24"/>
      <c r="AD7" s="24"/>
      <c r="AE7" s="25"/>
      <c r="AF7" s="44"/>
      <c r="AG7" s="47" t="s">
        <v>41</v>
      </c>
      <c r="AH7" s="34">
        <v>10.567123106060606</v>
      </c>
      <c r="AI7" s="35"/>
      <c r="AJ7" s="35"/>
      <c r="AK7" s="35"/>
      <c r="AL7" s="35"/>
      <c r="AM7" s="35"/>
      <c r="AN7" s="36"/>
    </row>
    <row r="8" spans="1:40" x14ac:dyDescent="0.25">
      <c r="A8" s="47" t="s">
        <v>42</v>
      </c>
      <c r="B8" s="22">
        <v>11</v>
      </c>
      <c r="C8" s="24"/>
      <c r="D8" s="24"/>
      <c r="E8" s="24"/>
      <c r="F8" s="24"/>
      <c r="G8" s="25"/>
      <c r="I8" s="47" t="s">
        <v>42</v>
      </c>
      <c r="J8" s="48">
        <v>-2</v>
      </c>
      <c r="K8" s="24"/>
      <c r="L8" s="24"/>
      <c r="M8" s="24"/>
      <c r="N8" s="24"/>
      <c r="O8" s="25"/>
      <c r="Q8" s="47" t="s">
        <v>42</v>
      </c>
      <c r="R8" s="48">
        <v>-0.3</v>
      </c>
      <c r="S8" s="24"/>
      <c r="T8" s="24"/>
      <c r="U8" s="24"/>
      <c r="V8" s="24"/>
      <c r="W8" s="25"/>
      <c r="X8" s="44"/>
      <c r="Y8" s="47" t="s">
        <v>42</v>
      </c>
      <c r="Z8" s="48"/>
      <c r="AA8" s="24"/>
      <c r="AB8" s="24"/>
      <c r="AC8" s="24"/>
      <c r="AD8" s="24"/>
      <c r="AE8" s="25"/>
      <c r="AF8" s="44"/>
      <c r="AG8" s="47" t="s">
        <v>42</v>
      </c>
      <c r="AH8" s="34">
        <v>14.684325757575758</v>
      </c>
      <c r="AI8" s="35"/>
      <c r="AJ8" s="35"/>
      <c r="AK8" s="35"/>
      <c r="AL8" s="35"/>
      <c r="AM8" s="35"/>
      <c r="AN8" s="36"/>
    </row>
    <row r="9" spans="1:40" x14ac:dyDescent="0.25">
      <c r="A9" s="47" t="s">
        <v>43</v>
      </c>
      <c r="B9" s="22">
        <v>14.100000000000001</v>
      </c>
      <c r="C9" s="24">
        <v>0.1</v>
      </c>
      <c r="D9" s="24"/>
      <c r="E9" s="24"/>
      <c r="F9" s="24"/>
      <c r="G9" s="25"/>
      <c r="I9" s="47" t="s">
        <v>43</v>
      </c>
      <c r="J9" s="48">
        <v>-1.5</v>
      </c>
      <c r="K9" s="24"/>
      <c r="L9" s="24"/>
      <c r="M9" s="24"/>
      <c r="N9" s="24"/>
      <c r="O9" s="25"/>
      <c r="Q9" s="47" t="s">
        <v>43</v>
      </c>
      <c r="R9" s="48">
        <v>-2.1</v>
      </c>
      <c r="S9" s="24"/>
      <c r="T9" s="24"/>
      <c r="U9" s="24"/>
      <c r="V9" s="24"/>
      <c r="W9" s="25"/>
      <c r="X9" s="44"/>
      <c r="Y9" s="47" t="s">
        <v>43</v>
      </c>
      <c r="Z9" s="48"/>
      <c r="AA9" s="24"/>
      <c r="AB9" s="24"/>
      <c r="AC9" s="24"/>
      <c r="AD9" s="24"/>
      <c r="AE9" s="25"/>
      <c r="AF9" s="44"/>
      <c r="AG9" s="47" t="s">
        <v>43</v>
      </c>
      <c r="AH9" s="34">
        <v>13.045310606060607</v>
      </c>
      <c r="AI9" s="35">
        <v>0.11744318181818182</v>
      </c>
      <c r="AJ9" s="35"/>
      <c r="AK9" s="35"/>
      <c r="AL9" s="35"/>
      <c r="AM9" s="35"/>
      <c r="AN9" s="36"/>
    </row>
    <row r="10" spans="1:40" x14ac:dyDescent="0.25">
      <c r="A10" s="47" t="s">
        <v>44</v>
      </c>
      <c r="B10" s="22">
        <v>8</v>
      </c>
      <c r="C10" s="24">
        <v>14.1</v>
      </c>
      <c r="D10" s="24"/>
      <c r="E10" s="24"/>
      <c r="F10" s="24"/>
      <c r="G10" s="25"/>
      <c r="I10" s="47" t="s">
        <v>44</v>
      </c>
      <c r="J10" s="48">
        <v>-1.1000000000000001</v>
      </c>
      <c r="K10" s="24"/>
      <c r="L10" s="24"/>
      <c r="M10" s="24"/>
      <c r="N10" s="24"/>
      <c r="O10" s="25">
        <v>-0.3</v>
      </c>
      <c r="Q10" s="47" t="s">
        <v>44</v>
      </c>
      <c r="R10" s="48">
        <v>-1.6</v>
      </c>
      <c r="S10" s="24">
        <v>-0.4</v>
      </c>
      <c r="T10" s="24"/>
      <c r="U10" s="24"/>
      <c r="V10" s="24"/>
      <c r="W10" s="25"/>
      <c r="X10" s="44"/>
      <c r="Y10" s="47" t="s">
        <v>44</v>
      </c>
      <c r="Z10" s="48"/>
      <c r="AA10" s="24"/>
      <c r="AB10" s="24"/>
      <c r="AC10" s="24"/>
      <c r="AD10" s="24"/>
      <c r="AE10" s="25"/>
      <c r="AF10" s="44"/>
      <c r="AG10" s="47" t="s">
        <v>44</v>
      </c>
      <c r="AH10" s="34">
        <v>6.5191609848484848</v>
      </c>
      <c r="AI10" s="35">
        <v>13.173727272727273</v>
      </c>
      <c r="AJ10" s="35"/>
      <c r="AK10" s="35"/>
      <c r="AL10" s="35"/>
      <c r="AM10" s="35"/>
      <c r="AN10" s="36"/>
    </row>
    <row r="11" spans="1:40" x14ac:dyDescent="0.25">
      <c r="A11" s="47" t="s">
        <v>45</v>
      </c>
      <c r="B11" s="22">
        <v>73</v>
      </c>
      <c r="C11" s="24">
        <v>76.599999999999994</v>
      </c>
      <c r="D11" s="24">
        <v>4.7</v>
      </c>
      <c r="E11" s="24">
        <v>0.5</v>
      </c>
      <c r="F11" s="24">
        <v>1.7</v>
      </c>
      <c r="G11" s="25">
        <v>9.1999999999999993</v>
      </c>
      <c r="I11" s="47" t="s">
        <v>45</v>
      </c>
      <c r="J11" s="48"/>
      <c r="K11" s="24"/>
      <c r="L11" s="24"/>
      <c r="M11" s="24"/>
      <c r="N11" s="61">
        <v>-0.01</v>
      </c>
      <c r="O11" s="25"/>
      <c r="Q11" s="47" t="s">
        <v>45</v>
      </c>
      <c r="R11" s="48">
        <v>-0.7</v>
      </c>
      <c r="S11" s="24">
        <v>-0.2</v>
      </c>
      <c r="T11" s="24"/>
      <c r="U11" s="24"/>
      <c r="V11" s="24"/>
      <c r="W11" s="25"/>
      <c r="X11" s="44"/>
      <c r="Y11" s="47" t="s">
        <v>45</v>
      </c>
      <c r="Z11" s="48"/>
      <c r="AA11" s="24"/>
      <c r="AB11" s="24"/>
      <c r="AC11" s="24"/>
      <c r="AD11" s="24"/>
      <c r="AE11" s="25"/>
      <c r="AF11" s="44"/>
      <c r="AG11" s="47" t="s">
        <v>45</v>
      </c>
      <c r="AH11" s="34">
        <v>76.797732954545467</v>
      </c>
      <c r="AI11" s="35">
        <v>70.825594696969702</v>
      </c>
      <c r="AJ11" s="35">
        <v>4.6033181818181816</v>
      </c>
      <c r="AK11" s="35">
        <v>0.50694696969696962</v>
      </c>
      <c r="AL11" s="35">
        <v>1.194403409090909</v>
      </c>
      <c r="AM11" s="35">
        <v>9.7427196969696972</v>
      </c>
      <c r="AN11" s="36">
        <v>12.780026515151517</v>
      </c>
    </row>
    <row r="12" spans="1:40" x14ac:dyDescent="0.25">
      <c r="A12" s="47" t="s">
        <v>46</v>
      </c>
      <c r="B12" s="22">
        <v>115</v>
      </c>
      <c r="C12" s="24">
        <v>102.2</v>
      </c>
      <c r="D12" s="24">
        <v>64.7</v>
      </c>
      <c r="E12" s="24">
        <v>51.9</v>
      </c>
      <c r="F12" s="24">
        <v>1.4</v>
      </c>
      <c r="G12" s="25">
        <v>13.9</v>
      </c>
      <c r="I12" s="47" t="s">
        <v>46</v>
      </c>
      <c r="J12" s="48">
        <v>-0.6</v>
      </c>
      <c r="K12" s="24">
        <v>-0.3</v>
      </c>
      <c r="L12" s="24"/>
      <c r="M12" s="24"/>
      <c r="N12" s="24"/>
      <c r="O12" s="25"/>
      <c r="Q12" s="47" t="s">
        <v>46</v>
      </c>
      <c r="R12" s="48">
        <v>-3.4</v>
      </c>
      <c r="S12" s="24"/>
      <c r="T12" s="24"/>
      <c r="U12" s="24"/>
      <c r="V12" s="24"/>
      <c r="W12" s="25"/>
      <c r="X12" s="44"/>
      <c r="Y12" s="47" t="s">
        <v>46</v>
      </c>
      <c r="Z12" s="48"/>
      <c r="AA12" s="24"/>
      <c r="AB12" s="24"/>
      <c r="AC12" s="24"/>
      <c r="AD12" s="24"/>
      <c r="AE12" s="25"/>
      <c r="AF12" s="44"/>
      <c r="AG12" s="47" t="s">
        <v>46</v>
      </c>
      <c r="AH12" s="34">
        <v>122.18531060606061</v>
      </c>
      <c r="AI12" s="35">
        <v>96.264409090909098</v>
      </c>
      <c r="AJ12" s="35">
        <v>62.297517045454548</v>
      </c>
      <c r="AK12" s="35">
        <v>51.057941287878783</v>
      </c>
      <c r="AL12" s="35">
        <v>1.7197310606060607</v>
      </c>
      <c r="AM12" s="35">
        <v>7.2417878787878784</v>
      </c>
      <c r="AN12" s="36">
        <v>10.097517045454545</v>
      </c>
    </row>
    <row r="13" spans="1:40" x14ac:dyDescent="0.25">
      <c r="A13" s="47" t="s">
        <v>47</v>
      </c>
      <c r="B13" s="22">
        <v>51.5</v>
      </c>
      <c r="C13" s="24">
        <v>130.6</v>
      </c>
      <c r="D13" s="24">
        <v>140.1</v>
      </c>
      <c r="E13" s="24">
        <v>40.299999999999997</v>
      </c>
      <c r="F13" s="24">
        <v>0.1</v>
      </c>
      <c r="G13" s="25">
        <v>24.1</v>
      </c>
      <c r="I13" s="47" t="s">
        <v>47</v>
      </c>
      <c r="J13" s="48"/>
      <c r="K13" s="24"/>
      <c r="L13" s="24">
        <v>-0.1</v>
      </c>
      <c r="M13" s="24"/>
      <c r="N13" s="24"/>
      <c r="O13" s="25"/>
      <c r="Q13" s="47" t="s">
        <v>47</v>
      </c>
      <c r="R13" s="48">
        <v>-4.7</v>
      </c>
      <c r="S13" s="24"/>
      <c r="T13" s="61">
        <v>-0.03</v>
      </c>
      <c r="U13" s="24"/>
      <c r="V13" s="24"/>
      <c r="W13" s="63">
        <v>-7.0000000000000007E-2</v>
      </c>
      <c r="X13" s="44"/>
      <c r="Y13" s="47" t="s">
        <v>47</v>
      </c>
      <c r="Z13" s="48"/>
      <c r="AA13" s="24"/>
      <c r="AB13" s="24"/>
      <c r="AC13" s="24"/>
      <c r="AD13" s="24"/>
      <c r="AE13" s="25"/>
      <c r="AF13" s="44"/>
      <c r="AG13" s="47" t="s">
        <v>47</v>
      </c>
      <c r="AH13" s="34">
        <v>50.188117424242428</v>
      </c>
      <c r="AI13" s="35">
        <v>118.41029166666667</v>
      </c>
      <c r="AJ13" s="35">
        <v>138.01664583333334</v>
      </c>
      <c r="AK13" s="35">
        <v>15.96595643939394</v>
      </c>
      <c r="AL13" s="35">
        <v>7.9606060606060611E-2</v>
      </c>
      <c r="AM13" s="35"/>
      <c r="AN13" s="36">
        <v>30.930250000000001</v>
      </c>
    </row>
    <row r="14" spans="1:40" x14ac:dyDescent="0.25">
      <c r="A14" s="47" t="s">
        <v>48</v>
      </c>
      <c r="B14" s="22"/>
      <c r="C14" s="24">
        <v>14.6</v>
      </c>
      <c r="D14" s="24">
        <v>37.6</v>
      </c>
      <c r="E14" s="24">
        <v>171.7</v>
      </c>
      <c r="F14" s="24"/>
      <c r="G14" s="25"/>
      <c r="I14" s="47" t="s">
        <v>48</v>
      </c>
      <c r="J14" s="48"/>
      <c r="K14" s="24"/>
      <c r="L14" s="24"/>
      <c r="M14" s="24"/>
      <c r="N14" s="24"/>
      <c r="O14" s="25"/>
      <c r="Q14" s="47" t="s">
        <v>48</v>
      </c>
      <c r="R14" s="48"/>
      <c r="S14" s="24"/>
      <c r="T14" s="24"/>
      <c r="U14" s="24"/>
      <c r="V14" s="24"/>
      <c r="W14" s="25"/>
      <c r="X14" s="44"/>
      <c r="Y14" s="47" t="s">
        <v>48</v>
      </c>
      <c r="Z14" s="48"/>
      <c r="AA14" s="24"/>
      <c r="AB14" s="24"/>
      <c r="AC14" s="24"/>
      <c r="AD14" s="24"/>
      <c r="AE14" s="25"/>
      <c r="AF14" s="44"/>
      <c r="AG14" s="47" t="s">
        <v>48</v>
      </c>
      <c r="AH14" s="34">
        <v>2.434715909090909</v>
      </c>
      <c r="AI14" s="35">
        <v>16.291607954545455</v>
      </c>
      <c r="AJ14" s="35">
        <v>50.597562500000002</v>
      </c>
      <c r="AK14" s="35">
        <v>168.14443939393939</v>
      </c>
      <c r="AL14" s="35"/>
      <c r="AM14" s="35"/>
      <c r="AN14" s="36">
        <v>3.8455643939393944</v>
      </c>
    </row>
    <row r="15" spans="1:40" x14ac:dyDescent="0.25">
      <c r="A15" s="47" t="s">
        <v>49</v>
      </c>
      <c r="B15" s="22"/>
      <c r="C15" s="24"/>
      <c r="D15" s="24">
        <v>28.7</v>
      </c>
      <c r="E15" s="24">
        <v>292.3</v>
      </c>
      <c r="F15" s="24">
        <v>0.1</v>
      </c>
      <c r="G15" s="25"/>
      <c r="I15" s="47" t="s">
        <v>49</v>
      </c>
      <c r="J15" s="48"/>
      <c r="K15" s="24"/>
      <c r="L15" s="24"/>
      <c r="M15" s="24"/>
      <c r="N15" s="24"/>
      <c r="O15" s="25"/>
      <c r="Q15" s="47" t="s">
        <v>49</v>
      </c>
      <c r="R15" s="48"/>
      <c r="S15" s="24"/>
      <c r="T15" s="24"/>
      <c r="U15" s="24"/>
      <c r="V15" s="24"/>
      <c r="W15" s="25"/>
      <c r="X15" s="44"/>
      <c r="Y15" s="47" t="s">
        <v>49</v>
      </c>
      <c r="Z15" s="48"/>
      <c r="AA15" s="24"/>
      <c r="AB15" s="24"/>
      <c r="AC15" s="24"/>
      <c r="AD15" s="24"/>
      <c r="AE15" s="25"/>
      <c r="AF15" s="44"/>
      <c r="AG15" s="47" t="s">
        <v>49</v>
      </c>
      <c r="AH15" s="34">
        <v>0.48141287878787881</v>
      </c>
      <c r="AI15" s="35">
        <v>0.41882481060606058</v>
      </c>
      <c r="AJ15" s="35">
        <v>37.360221590909092</v>
      </c>
      <c r="AK15" s="35">
        <v>286.09423106060609</v>
      </c>
      <c r="AL15" s="35">
        <v>0.10861553030303031</v>
      </c>
      <c r="AM15" s="35"/>
      <c r="AN15" s="36">
        <v>3.043863636363636</v>
      </c>
    </row>
    <row r="16" spans="1:40" x14ac:dyDescent="0.25">
      <c r="A16" s="47" t="s">
        <v>50</v>
      </c>
      <c r="B16" s="22"/>
      <c r="C16" s="24"/>
      <c r="D16" s="24">
        <v>149.4</v>
      </c>
      <c r="E16" s="24">
        <v>274.7</v>
      </c>
      <c r="F16" s="24"/>
      <c r="G16" s="25"/>
      <c r="I16" s="47" t="s">
        <v>50</v>
      </c>
      <c r="J16" s="48"/>
      <c r="K16" s="24"/>
      <c r="L16" s="24"/>
      <c r="M16" s="24"/>
      <c r="N16" s="24"/>
      <c r="O16" s="25"/>
      <c r="Q16" s="47" t="s">
        <v>50</v>
      </c>
      <c r="R16" s="48"/>
      <c r="S16" s="24"/>
      <c r="T16" s="24"/>
      <c r="U16" s="24"/>
      <c r="V16" s="24"/>
      <c r="W16" s="25"/>
      <c r="X16" s="44"/>
      <c r="Y16" s="47" t="s">
        <v>50</v>
      </c>
      <c r="Z16" s="48"/>
      <c r="AA16" s="24"/>
      <c r="AB16" s="24"/>
      <c r="AC16" s="24"/>
      <c r="AD16" s="24"/>
      <c r="AE16" s="25"/>
      <c r="AF16" s="44"/>
      <c r="AG16" s="47" t="s">
        <v>50</v>
      </c>
      <c r="AH16" s="34">
        <v>2.7467859848484846</v>
      </c>
      <c r="AI16" s="35">
        <v>0.60070265151515156</v>
      </c>
      <c r="AJ16" s="35">
        <v>158.80302083333333</v>
      </c>
      <c r="AK16" s="35">
        <v>269.60489393939395</v>
      </c>
      <c r="AL16" s="35"/>
      <c r="AM16" s="35"/>
      <c r="AN16" s="36">
        <v>2.3900037878787876</v>
      </c>
    </row>
    <row r="17" spans="1:40" ht="15.75" thickBot="1" x14ac:dyDescent="0.3">
      <c r="A17" s="50" t="s">
        <v>51</v>
      </c>
      <c r="B17" s="22"/>
      <c r="C17" s="26"/>
      <c r="D17" s="26">
        <v>15.9</v>
      </c>
      <c r="E17" s="26">
        <v>66.5</v>
      </c>
      <c r="F17" s="26"/>
      <c r="G17" s="27"/>
      <c r="I17" s="47" t="s">
        <v>51</v>
      </c>
      <c r="J17" s="49"/>
      <c r="K17" s="24"/>
      <c r="L17" s="24"/>
      <c r="M17" s="24"/>
      <c r="N17" s="24"/>
      <c r="O17" s="25"/>
      <c r="Q17" s="47" t="s">
        <v>51</v>
      </c>
      <c r="R17" s="49"/>
      <c r="S17" s="24"/>
      <c r="T17" s="24"/>
      <c r="U17" s="24"/>
      <c r="V17" s="24"/>
      <c r="W17" s="25"/>
      <c r="X17" s="44"/>
      <c r="Y17" s="47" t="s">
        <v>51</v>
      </c>
      <c r="Z17" s="49"/>
      <c r="AA17" s="24"/>
      <c r="AB17" s="24"/>
      <c r="AC17" s="24"/>
      <c r="AD17" s="24"/>
      <c r="AE17" s="25"/>
      <c r="AF17" s="44"/>
      <c r="AG17" s="50" t="s">
        <v>51</v>
      </c>
      <c r="AH17" s="34">
        <v>0.23060037878787878</v>
      </c>
      <c r="AI17" s="35"/>
      <c r="AJ17" s="35">
        <v>17.76457765151515</v>
      </c>
      <c r="AK17" s="35">
        <v>122.13377840909091</v>
      </c>
      <c r="AL17" s="35"/>
      <c r="AM17" s="35"/>
      <c r="AN17" s="36">
        <v>1.3114621212121214</v>
      </c>
    </row>
    <row r="18" spans="1:40" ht="15.75" thickBot="1" x14ac:dyDescent="0.3">
      <c r="A18" s="51" t="s">
        <v>52</v>
      </c>
      <c r="B18" s="28">
        <v>310.10000000000002</v>
      </c>
      <c r="C18" s="28">
        <f t="shared" ref="C18:G18" si="0">SUM(C4:C17)</f>
        <v>338.20000000000005</v>
      </c>
      <c r="D18" s="28">
        <f t="shared" si="0"/>
        <v>441.1</v>
      </c>
      <c r="E18" s="28">
        <f t="shared" si="0"/>
        <v>897.90000000000009</v>
      </c>
      <c r="F18" s="28">
        <f t="shared" si="0"/>
        <v>3.3</v>
      </c>
      <c r="G18" s="29">
        <f t="shared" si="0"/>
        <v>47.2</v>
      </c>
      <c r="I18" s="47" t="s">
        <v>54</v>
      </c>
      <c r="J18" s="49"/>
      <c r="K18" s="24"/>
      <c r="L18" s="24"/>
      <c r="M18" s="60" t="s">
        <v>60</v>
      </c>
      <c r="N18" s="24"/>
      <c r="O18" s="25"/>
      <c r="Q18" s="47" t="s">
        <v>54</v>
      </c>
      <c r="R18" s="49"/>
      <c r="S18" s="24"/>
      <c r="T18" s="65" t="s">
        <v>64</v>
      </c>
      <c r="U18" s="60" t="s">
        <v>63</v>
      </c>
      <c r="V18" s="24"/>
      <c r="W18" s="25"/>
      <c r="X18" s="45"/>
      <c r="Y18" s="47" t="s">
        <v>54</v>
      </c>
      <c r="Z18" s="49"/>
      <c r="AA18" s="24"/>
      <c r="AB18" s="24"/>
      <c r="AC18" s="60" t="s">
        <v>72</v>
      </c>
      <c r="AD18" s="24"/>
      <c r="AE18" s="95" t="s">
        <v>73</v>
      </c>
      <c r="AF18" s="45"/>
      <c r="AG18" s="50" t="s">
        <v>54</v>
      </c>
      <c r="AH18" s="34"/>
      <c r="AI18" s="35"/>
      <c r="AJ18" s="35">
        <v>0.93693749999999998</v>
      </c>
      <c r="AK18" s="35">
        <v>30.606187500000001</v>
      </c>
      <c r="AL18" s="35"/>
      <c r="AM18" s="35"/>
      <c r="AN18" s="36">
        <v>0.51946022727272723</v>
      </c>
    </row>
    <row r="19" spans="1:40" ht="15.75" thickBot="1" x14ac:dyDescent="0.3">
      <c r="A19" t="s">
        <v>76</v>
      </c>
      <c r="I19" s="59" t="s">
        <v>55</v>
      </c>
      <c r="J19" s="57"/>
      <c r="K19" s="54"/>
      <c r="L19" s="54"/>
      <c r="M19" s="54"/>
      <c r="N19" s="54"/>
      <c r="O19" s="55"/>
      <c r="Q19" s="59" t="s">
        <v>55</v>
      </c>
      <c r="R19" s="57">
        <v>-0.1</v>
      </c>
      <c r="S19" s="54"/>
      <c r="T19" s="62">
        <v>-0.04</v>
      </c>
      <c r="U19" s="54"/>
      <c r="V19" s="54"/>
      <c r="W19" s="55"/>
      <c r="Y19" s="59" t="s">
        <v>55</v>
      </c>
      <c r="Z19" s="57">
        <v>-0.7</v>
      </c>
      <c r="AA19" s="54">
        <v>-0.3</v>
      </c>
      <c r="AB19" s="54"/>
      <c r="AC19" s="93"/>
      <c r="AD19" s="54">
        <v>-0.3</v>
      </c>
      <c r="AE19" s="94"/>
      <c r="AG19" s="59" t="s">
        <v>55</v>
      </c>
      <c r="AH19" s="34">
        <v>42.015986742424246</v>
      </c>
      <c r="AI19" s="35">
        <v>10.754420454545453</v>
      </c>
      <c r="AJ19" s="35">
        <v>94.461774621212115</v>
      </c>
      <c r="AK19" s="35">
        <v>14.178689393939393</v>
      </c>
      <c r="AL19" s="35">
        <v>0.12941666666666668</v>
      </c>
      <c r="AM19" s="35">
        <v>0.12243939393939395</v>
      </c>
      <c r="AN19" s="36">
        <f>0.364869318181818+54.9</f>
        <v>55.264869318181816</v>
      </c>
    </row>
    <row r="20" spans="1:40" ht="15.75" thickBot="1" x14ac:dyDescent="0.3">
      <c r="I20" s="64" t="s">
        <v>52</v>
      </c>
      <c r="J20" s="28">
        <f>SUM(J4:J19)</f>
        <v>-5.1999999999999993</v>
      </c>
      <c r="K20" s="28">
        <f t="shared" ref="K20:O20" si="1">SUM(K4:K19)</f>
        <v>-0.3</v>
      </c>
      <c r="L20" s="28">
        <f t="shared" si="1"/>
        <v>-0.1</v>
      </c>
      <c r="M20" s="67" t="s">
        <v>60</v>
      </c>
      <c r="N20" s="66">
        <f t="shared" si="1"/>
        <v>-0.01</v>
      </c>
      <c r="O20" s="29">
        <f t="shared" si="1"/>
        <v>-0.3</v>
      </c>
      <c r="Q20" s="64" t="s">
        <v>52</v>
      </c>
      <c r="R20" s="28">
        <f>SUM(R4:R19)</f>
        <v>-14.799999999999999</v>
      </c>
      <c r="S20" s="28">
        <f t="shared" ref="S20:W20" si="2">SUM(S4:S19)</f>
        <v>-0.60000000000000009</v>
      </c>
      <c r="T20" s="66">
        <v>-0.03</v>
      </c>
      <c r="U20" s="67" t="s">
        <v>63</v>
      </c>
      <c r="V20" s="66">
        <f t="shared" si="2"/>
        <v>0</v>
      </c>
      <c r="W20" s="92">
        <f t="shared" si="2"/>
        <v>-7.0000000000000007E-2</v>
      </c>
      <c r="Y20" s="64" t="s">
        <v>52</v>
      </c>
      <c r="Z20" s="28">
        <f>SUM(Z4:Z19)</f>
        <v>-0.7</v>
      </c>
      <c r="AA20" s="28">
        <f t="shared" ref="AA20:AD20" si="3">SUM(AA4:AA19)</f>
        <v>-0.3</v>
      </c>
      <c r="AB20" s="28">
        <f t="shared" si="3"/>
        <v>0</v>
      </c>
      <c r="AC20" s="67" t="s">
        <v>72</v>
      </c>
      <c r="AD20" s="28">
        <f t="shared" si="3"/>
        <v>-0.3</v>
      </c>
      <c r="AE20" s="96" t="s">
        <v>73</v>
      </c>
      <c r="AG20" s="37" t="s">
        <v>56</v>
      </c>
      <c r="AH20" s="38">
        <v>360.92311363636361</v>
      </c>
      <c r="AI20" s="39">
        <v>326.87211458333331</v>
      </c>
      <c r="AJ20" s="39">
        <v>564.84157575757581</v>
      </c>
      <c r="AK20" s="39">
        <v>958.29306439393952</v>
      </c>
      <c r="AL20" s="39">
        <v>3.276791666666667</v>
      </c>
      <c r="AM20" s="39">
        <v>17.140551136363637</v>
      </c>
      <c r="AN20" s="40">
        <v>120.2</v>
      </c>
    </row>
    <row r="21" spans="1:40" x14ac:dyDescent="0.25">
      <c r="I21" t="s">
        <v>59</v>
      </c>
      <c r="Q21" t="s">
        <v>59</v>
      </c>
      <c r="Y21" t="s">
        <v>59</v>
      </c>
      <c r="AG21" t="s">
        <v>57</v>
      </c>
    </row>
    <row r="22" spans="1:40" x14ac:dyDescent="0.25">
      <c r="I22" t="s">
        <v>75</v>
      </c>
      <c r="Q22" t="s">
        <v>75</v>
      </c>
      <c r="Y22" t="s">
        <v>74</v>
      </c>
    </row>
    <row r="24" spans="1:40" x14ac:dyDescent="0.25">
      <c r="J24" s="116"/>
      <c r="K24" s="116"/>
      <c r="L24" s="116"/>
      <c r="M24" s="116"/>
      <c r="Q24" s="69"/>
      <c r="R24" s="116"/>
      <c r="S24" s="116"/>
      <c r="T24" s="116"/>
      <c r="U24" s="116"/>
      <c r="V24" s="69"/>
    </row>
    <row r="25" spans="1:40" x14ac:dyDescent="0.25">
      <c r="J25" s="70"/>
      <c r="K25" s="70"/>
      <c r="L25" s="70"/>
      <c r="M25" s="70"/>
      <c r="Q25" s="69"/>
      <c r="R25" s="70"/>
      <c r="S25" s="70"/>
      <c r="T25" s="70"/>
      <c r="U25" s="70"/>
      <c r="V25" s="69"/>
    </row>
    <row r="26" spans="1:40" x14ac:dyDescent="0.25">
      <c r="J26" s="74"/>
      <c r="K26" s="69"/>
      <c r="L26" s="72"/>
      <c r="M26" s="68"/>
      <c r="Q26" s="69"/>
      <c r="R26" s="71"/>
      <c r="S26" s="69"/>
      <c r="T26" s="72"/>
      <c r="U26" s="68"/>
      <c r="V26" s="69"/>
    </row>
    <row r="27" spans="1:40" x14ac:dyDescent="0.25">
      <c r="J27" s="74"/>
      <c r="K27" s="69"/>
      <c r="L27" s="73"/>
      <c r="M27" s="68"/>
      <c r="Q27" s="69"/>
      <c r="R27" s="71"/>
      <c r="S27" s="69"/>
      <c r="T27" s="73"/>
      <c r="U27" s="68"/>
      <c r="V27" s="69"/>
    </row>
    <row r="28" spans="1:40" x14ac:dyDescent="0.25">
      <c r="J28" s="74"/>
      <c r="K28" s="69"/>
      <c r="L28" s="74"/>
      <c r="M28" s="68"/>
      <c r="Q28" s="69"/>
      <c r="R28" s="71"/>
      <c r="S28" s="69"/>
      <c r="T28" s="74"/>
      <c r="U28" s="68"/>
      <c r="V28" s="69"/>
    </row>
    <row r="29" spans="1:40" x14ac:dyDescent="0.25">
      <c r="J29" s="74"/>
      <c r="K29" s="69"/>
      <c r="L29" s="117"/>
      <c r="M29" s="118"/>
      <c r="Q29" s="69"/>
      <c r="R29" s="71"/>
      <c r="S29" s="69"/>
      <c r="T29" s="117"/>
      <c r="U29" s="118"/>
      <c r="V29" s="69"/>
    </row>
    <row r="30" spans="1:40" x14ac:dyDescent="0.25">
      <c r="J30" s="74"/>
      <c r="K30" s="69"/>
      <c r="L30" s="116"/>
      <c r="M30" s="116"/>
      <c r="Q30" s="69"/>
      <c r="R30" s="71"/>
      <c r="S30" s="69"/>
      <c r="T30" s="116"/>
      <c r="U30" s="116"/>
      <c r="V30" s="69"/>
    </row>
    <row r="31" spans="1:40" x14ac:dyDescent="0.25">
      <c r="J31" s="74"/>
      <c r="K31" s="69"/>
      <c r="L31" s="74"/>
      <c r="M31" s="68"/>
      <c r="Q31" s="69"/>
      <c r="R31" s="71"/>
      <c r="S31" s="69"/>
      <c r="T31" s="74"/>
      <c r="U31" s="68"/>
      <c r="V31" s="69"/>
    </row>
    <row r="32" spans="1:40" x14ac:dyDescent="0.25">
      <c r="J32" s="74"/>
      <c r="K32" s="69"/>
      <c r="L32" s="73"/>
      <c r="M32" s="68"/>
      <c r="Q32" s="69"/>
      <c r="R32" s="71"/>
      <c r="S32" s="69"/>
      <c r="T32" s="74"/>
      <c r="U32" s="68"/>
      <c r="V32" s="69"/>
    </row>
    <row r="33" spans="10:22" x14ac:dyDescent="0.25">
      <c r="J33" s="74"/>
      <c r="K33" s="69"/>
      <c r="L33" s="74"/>
      <c r="M33" s="68"/>
      <c r="Q33" s="69"/>
      <c r="R33" s="71"/>
      <c r="S33" s="69"/>
      <c r="T33" s="74"/>
      <c r="U33" s="68"/>
      <c r="V33" s="69"/>
    </row>
    <row r="34" spans="10:22" x14ac:dyDescent="0.25">
      <c r="J34" s="74"/>
      <c r="K34" s="69"/>
      <c r="L34" s="74"/>
      <c r="M34" s="68"/>
      <c r="Q34" s="69"/>
      <c r="R34" s="71"/>
      <c r="S34" s="69"/>
      <c r="T34" s="74"/>
      <c r="U34" s="68"/>
      <c r="V34" s="69"/>
    </row>
    <row r="35" spans="10:22" x14ac:dyDescent="0.25">
      <c r="J35" s="74"/>
      <c r="K35" s="74"/>
      <c r="L35" s="74"/>
      <c r="M35" s="74"/>
      <c r="Q35" s="69"/>
      <c r="R35" s="74"/>
      <c r="S35" s="74"/>
      <c r="T35" s="74"/>
      <c r="U35" s="74"/>
      <c r="V35" s="69"/>
    </row>
    <row r="36" spans="10:22" x14ac:dyDescent="0.25">
      <c r="Q36" s="69"/>
      <c r="R36" s="69"/>
      <c r="S36" s="69"/>
      <c r="T36" s="69"/>
      <c r="U36" s="69"/>
      <c r="V36" s="69"/>
    </row>
  </sheetData>
  <mergeCells count="23">
    <mergeCell ref="L29:L30"/>
    <mergeCell ref="M29:M30"/>
    <mergeCell ref="R24:S24"/>
    <mergeCell ref="T24:U24"/>
    <mergeCell ref="T29:T30"/>
    <mergeCell ref="U29:U30"/>
    <mergeCell ref="J24:K24"/>
    <mergeCell ref="L24:M24"/>
    <mergeCell ref="A1:G1"/>
    <mergeCell ref="A2:A3"/>
    <mergeCell ref="B2:G2"/>
    <mergeCell ref="AG1:AN1"/>
    <mergeCell ref="AG2:AG3"/>
    <mergeCell ref="AH2:AN2"/>
    <mergeCell ref="I1:O1"/>
    <mergeCell ref="I2:I3"/>
    <mergeCell ref="J2:O2"/>
    <mergeCell ref="Q1:W1"/>
    <mergeCell ref="Q2:Q3"/>
    <mergeCell ref="R2:W2"/>
    <mergeCell ref="Y1:AE1"/>
    <mergeCell ref="Y2:Y3"/>
    <mergeCell ref="Z2:AE2"/>
  </mergeCells>
  <pageMargins left="0.7" right="0.7" top="0.75" bottom="0.75" header="0.3" footer="0.3"/>
  <ignoredErrors>
    <ignoredError sqref="M18 T18:U18 U20 M20 AC20 AE20 AC18 AE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A8A3-C385-4C80-8915-AFA3EE3AA0CD}">
  <dimension ref="B1:R24"/>
  <sheetViews>
    <sheetView workbookViewId="0">
      <selection activeCell="K30" sqref="K30"/>
    </sheetView>
  </sheetViews>
  <sheetFormatPr defaultRowHeight="15" x14ac:dyDescent="0.25"/>
  <cols>
    <col min="2" max="2" width="14.28515625" customWidth="1"/>
    <col min="3" max="10" width="12.7109375" customWidth="1"/>
    <col min="11" max="11" width="14.28515625" customWidth="1"/>
    <col min="12" max="18" width="12.7109375" customWidth="1"/>
  </cols>
  <sheetData>
    <row r="1" spans="2:18" ht="15.75" thickBot="1" x14ac:dyDescent="0.3">
      <c r="B1" t="s">
        <v>65</v>
      </c>
      <c r="K1" t="s">
        <v>66</v>
      </c>
    </row>
    <row r="2" spans="2:18" x14ac:dyDescent="0.25">
      <c r="B2" s="108" t="s">
        <v>67</v>
      </c>
      <c r="C2" s="109"/>
      <c r="D2" s="109"/>
      <c r="E2" s="109"/>
      <c r="F2" s="109"/>
      <c r="G2" s="109"/>
      <c r="H2" s="109"/>
      <c r="I2" s="110"/>
      <c r="K2" s="108" t="s">
        <v>68</v>
      </c>
      <c r="L2" s="109"/>
      <c r="M2" s="109"/>
      <c r="N2" s="109"/>
      <c r="O2" s="109"/>
      <c r="P2" s="109"/>
      <c r="Q2" s="109"/>
      <c r="R2" s="110"/>
    </row>
    <row r="3" spans="2:18" x14ac:dyDescent="0.25">
      <c r="B3" s="111" t="s">
        <v>34</v>
      </c>
      <c r="C3" s="113" t="s">
        <v>2</v>
      </c>
      <c r="D3" s="113"/>
      <c r="E3" s="113"/>
      <c r="F3" s="113"/>
      <c r="G3" s="113"/>
      <c r="H3" s="113"/>
      <c r="I3" s="114"/>
      <c r="K3" s="111" t="s">
        <v>34</v>
      </c>
      <c r="L3" s="113" t="s">
        <v>2</v>
      </c>
      <c r="M3" s="113"/>
      <c r="N3" s="113"/>
      <c r="O3" s="113"/>
      <c r="P3" s="113"/>
      <c r="Q3" s="113"/>
      <c r="R3" s="114"/>
    </row>
    <row r="4" spans="2:18" ht="30.75" thickBot="1" x14ac:dyDescent="0.3">
      <c r="B4" s="112"/>
      <c r="C4" s="20" t="s">
        <v>35</v>
      </c>
      <c r="D4" s="20" t="s">
        <v>7</v>
      </c>
      <c r="E4" s="20" t="s">
        <v>6</v>
      </c>
      <c r="F4" s="20" t="s">
        <v>5</v>
      </c>
      <c r="G4" s="20" t="s">
        <v>11</v>
      </c>
      <c r="H4" s="20" t="s">
        <v>53</v>
      </c>
      <c r="I4" s="30" t="s">
        <v>37</v>
      </c>
      <c r="K4" s="112"/>
      <c r="L4" s="20" t="s">
        <v>35</v>
      </c>
      <c r="M4" s="20" t="s">
        <v>7</v>
      </c>
      <c r="N4" s="20" t="s">
        <v>6</v>
      </c>
      <c r="O4" s="20" t="s">
        <v>5</v>
      </c>
      <c r="P4" s="20" t="s">
        <v>11</v>
      </c>
      <c r="Q4" s="20" t="s">
        <v>53</v>
      </c>
      <c r="R4" s="30" t="s">
        <v>37</v>
      </c>
    </row>
    <row r="5" spans="2:18" x14ac:dyDescent="0.25">
      <c r="B5" s="75" t="s">
        <v>38</v>
      </c>
      <c r="C5" s="76"/>
      <c r="D5" s="77"/>
      <c r="E5" s="77"/>
      <c r="F5" s="77"/>
      <c r="G5" s="77"/>
      <c r="H5" s="77"/>
      <c r="I5" s="78"/>
      <c r="K5" s="75" t="s">
        <v>38</v>
      </c>
      <c r="L5" s="76"/>
      <c r="M5" s="77"/>
      <c r="N5" s="77"/>
      <c r="O5" s="77"/>
      <c r="P5" s="77"/>
      <c r="Q5" s="77"/>
      <c r="R5" s="78"/>
    </row>
    <row r="6" spans="2:18" x14ac:dyDescent="0.25">
      <c r="B6" s="79" t="s">
        <v>39</v>
      </c>
      <c r="C6" s="80"/>
      <c r="D6" s="3"/>
      <c r="E6" s="3"/>
      <c r="F6" s="3"/>
      <c r="G6" s="3"/>
      <c r="H6" s="3"/>
      <c r="I6" s="81"/>
      <c r="K6" s="79" t="s">
        <v>39</v>
      </c>
      <c r="L6" s="80"/>
      <c r="M6" s="3"/>
      <c r="N6" s="3"/>
      <c r="O6" s="3"/>
      <c r="P6" s="3"/>
      <c r="Q6" s="3"/>
      <c r="R6" s="81"/>
    </row>
    <row r="7" spans="2:18" x14ac:dyDescent="0.25">
      <c r="B7" s="79" t="s">
        <v>40</v>
      </c>
      <c r="C7" s="80"/>
      <c r="D7" s="3"/>
      <c r="E7" s="3"/>
      <c r="F7" s="3"/>
      <c r="G7" s="3"/>
      <c r="H7" s="3"/>
      <c r="I7" s="81"/>
      <c r="K7" s="79" t="s">
        <v>40</v>
      </c>
      <c r="L7" s="80"/>
      <c r="M7" s="3"/>
      <c r="N7" s="3"/>
      <c r="O7" s="3"/>
      <c r="P7" s="3"/>
      <c r="Q7" s="3"/>
      <c r="R7" s="81"/>
    </row>
    <row r="8" spans="2:18" x14ac:dyDescent="0.25">
      <c r="B8" s="79" t="s">
        <v>41</v>
      </c>
      <c r="C8" s="80"/>
      <c r="D8" s="3"/>
      <c r="E8" s="3"/>
      <c r="F8" s="3"/>
      <c r="G8" s="3"/>
      <c r="H8" s="3"/>
      <c r="I8" s="81"/>
      <c r="K8" s="79" t="s">
        <v>41</v>
      </c>
      <c r="L8" s="80"/>
      <c r="M8" s="3"/>
      <c r="N8" s="3"/>
      <c r="O8" s="3"/>
      <c r="P8" s="3"/>
      <c r="Q8" s="3"/>
      <c r="R8" s="81"/>
    </row>
    <row r="9" spans="2:18" x14ac:dyDescent="0.25">
      <c r="B9" s="79" t="s">
        <v>42</v>
      </c>
      <c r="C9" s="80"/>
      <c r="D9" s="3"/>
      <c r="E9" s="3"/>
      <c r="F9" s="3"/>
      <c r="G9" s="3"/>
      <c r="H9" s="3"/>
      <c r="I9" s="81"/>
      <c r="K9" s="79" t="s">
        <v>42</v>
      </c>
      <c r="L9" s="80"/>
      <c r="M9" s="3"/>
      <c r="N9" s="3"/>
      <c r="O9" s="3"/>
      <c r="P9" s="3"/>
      <c r="Q9" s="3"/>
      <c r="R9" s="81"/>
    </row>
    <row r="10" spans="2:18" x14ac:dyDescent="0.25">
      <c r="B10" s="79" t="s">
        <v>43</v>
      </c>
      <c r="C10" s="80"/>
      <c r="D10" s="3"/>
      <c r="E10" s="3"/>
      <c r="F10" s="3"/>
      <c r="G10" s="3"/>
      <c r="H10" s="3"/>
      <c r="I10" s="81"/>
      <c r="K10" s="79" t="s">
        <v>43</v>
      </c>
      <c r="L10" s="80"/>
      <c r="M10" s="3"/>
      <c r="N10" s="3"/>
      <c r="O10" s="3"/>
      <c r="P10" s="3"/>
      <c r="Q10" s="3"/>
      <c r="R10" s="81"/>
    </row>
    <row r="11" spans="2:18" x14ac:dyDescent="0.25">
      <c r="B11" s="79" t="s">
        <v>44</v>
      </c>
      <c r="C11" s="80"/>
      <c r="D11" s="3"/>
      <c r="E11" s="3"/>
      <c r="F11" s="3"/>
      <c r="G11" s="3"/>
      <c r="H11" s="3"/>
      <c r="I11" s="81"/>
      <c r="K11" s="79" t="s">
        <v>44</v>
      </c>
      <c r="L11" s="80"/>
      <c r="M11" s="3"/>
      <c r="N11" s="3"/>
      <c r="O11" s="3"/>
      <c r="P11" s="3"/>
      <c r="Q11" s="3"/>
      <c r="R11" s="81"/>
    </row>
    <row r="12" spans="2:18" x14ac:dyDescent="0.25">
      <c r="B12" s="79" t="s">
        <v>45</v>
      </c>
      <c r="C12" s="80"/>
      <c r="D12" s="3"/>
      <c r="E12" s="3"/>
      <c r="F12" s="3"/>
      <c r="G12" s="3"/>
      <c r="H12" s="3"/>
      <c r="I12" s="81"/>
      <c r="K12" s="79" t="s">
        <v>45</v>
      </c>
      <c r="L12" s="80"/>
      <c r="M12" s="3"/>
      <c r="N12" s="3"/>
      <c r="O12" s="3"/>
      <c r="P12" s="3"/>
      <c r="Q12" s="3"/>
      <c r="R12" s="81"/>
    </row>
    <row r="13" spans="2:18" x14ac:dyDescent="0.25">
      <c r="B13" s="79" t="s">
        <v>46</v>
      </c>
      <c r="C13" s="80">
        <v>1.0796571969696971</v>
      </c>
      <c r="D13" s="3"/>
      <c r="E13" s="3">
        <v>1.0110662878787879</v>
      </c>
      <c r="F13" s="3"/>
      <c r="G13" s="3"/>
      <c r="H13" s="3"/>
      <c r="I13" s="81"/>
      <c r="K13" s="79" t="s">
        <v>46</v>
      </c>
      <c r="L13" s="80"/>
      <c r="M13" s="3"/>
      <c r="N13" s="3"/>
      <c r="O13" s="3"/>
      <c r="P13" s="3"/>
      <c r="Q13" s="3"/>
      <c r="R13" s="81"/>
    </row>
    <row r="14" spans="2:18" x14ac:dyDescent="0.25">
      <c r="B14" s="79" t="s">
        <v>47</v>
      </c>
      <c r="C14" s="80"/>
      <c r="D14" s="3"/>
      <c r="E14" s="3">
        <v>4.0499564393939398</v>
      </c>
      <c r="F14" s="3"/>
      <c r="G14" s="3"/>
      <c r="H14" s="3"/>
      <c r="I14" s="81">
        <v>0.1146534090909091</v>
      </c>
      <c r="K14" s="79" t="s">
        <v>47</v>
      </c>
      <c r="L14" s="80"/>
      <c r="M14" s="3"/>
      <c r="N14" s="3"/>
      <c r="O14" s="3"/>
      <c r="P14" s="3"/>
      <c r="Q14" s="3"/>
      <c r="R14" s="81"/>
    </row>
    <row r="15" spans="2:18" x14ac:dyDescent="0.25">
      <c r="B15" s="79" t="s">
        <v>48</v>
      </c>
      <c r="C15" s="80"/>
      <c r="D15" s="3"/>
      <c r="E15" s="3">
        <v>8.113219696969697</v>
      </c>
      <c r="F15" s="3"/>
      <c r="G15" s="3"/>
      <c r="H15" s="3"/>
      <c r="I15" s="81"/>
      <c r="K15" s="79" t="s">
        <v>48</v>
      </c>
      <c r="L15" s="80"/>
      <c r="M15" s="3"/>
      <c r="N15" s="3"/>
      <c r="O15" s="3"/>
      <c r="P15" s="3"/>
      <c r="Q15" s="3"/>
      <c r="R15" s="81"/>
    </row>
    <row r="16" spans="2:18" x14ac:dyDescent="0.25">
      <c r="B16" s="79" t="s">
        <v>49</v>
      </c>
      <c r="C16" s="80"/>
      <c r="D16" s="3"/>
      <c r="E16" s="3">
        <v>0.79469128787878796</v>
      </c>
      <c r="F16" s="3"/>
      <c r="G16" s="3"/>
      <c r="H16" s="3"/>
      <c r="I16" s="81"/>
      <c r="K16" s="79" t="s">
        <v>49</v>
      </c>
      <c r="L16" s="80"/>
      <c r="M16" s="3"/>
      <c r="N16" s="3">
        <v>8.6272500000000001</v>
      </c>
      <c r="O16" s="3"/>
      <c r="P16" s="3"/>
      <c r="Q16" s="3"/>
      <c r="R16" s="81"/>
    </row>
    <row r="17" spans="2:18" x14ac:dyDescent="0.25">
      <c r="B17" s="79" t="s">
        <v>50</v>
      </c>
      <c r="C17" s="80"/>
      <c r="D17" s="3"/>
      <c r="E17" s="3">
        <v>0.31108901515151516</v>
      </c>
      <c r="F17" s="3"/>
      <c r="G17" s="3"/>
      <c r="H17" s="3"/>
      <c r="I17" s="81"/>
      <c r="K17" s="79" t="s">
        <v>50</v>
      </c>
      <c r="L17" s="80"/>
      <c r="M17" s="3"/>
      <c r="N17" s="3"/>
      <c r="O17" s="3"/>
      <c r="P17" s="3"/>
      <c r="Q17" s="3"/>
      <c r="R17" s="81"/>
    </row>
    <row r="18" spans="2:18" x14ac:dyDescent="0.25">
      <c r="B18" s="82" t="s">
        <v>51</v>
      </c>
      <c r="C18" s="80"/>
      <c r="D18" s="3"/>
      <c r="E18" s="3"/>
      <c r="F18" s="3"/>
      <c r="G18" s="3"/>
      <c r="H18" s="3"/>
      <c r="I18" s="81"/>
      <c r="K18" s="82" t="s">
        <v>51</v>
      </c>
      <c r="L18" s="80"/>
      <c r="M18" s="3"/>
      <c r="N18" s="3"/>
      <c r="O18" s="3"/>
      <c r="P18" s="3"/>
      <c r="Q18" s="3"/>
      <c r="R18" s="81"/>
    </row>
    <row r="19" spans="2:18" x14ac:dyDescent="0.25">
      <c r="B19" s="82" t="s">
        <v>54</v>
      </c>
      <c r="C19" s="80"/>
      <c r="D19" s="3"/>
      <c r="E19" s="3"/>
      <c r="F19" s="3"/>
      <c r="G19" s="3"/>
      <c r="H19" s="3"/>
      <c r="I19" s="81"/>
      <c r="K19" s="82" t="s">
        <v>54</v>
      </c>
      <c r="L19" s="80"/>
      <c r="M19" s="3"/>
      <c r="N19" s="3"/>
      <c r="O19" s="3"/>
      <c r="P19" s="3"/>
      <c r="Q19" s="3"/>
      <c r="R19" s="81"/>
    </row>
    <row r="20" spans="2:18" ht="15.75" thickBot="1" x14ac:dyDescent="0.3">
      <c r="B20" s="83" t="s">
        <v>55</v>
      </c>
      <c r="C20" s="80"/>
      <c r="D20" s="3"/>
      <c r="E20" s="3"/>
      <c r="F20" s="3"/>
      <c r="G20" s="3"/>
      <c r="H20" s="3"/>
      <c r="I20" s="81">
        <v>2.8287405303030302</v>
      </c>
      <c r="K20" s="83" t="s">
        <v>55</v>
      </c>
      <c r="L20" s="80"/>
      <c r="M20" s="3"/>
      <c r="N20" s="3">
        <v>91.393874999999994</v>
      </c>
      <c r="O20" s="3">
        <v>0.14572272727272728</v>
      </c>
      <c r="P20" s="3"/>
      <c r="Q20" s="3"/>
      <c r="R20" s="81">
        <v>3.3162310606060608</v>
      </c>
    </row>
    <row r="21" spans="2:18" ht="15.75" thickBot="1" x14ac:dyDescent="0.3">
      <c r="B21" s="37" t="s">
        <v>56</v>
      </c>
      <c r="C21" s="84">
        <v>1.0796571969696971</v>
      </c>
      <c r="D21" s="85">
        <v>0</v>
      </c>
      <c r="E21" s="85">
        <v>14.280022727272728</v>
      </c>
      <c r="F21" s="85">
        <v>0</v>
      </c>
      <c r="G21" s="85">
        <v>0</v>
      </c>
      <c r="H21" s="85">
        <v>0</v>
      </c>
      <c r="I21" s="86">
        <v>2.948251893939394</v>
      </c>
      <c r="K21" s="37" t="s">
        <v>56</v>
      </c>
      <c r="L21" s="84">
        <v>0</v>
      </c>
      <c r="M21" s="85">
        <v>0</v>
      </c>
      <c r="N21" s="85">
        <v>100.021125</v>
      </c>
      <c r="O21" s="85">
        <v>0.14572272727272728</v>
      </c>
      <c r="P21" s="85">
        <v>0</v>
      </c>
      <c r="Q21" s="85">
        <v>0</v>
      </c>
      <c r="R21" s="86">
        <v>3.3162310606060608</v>
      </c>
    </row>
    <row r="22" spans="2:18" ht="15.75" thickBot="1" x14ac:dyDescent="0.3">
      <c r="C22" t="s">
        <v>57</v>
      </c>
      <c r="L22" t="s">
        <v>57</v>
      </c>
    </row>
    <row r="23" spans="2:18" x14ac:dyDescent="0.25">
      <c r="C23" s="87" t="s">
        <v>69</v>
      </c>
      <c r="F23" s="88"/>
      <c r="I23" s="89">
        <f>SUM(C21:I21)</f>
        <v>18.307931818181817</v>
      </c>
      <c r="L23" s="87" t="s">
        <v>70</v>
      </c>
      <c r="O23" s="88"/>
      <c r="R23" s="89">
        <f>SUM(L21:R21)</f>
        <v>103.48307878787878</v>
      </c>
    </row>
    <row r="24" spans="2:18" ht="15.75" thickBot="1" x14ac:dyDescent="0.3">
      <c r="I24" s="90" t="s">
        <v>71</v>
      </c>
      <c r="R24" s="90" t="s">
        <v>71</v>
      </c>
    </row>
  </sheetData>
  <mergeCells count="6">
    <mergeCell ref="B2:I2"/>
    <mergeCell ref="K2:R2"/>
    <mergeCell ref="B3:B4"/>
    <mergeCell ref="C3:I3"/>
    <mergeCell ref="K3:K4"/>
    <mergeCell ref="L3:R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2748C5124AB541828F6483D61391B2" ma:contentTypeVersion="6" ma:contentTypeDescription="Create a new document." ma:contentTypeScope="" ma:versionID="7beacb91213502648b12f032a4583e43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3541d9de-e849-43a7-ac3e-927380f29a4f" xmlns:ns6="7312d0bd-5bb3-4d44-9c84-f993550bda7e" targetNamespace="http://schemas.microsoft.com/office/2006/metadata/properties" ma:root="true" ma:fieldsID="c47ecc597d197a9dd8fe35db7d922665" ns2:_="" ns3:_="" ns5:_="" ns6:_="">
    <xsd:import namespace="3527BF6F-27A6-47D3-AAFB-DBF13EBA6BBE"/>
    <xsd:import namespace="00c1cf47-8665-4c73-8994-ff3a5e26da0f"/>
    <xsd:import namespace="3541d9de-e849-43a7-ac3e-927380f29a4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6:SharedWithUsers" minOccurs="0"/>
                <xsd:element ref="ns6:SharedWithDetails" minOccurs="0"/>
                <xsd:element ref="ns5:WorkflowStatu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format="Dropdown" ma:internalName="Docket_x0020_Number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1d9de-e849-43a7-ac3e-927380f29a4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5" nillable="true" ma:displayName="WorkflowStatus" ma:internalName="Workflow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Case No. 2022-00328</Docket_x0020_Number>
    <Preparer xmlns="00c1cf47-8665-4c73-8994-ff3a5e26da0f" xsi:nil="true"/>
    <Document_x0020_Type xmlns="00c1cf47-8665-4c73-8994-ff3a5e26da0f">Discovery</Document_x0020_Type>
    <WorkflowStatus xmlns="3541d9de-e849-43a7-ac3e-927380f29a4f" xsi:nil="true"/>
    <Series xmlns="3527BF6F-27A6-47D3-AAFB-DBF13EBA6BBE" xsi:nil="true"/>
    <Party xmlns="00c1cf47-8665-4c73-8994-ff3a5e26da0f" xsi:nil="true"/>
    <Responsible_x0020_Witness xmlns="00c1cf47-8665-4c73-8994-ff3a5e26da0f" xsi:nil="true"/>
    <Workflow xmlns="3541d9de-e849-43a7-ac3e-927380f29a4f">
      <Url xsi:nil="true"/>
      <Description xsi:nil="true"/>
    </Workflow>
    <_dlc_DocId xmlns="00c1cf47-8665-4c73-8994-ff3a5e26da0f">4QVSNHSJP2QR-2066301449-384</_dlc_DocId>
    <_dlc_DocIdUrl xmlns="00c1cf47-8665-4c73-8994-ff3a5e26da0f">
      <Url>https://amwater.sharepoint.com/sites/sers/KY/_layouts/15/DocIdRedir.aspx?ID=4QVSNHSJP2QR-2066301449-384</Url>
      <Description>4QVSNHSJP2QR-2066301449-384</Description>
    </_dlc_DocIdUrl>
  </documentManagement>
</p:properties>
</file>

<file path=customXml/itemProps1.xml><?xml version="1.0" encoding="utf-8"?>
<ds:datastoreItem xmlns:ds="http://schemas.openxmlformats.org/officeDocument/2006/customXml" ds:itemID="{0B29A0EF-6806-45EA-9366-3AE7E130D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0F0B7-85B2-46E8-9EAD-FDEB3CCBE02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5A7295F-09C9-4947-A105-566BB06C1F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3541d9de-e849-43a7-ac3e-927380f29a4f"/>
    <ds:schemaRef ds:uri="7312d0bd-5bb3-4d44-9c84-f993550bd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8B0E3F7-FEEE-424A-9FEF-312B28A5F7DF}">
  <ds:schemaRefs>
    <ds:schemaRef ds:uri="3541d9de-e849-43a7-ac3e-927380f29a4f"/>
    <ds:schemaRef ds:uri="3527BF6F-27A6-47D3-AAFB-DBF13EBA6B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312d0bd-5bb3-4d44-9c84-f993550bda7e"/>
    <ds:schemaRef ds:uri="00c1cf47-8665-4c73-8994-ff3a5e26da0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NUM001</vt:lpstr>
      <vt:lpstr>NUM002</vt:lpstr>
      <vt:lpstr>NUM 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E Citron</dc:creator>
  <cp:lastModifiedBy>Krista E Citron</cp:lastModifiedBy>
  <cp:lastPrinted>2022-12-05T01:12:49Z</cp:lastPrinted>
  <dcterms:created xsi:type="dcterms:W3CDTF">2022-12-01T15:59:14Z</dcterms:created>
  <dcterms:modified xsi:type="dcterms:W3CDTF">2022-12-05T16:11:14Z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2022-12-01T17:36:35Z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0416a1f2-35d0-47ff-89bf-b6db321d75dc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0x010100AB2748C5124AB541828F6483D61391B2</vt:lpwstr>
  </property>
  <property fmtid="{D5CDD505-2E9C-101B-9397-08002B2CF9AE}" pid="10" name="_dlc_DocIdItemGuid">
    <vt:lpwstr>ffe5da44-b944-4b17-9478-d8c0ea253ba4</vt:lpwstr>
  </property>
</Properties>
</file>