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QIP Filings\2022\QIP 2 Recon\"/>
    </mc:Choice>
  </mc:AlternateContent>
  <xr:revisionPtr revIDLastSave="0" documentId="13_ncr:1_{5CBECCFA-8411-46F7-8DDA-E725608356C1}" xr6:coauthVersionLast="47" xr6:coauthVersionMax="47" xr10:uidLastSave="{00000000-0000-0000-0000-000000000000}"/>
  <bookViews>
    <workbookView xWindow="-120" yWindow="-120" windowWidth="29040" windowHeight="15720" xr2:uid="{A4B64494-1CD5-45E4-93A3-9B172547DA47}"/>
  </bookViews>
  <sheets>
    <sheet name="Summary Adjustment" sheetId="1" r:id="rId1"/>
    <sheet name="QIP-1 Revenues" sheetId="6" r:id="rId2"/>
    <sheet name="QIP-2 Revenues" sheetId="4" r:id="rId3"/>
    <sheet name="QIP-3 Revenues" sheetId="5" r:id="rId4"/>
  </sheets>
  <definedNames>
    <definedName name="_xlnm.Print_Area" localSheetId="1">'QIP-1 Revenues'!$A$1:$D$39</definedName>
    <definedName name="_xlnm.Print_Area" localSheetId="2">'QIP-2 Revenues'!$A$1:$F$43</definedName>
    <definedName name="_xlnm.Print_Area" localSheetId="3">'QIP-3 Revenues'!$A$1:$G$38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O37" i="5" l="1"/>
  <c r="C14" i="6" l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C37" i="1"/>
  <c r="K37" i="5"/>
  <c r="J37" i="5"/>
  <c r="I37" i="5"/>
  <c r="H37" i="5"/>
  <c r="K34" i="5"/>
  <c r="J34" i="5"/>
  <c r="I34" i="5"/>
  <c r="H34" i="5"/>
  <c r="K10" i="5"/>
  <c r="K9" i="5"/>
  <c r="K11" i="5" s="1"/>
  <c r="K17" i="5"/>
  <c r="K16" i="5"/>
  <c r="K15" i="5"/>
  <c r="K14" i="5"/>
  <c r="K13" i="5"/>
  <c r="K23" i="5"/>
  <c r="K22" i="5"/>
  <c r="K21" i="5"/>
  <c r="K20" i="5"/>
  <c r="K32" i="5"/>
  <c r="K31" i="5"/>
  <c r="K30" i="5"/>
  <c r="K29" i="5"/>
  <c r="K28" i="5"/>
  <c r="K27" i="5"/>
  <c r="J26" i="5"/>
  <c r="I26" i="5"/>
  <c r="H26" i="5"/>
  <c r="K24" i="5"/>
  <c r="K26" i="5" s="1"/>
  <c r="J24" i="5"/>
  <c r="I24" i="5"/>
  <c r="H24" i="5"/>
  <c r="K18" i="5"/>
  <c r="J18" i="5"/>
  <c r="I18" i="5"/>
  <c r="H18" i="5"/>
  <c r="J11" i="5"/>
  <c r="I11" i="5"/>
  <c r="H11" i="5"/>
  <c r="N32" i="5"/>
  <c r="M32" i="5"/>
  <c r="M31" i="5"/>
  <c r="N29" i="5"/>
  <c r="M29" i="5"/>
  <c r="O28" i="5"/>
  <c r="M28" i="5"/>
  <c r="O27" i="5"/>
  <c r="N27" i="5"/>
  <c r="N23" i="5"/>
  <c r="M23" i="5"/>
  <c r="O22" i="5"/>
  <c r="N22" i="5"/>
  <c r="M22" i="5"/>
  <c r="O21" i="5"/>
  <c r="N21" i="5"/>
  <c r="N17" i="5"/>
  <c r="M17" i="5"/>
  <c r="O16" i="5"/>
  <c r="M16" i="5"/>
  <c r="O15" i="5"/>
  <c r="N15" i="5"/>
  <c r="E36" i="5"/>
  <c r="F36" i="5" s="1"/>
  <c r="C27" i="1" s="1"/>
  <c r="F32" i="5"/>
  <c r="O31" i="5"/>
  <c r="O30" i="5"/>
  <c r="N30" i="5"/>
  <c r="F29" i="5"/>
  <c r="F28" i="5"/>
  <c r="F27" i="5"/>
  <c r="F25" i="5"/>
  <c r="F22" i="5"/>
  <c r="F21" i="5"/>
  <c r="M20" i="5"/>
  <c r="F17" i="5"/>
  <c r="M14" i="5"/>
  <c r="O13" i="5"/>
  <c r="N13" i="5"/>
  <c r="M13" i="5"/>
  <c r="E14" i="5"/>
  <c r="O14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N9" i="5"/>
  <c r="M9" i="5"/>
  <c r="C11" i="6" l="1"/>
  <c r="C16" i="6"/>
  <c r="C18" i="6" s="1"/>
  <c r="C20" i="6" s="1"/>
  <c r="C22" i="6" s="1"/>
  <c r="C26" i="6" s="1"/>
  <c r="C29" i="6" s="1"/>
  <c r="C32" i="6" s="1"/>
  <c r="C36" i="6" s="1"/>
  <c r="F31" i="5"/>
  <c r="P22" i="5"/>
  <c r="O32" i="5"/>
  <c r="P32" i="5" s="1"/>
  <c r="F30" i="5"/>
  <c r="O29" i="5"/>
  <c r="P29" i="5" s="1"/>
  <c r="M27" i="5"/>
  <c r="P27" i="5" s="1"/>
  <c r="N31" i="5"/>
  <c r="P31" i="5" s="1"/>
  <c r="N28" i="5"/>
  <c r="P28" i="5" s="1"/>
  <c r="P13" i="5"/>
  <c r="M11" i="5"/>
  <c r="C18" i="5"/>
  <c r="C24" i="5"/>
  <c r="M15" i="5"/>
  <c r="P15" i="5" s="1"/>
  <c r="O17" i="5"/>
  <c r="P17" i="5" s="1"/>
  <c r="M30" i="5"/>
  <c r="P30" i="5" s="1"/>
  <c r="C11" i="5"/>
  <c r="O10" i="5"/>
  <c r="F9" i="5"/>
  <c r="M21" i="5"/>
  <c r="P21" i="5" s="1"/>
  <c r="F13" i="5"/>
  <c r="O9" i="5"/>
  <c r="O11" i="5" s="1"/>
  <c r="M10" i="5"/>
  <c r="C34" i="5"/>
  <c r="C37" i="5" s="1"/>
  <c r="E11" i="5"/>
  <c r="E18" i="5"/>
  <c r="F15" i="5"/>
  <c r="M24" i="5" l="1"/>
  <c r="M26" i="5" s="1"/>
  <c r="M34" i="5" s="1"/>
  <c r="M37" i="5" s="1"/>
  <c r="M18" i="5"/>
  <c r="P9" i="5"/>
  <c r="O18" i="5"/>
  <c r="E20" i="5"/>
  <c r="O20" i="5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5" i="1" s="1"/>
  <c r="A26" i="1" s="1"/>
  <c r="A27" i="1" s="1"/>
  <c r="A28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C19" i="1"/>
  <c r="C18" i="1"/>
  <c r="E38" i="4"/>
  <c r="E39" i="4" s="1"/>
  <c r="E36" i="4"/>
  <c r="C13" i="1"/>
  <c r="C12" i="1"/>
  <c r="E24" i="4"/>
  <c r="E14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E10" i="4"/>
  <c r="A10" i="4"/>
  <c r="C14" i="1" l="1"/>
  <c r="E30" i="4"/>
  <c r="D16" i="4"/>
  <c r="E23" i="4"/>
  <c r="C16" i="4"/>
  <c r="E13" i="4"/>
  <c r="E19" i="4"/>
  <c r="C11" i="4"/>
  <c r="D11" i="4"/>
  <c r="D18" i="4" l="1"/>
  <c r="D20" i="4" s="1"/>
  <c r="D22" i="4" s="1"/>
  <c r="D26" i="4" s="1"/>
  <c r="C18" i="4"/>
  <c r="C20" i="4" s="1"/>
  <c r="C22" i="4" s="1"/>
  <c r="C26" i="4" s="1"/>
  <c r="E15" i="4"/>
  <c r="E16" i="4" s="1"/>
  <c r="E9" i="4"/>
  <c r="E11" i="4" s="1"/>
  <c r="E18" i="4" l="1"/>
  <c r="E20" i="4" s="1"/>
  <c r="E22" i="4" s="1"/>
  <c r="E26" i="4" s="1"/>
  <c r="E32" i="4" l="1"/>
  <c r="E40" i="4" s="1"/>
  <c r="C10" i="1"/>
  <c r="C16" i="1" s="1"/>
  <c r="C20" i="1" s="1"/>
  <c r="C34" i="1" s="1"/>
  <c r="F23" i="5" l="1"/>
  <c r="O23" i="5"/>
  <c r="E24" i="5"/>
  <c r="E26" i="5" s="1"/>
  <c r="E34" i="5" s="1"/>
  <c r="E37" i="5" s="1"/>
  <c r="P23" i="5" l="1"/>
  <c r="O24" i="5"/>
  <c r="O26" i="5" s="1"/>
  <c r="O34" i="5" s="1"/>
  <c r="D11" i="5" l="1"/>
  <c r="N10" i="5"/>
  <c r="F10" i="5"/>
  <c r="F11" i="5" s="1"/>
  <c r="N14" i="5" l="1"/>
  <c r="F14" i="5"/>
  <c r="P10" i="5"/>
  <c r="P11" i="5" s="1"/>
  <c r="N11" i="5"/>
  <c r="P14" i="5" l="1"/>
  <c r="N16" i="5" l="1"/>
  <c r="F16" i="5"/>
  <c r="F18" i="5" s="1"/>
  <c r="D18" i="5"/>
  <c r="D20" i="5" s="1"/>
  <c r="D24" i="5" l="1"/>
  <c r="D26" i="5" s="1"/>
  <c r="D34" i="5" s="1"/>
  <c r="D37" i="5" s="1"/>
  <c r="F37" i="5" s="1"/>
  <c r="N20" i="5"/>
  <c r="F20" i="5"/>
  <c r="F24" i="5" s="1"/>
  <c r="F26" i="5" s="1"/>
  <c r="F34" i="5" s="1"/>
  <c r="C25" i="1" s="1"/>
  <c r="C28" i="1" s="1"/>
  <c r="C33" i="1" s="1"/>
  <c r="C35" i="1" s="1"/>
  <c r="P16" i="5"/>
  <c r="P18" i="5" s="1"/>
  <c r="N18" i="5"/>
  <c r="N24" i="5" l="1"/>
  <c r="N26" i="5" s="1"/>
  <c r="N34" i="5" s="1"/>
  <c r="N37" i="5" s="1"/>
  <c r="P37" i="5" s="1"/>
  <c r="P20" i="5"/>
  <c r="P24" i="5" s="1"/>
  <c r="P26" i="5" s="1"/>
  <c r="P34" i="5" s="1"/>
</calcChain>
</file>

<file path=xl/sharedStrings.xml><?xml version="1.0" encoding="utf-8"?>
<sst xmlns="http://schemas.openxmlformats.org/spreadsheetml/2006/main" count="182" uniqueCount="102">
  <si>
    <t>Kentucky American Water Company</t>
  </si>
  <si>
    <t>Case No. 2022-00328</t>
  </si>
  <si>
    <t>QIP 2 Revenue Reconciliation</t>
  </si>
  <si>
    <t>For the Twelve Months Ended June 30, 2022</t>
  </si>
  <si>
    <t>QIP Year 2 Annual Balancing Adjustment</t>
  </si>
  <si>
    <t>(1) QIP 2 Actual Average Rate Base compared to Actual Billed Revenues</t>
  </si>
  <si>
    <t>QIP 2 Revenue Requirement</t>
  </si>
  <si>
    <t>Case No. 2021-00376</t>
  </si>
  <si>
    <t>Total</t>
  </si>
  <si>
    <t>QIP 1</t>
  </si>
  <si>
    <t>QIP 2</t>
  </si>
  <si>
    <t>Balance as of
June 30, 2021</t>
  </si>
  <si>
    <t>13 Mo. Avg. Ended
June 30, 2022</t>
  </si>
  <si>
    <t>Line No.</t>
  </si>
  <si>
    <t>July 2020 - 
June 2021</t>
  </si>
  <si>
    <t>July 2021 - 
June 2022</t>
  </si>
  <si>
    <t>QIP Plant Additions</t>
  </si>
  <si>
    <t>Retirements</t>
  </si>
  <si>
    <t>Net Change to Gross Plant</t>
  </si>
  <si>
    <t xml:space="preserve">Cost of Removal </t>
  </si>
  <si>
    <t>Depreciation Accrual</t>
  </si>
  <si>
    <t>Net Change to Accum Depr</t>
  </si>
  <si>
    <t>Net Change to Net Plant</t>
  </si>
  <si>
    <t>Accumulated Deferred Taxes</t>
  </si>
  <si>
    <t>Net Change to Rate Base</t>
  </si>
  <si>
    <t>Pre-Tax Rate of Return</t>
  </si>
  <si>
    <t>QIP Revenue on Net Change to Rate Base</t>
  </si>
  <si>
    <t>QIP Depreciation Expense</t>
  </si>
  <si>
    <t>QIP Property Taxes</t>
  </si>
  <si>
    <t>QIP Revenue Requirement Rate Adj</t>
  </si>
  <si>
    <t>Billed Revenues</t>
  </si>
  <si>
    <t>Less: QIP 1 Variance</t>
  </si>
  <si>
    <t>Net Billed Revenues</t>
  </si>
  <si>
    <t>Under/(Over) Recovery Variance</t>
  </si>
  <si>
    <t>QIP 3 Rate Effective Date with Reconciliation</t>
  </si>
  <si>
    <t>QIP 4 Rate Effective Date</t>
  </si>
  <si>
    <t>Reconciliation Effective Period</t>
  </si>
  <si>
    <t>Authorized Revenues 2018-0358</t>
  </si>
  <si>
    <t>Prorated Authorized Revenues 2018-0358</t>
  </si>
  <si>
    <t>QIP Balancing Adjustment Rider Charge</t>
  </si>
  <si>
    <t>Balancing Adjustment Monthly Bill Impact</t>
  </si>
  <si>
    <t>(Average Residential Customer using 3,863 gal)</t>
  </si>
  <si>
    <t>Billed Revenues - July 1, 2021-June 30, 2022</t>
  </si>
  <si>
    <t>Less: QIP 1 Variance - Under/(Over) Recovery</t>
  </si>
  <si>
    <t>Net Billed Revenues - July 1, 2021-June 30, 2022</t>
  </si>
  <si>
    <t>QIP 2 Balancing Adjustment Rider Charge</t>
  </si>
  <si>
    <t>[A]</t>
  </si>
  <si>
    <t>[A] Assumed QIP Rate Effective Date with Reconciliation - 12/27/2022</t>
  </si>
  <si>
    <t>QIP 4 Rate Effective Date - 7/1/2023</t>
  </si>
  <si>
    <t>QIP 2 Balancing Adjustment Rider Effective Days - 186</t>
  </si>
  <si>
    <t>(2) QIP 2 Actual "End of Period" Rate Base for QIP 3</t>
  </si>
  <si>
    <t>Case No. 2022-00032</t>
  </si>
  <si>
    <t>QIP 3</t>
  </si>
  <si>
    <t>As of June 30, 2021</t>
  </si>
  <si>
    <t>As of June 30, 2022</t>
  </si>
  <si>
    <t>13 Mo. Avg. Ended June 30, 2023</t>
  </si>
  <si>
    <t>July 2022 - 
June 2023</t>
  </si>
  <si>
    <t>Total QIP</t>
  </si>
  <si>
    <t>Depreciation Accrual - QIP 1</t>
  </si>
  <si>
    <t>Depreciation Accrual - QIP 2</t>
  </si>
  <si>
    <t>Depreciation Accrual - QIP 3</t>
  </si>
  <si>
    <t>Accumulated Deferred Taxes - QIP 1</t>
  </si>
  <si>
    <t>Accumulated Deferred Taxes - QIP 2</t>
  </si>
  <si>
    <t>Accumulated Deferred Taxes - QIP 3</t>
  </si>
  <si>
    <t>QIP Depreciation Expense - QIP 1</t>
  </si>
  <si>
    <t>QIP Depreciation Expense - QIP 2</t>
  </si>
  <si>
    <t>QIP Depreciation Expense - QIP 3</t>
  </si>
  <si>
    <t>QIP Property Taxes - QIP 1</t>
  </si>
  <si>
    <t>QIP Property Taxes - QIP 2</t>
  </si>
  <si>
    <t>QIP Property Taxes - QIP 3</t>
  </si>
  <si>
    <t>QIP Rider Charge</t>
  </si>
  <si>
    <t>QIP 3 Revenue Requirement</t>
  </si>
  <si>
    <t>QIP 3 Rider Charge</t>
  </si>
  <si>
    <t>(3) QIP 3 Rider Charge with QIP 2 Balancing Adjustment</t>
  </si>
  <si>
    <t>Total QIP 3 Rider Charge</t>
  </si>
  <si>
    <t>QIP 3 Rider Charge - Case No. 2022-00032</t>
  </si>
  <si>
    <t>As Filed - Case No. 2022-00032</t>
  </si>
  <si>
    <t>Change - QIP 2 Balancing Adjustment</t>
  </si>
  <si>
    <t>Change - QIP 3 Rider Charge</t>
  </si>
  <si>
    <t>QIP 1 Revenue Reconciliation</t>
  </si>
  <si>
    <t>For the Twelve Months Ended June 30, 2021</t>
  </si>
  <si>
    <t>As filed in Case No. 2021-00376, September 22, 2021</t>
  </si>
  <si>
    <t>Difference</t>
  </si>
  <si>
    <t>Currently Authorized QIP Charge</t>
  </si>
  <si>
    <t xml:space="preserve">Total QIP Rider Charge </t>
  </si>
  <si>
    <t>Balancing Adjustment Mthly Bill Impact</t>
  </si>
  <si>
    <t>Page 1 of 4</t>
  </si>
  <si>
    <t>Page 4 of 4</t>
  </si>
  <si>
    <t>QIP 3 Revenues</t>
  </si>
  <si>
    <t>Page 3 of 4</t>
  </si>
  <si>
    <t>Page 2 of 4</t>
  </si>
  <si>
    <t>Page 3, Line 18</t>
  </si>
  <si>
    <t>Page 3, Line 20</t>
  </si>
  <si>
    <t>Page 2, Line 21</t>
  </si>
  <si>
    <t>Line 1 - Line 5</t>
  </si>
  <si>
    <t>Line 7 / Line 10</t>
  </si>
  <si>
    <t>Page 4, Line 26</t>
  </si>
  <si>
    <t>Line 12 / Line 14</t>
  </si>
  <si>
    <t>Line 15</t>
  </si>
  <si>
    <t>Line 11</t>
  </si>
  <si>
    <t>Line 16 + Line 17</t>
  </si>
  <si>
    <t>Line 18 - Line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</si>
</sst>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&quot;$&quot;#,##0"/>
    <numFmt numFmtId="166" formatCode="&quot;$&quot;#,##0.0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37" fontId="6" fillId="0" borderId="0" xfId="2" applyNumberFormat="1" applyFont="1"/>
    <xf numFmtId="37" fontId="6" fillId="0" borderId="0" xfId="2" applyNumberFormat="1" applyFont="1" applyAlignment="1">
      <alignment wrapText="1"/>
    </xf>
    <xf numFmtId="0" fontId="8" fillId="0" borderId="0" xfId="3" applyNumberFormat="1" applyFont="1" applyFill="1" applyAlignment="1">
      <alignment horizontal="center"/>
    </xf>
    <xf numFmtId="37" fontId="8" fillId="0" borderId="0" xfId="4" applyNumberFormat="1" applyFont="1" applyFill="1" applyAlignment="1">
      <alignment horizontal="center"/>
    </xf>
    <xf numFmtId="37" fontId="10" fillId="0" borderId="0" xfId="2" applyNumberFormat="1" applyFont="1"/>
    <xf numFmtId="37" fontId="8" fillId="0" borderId="0" xfId="2" applyNumberFormat="1" applyFont="1" applyAlignment="1">
      <alignment horizontal="center"/>
    </xf>
    <xf numFmtId="37" fontId="8" fillId="0" borderId="0" xfId="2" applyNumberFormat="1" applyFont="1" applyAlignment="1">
      <alignment horizontal="center" wrapText="1"/>
    </xf>
    <xf numFmtId="37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37" fontId="6" fillId="0" borderId="0" xfId="2" applyNumberFormat="1" applyFont="1" applyAlignment="1">
      <alignment horizontal="left" indent="1"/>
    </xf>
    <xf numFmtId="5" fontId="3" fillId="0" borderId="0" xfId="0" applyNumberFormat="1" applyFont="1"/>
    <xf numFmtId="37" fontId="3" fillId="0" borderId="0" xfId="0" applyNumberFormat="1" applyFont="1"/>
    <xf numFmtId="0" fontId="3" fillId="0" borderId="4" xfId="0" applyFont="1" applyBorder="1"/>
    <xf numFmtId="37" fontId="3" fillId="0" borderId="4" xfId="0" applyNumberFormat="1" applyFont="1" applyBorder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37" fontId="11" fillId="0" borderId="0" xfId="2" applyNumberFormat="1" applyFont="1"/>
    <xf numFmtId="37" fontId="6" fillId="0" borderId="0" xfId="2" applyNumberFormat="1" applyFont="1" applyAlignment="1">
      <alignment horizontal="center"/>
    </xf>
    <xf numFmtId="37" fontId="6" fillId="0" borderId="0" xfId="2" applyNumberFormat="1" applyFont="1" applyAlignment="1">
      <alignment horizontal="center" wrapText="1"/>
    </xf>
    <xf numFmtId="0" fontId="6" fillId="0" borderId="0" xfId="2" applyFont="1" applyAlignment="1">
      <alignment horizontal="center" wrapText="1"/>
    </xf>
    <xf numFmtId="5" fontId="12" fillId="0" borderId="0" xfId="2" applyNumberFormat="1" applyFont="1"/>
    <xf numFmtId="37" fontId="12" fillId="0" borderId="0" xfId="2" applyNumberFormat="1" applyFont="1"/>
    <xf numFmtId="10" fontId="3" fillId="0" borderId="0" xfId="0" applyNumberFormat="1" applyFont="1"/>
    <xf numFmtId="37" fontId="10" fillId="0" borderId="0" xfId="2" applyNumberFormat="1" applyFont="1" applyAlignment="1">
      <alignment horizontal="center"/>
    </xf>
    <xf numFmtId="37" fontId="10" fillId="0" borderId="0" xfId="2" applyNumberFormat="1" applyFont="1" applyAlignment="1">
      <alignment wrapText="1"/>
    </xf>
    <xf numFmtId="37" fontId="10" fillId="0" borderId="0" xfId="2" applyNumberFormat="1" applyFont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5" fontId="11" fillId="0" borderId="0" xfId="2" applyNumberFormat="1" applyFont="1"/>
    <xf numFmtId="37" fontId="11" fillId="0" borderId="2" xfId="2" applyNumberFormat="1" applyFont="1" applyBorder="1"/>
    <xf numFmtId="37" fontId="11" fillId="0" borderId="1" xfId="2" applyNumberFormat="1" applyFont="1" applyBorder="1"/>
    <xf numFmtId="37" fontId="11" fillId="0" borderId="4" xfId="2" applyNumberFormat="1" applyFont="1" applyBorder="1"/>
    <xf numFmtId="5" fontId="11" fillId="0" borderId="3" xfId="2" applyNumberFormat="1" applyFont="1" applyBorder="1"/>
    <xf numFmtId="5" fontId="11" fillId="0" borderId="1" xfId="2" applyNumberFormat="1" applyFont="1" applyBorder="1"/>
    <xf numFmtId="10" fontId="11" fillId="0" borderId="5" xfId="2" applyNumberFormat="1" applyFont="1" applyBorder="1"/>
    <xf numFmtId="37" fontId="11" fillId="0" borderId="0" xfId="2" applyNumberFormat="1" applyFont="1" applyFill="1"/>
    <xf numFmtId="37" fontId="13" fillId="0" borderId="0" xfId="2" applyNumberFormat="1" applyFont="1" applyAlignment="1">
      <alignment horizontal="center"/>
    </xf>
    <xf numFmtId="37" fontId="13" fillId="0" borderId="0" xfId="2" applyNumberFormat="1" applyFont="1" applyAlignment="1">
      <alignment wrapText="1"/>
    </xf>
    <xf numFmtId="37" fontId="13" fillId="0" borderId="0" xfId="2" applyNumberFormat="1" applyFont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5" fontId="14" fillId="0" borderId="0" xfId="2" applyNumberFormat="1" applyFont="1"/>
    <xf numFmtId="37" fontId="14" fillId="0" borderId="0" xfId="2" applyNumberFormat="1" applyFont="1"/>
    <xf numFmtId="37" fontId="14" fillId="0" borderId="2" xfId="2" applyNumberFormat="1" applyFont="1" applyBorder="1"/>
    <xf numFmtId="37" fontId="14" fillId="0" borderId="0" xfId="2" applyNumberFormat="1" applyFont="1" applyFill="1"/>
    <xf numFmtId="37" fontId="14" fillId="0" borderId="1" xfId="2" applyNumberFormat="1" applyFont="1" applyBorder="1"/>
    <xf numFmtId="37" fontId="14" fillId="0" borderId="4" xfId="2" applyNumberFormat="1" applyFont="1" applyBorder="1"/>
    <xf numFmtId="5" fontId="14" fillId="0" borderId="3" xfId="2" applyNumberFormat="1" applyFont="1" applyBorder="1"/>
    <xf numFmtId="5" fontId="14" fillId="0" borderId="1" xfId="2" applyNumberFormat="1" applyFont="1" applyBorder="1"/>
    <xf numFmtId="10" fontId="14" fillId="0" borderId="5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7" fontId="3" fillId="0" borderId="0" xfId="0" applyNumberFormat="1" applyFont="1"/>
    <xf numFmtId="0" fontId="3" fillId="0" borderId="5" xfId="0" applyFont="1" applyBorder="1"/>
    <xf numFmtId="10" fontId="3" fillId="0" borderId="5" xfId="1" applyNumberFormat="1" applyFont="1" applyBorder="1"/>
    <xf numFmtId="10" fontId="3" fillId="0" borderId="5" xfId="0" applyNumberFormat="1" applyFont="1" applyBorder="1"/>
    <xf numFmtId="0" fontId="15" fillId="0" borderId="0" xfId="0" applyFont="1"/>
    <xf numFmtId="37" fontId="6" fillId="0" borderId="0" xfId="2" applyNumberFormat="1" applyFont="1" applyAlignment="1">
      <alignment horizontal="right"/>
    </xf>
    <xf numFmtId="0" fontId="4" fillId="0" borderId="0" xfId="0" applyFont="1" applyAlignment="1">
      <alignment horizontal="right"/>
    </xf>
    <xf numFmtId="5" fontId="16" fillId="0" borderId="0" xfId="0" applyNumberFormat="1" applyFont="1"/>
    <xf numFmtId="37" fontId="1" fillId="0" borderId="0" xfId="2" applyNumberFormat="1" applyFont="1"/>
    <xf numFmtId="37" fontId="1" fillId="0" borderId="1" xfId="2" applyNumberFormat="1" applyFont="1" applyBorder="1"/>
    <xf numFmtId="37" fontId="1" fillId="0" borderId="0" xfId="2" applyNumberFormat="1" applyFont="1" applyAlignment="1">
      <alignment horizontal="center"/>
    </xf>
    <xf numFmtId="5" fontId="1" fillId="0" borderId="0" xfId="2" applyNumberFormat="1" applyFont="1"/>
    <xf numFmtId="165" fontId="1" fillId="0" borderId="2" xfId="2" applyNumberFormat="1" applyFont="1" applyBorder="1"/>
    <xf numFmtId="165" fontId="1" fillId="0" borderId="0" xfId="2" applyNumberFormat="1" applyFont="1"/>
    <xf numFmtId="165" fontId="1" fillId="0" borderId="4" xfId="2" applyNumberFormat="1" applyFont="1" applyBorder="1"/>
    <xf numFmtId="5" fontId="1" fillId="0" borderId="1" xfId="2" applyNumberFormat="1" applyFont="1" applyBorder="1"/>
    <xf numFmtId="10" fontId="1" fillId="0" borderId="5" xfId="2" applyNumberFormat="1" applyFont="1" applyBorder="1"/>
    <xf numFmtId="166" fontId="1" fillId="0" borderId="3" xfId="2" applyNumberFormat="1" applyFont="1" applyBorder="1"/>
    <xf numFmtId="10" fontId="1" fillId="0" borderId="1" xfId="5" applyNumberFormat="1" applyFont="1" applyBorder="1"/>
    <xf numFmtId="165" fontId="1" fillId="0" borderId="3" xfId="6" applyNumberFormat="1" applyFont="1" applyBorder="1"/>
    <xf numFmtId="10" fontId="1" fillId="0" borderId="0" xfId="5" applyNumberFormat="1" applyFont="1"/>
    <xf numFmtId="10" fontId="1" fillId="0" borderId="5" xfId="5" applyNumberFormat="1" applyFont="1" applyBorder="1"/>
    <xf numFmtId="5" fontId="1" fillId="0" borderId="2" xfId="2" applyNumberFormat="1" applyFont="1" applyBorder="1"/>
    <xf numFmtId="10" fontId="1" fillId="0" borderId="0" xfId="1" applyNumberFormat="1" applyFont="1"/>
    <xf numFmtId="5" fontId="1" fillId="0" borderId="4" xfId="2" applyNumberFormat="1" applyFont="1" applyBorder="1"/>
    <xf numFmtId="14" fontId="1" fillId="0" borderId="0" xfId="2" applyNumberFormat="1" applyFont="1"/>
    <xf numFmtId="37" fontId="1" fillId="0" borderId="4" xfId="2" applyNumberFormat="1" applyFont="1" applyBorder="1"/>
    <xf numFmtId="7" fontId="1" fillId="0" borderId="0" xfId="2" applyNumberFormat="1" applyFont="1" applyBorder="1"/>
    <xf numFmtId="5" fontId="1" fillId="0" borderId="3" xfId="6" applyNumberFormat="1" applyFont="1" applyBorder="1"/>
    <xf numFmtId="0" fontId="1" fillId="0" borderId="0" xfId="2" applyFont="1"/>
    <xf numFmtId="37" fontId="1" fillId="0" borderId="2" xfId="2" applyNumberFormat="1" applyFont="1" applyBorder="1"/>
    <xf numFmtId="5" fontId="1" fillId="0" borderId="3" xfId="2" applyNumberFormat="1" applyFont="1" applyBorder="1"/>
    <xf numFmtId="10" fontId="1" fillId="0" borderId="0" xfId="2" applyNumberFormat="1" applyFont="1"/>
    <xf numFmtId="10" fontId="1" fillId="0" borderId="1" xfId="5" applyNumberFormat="1" applyFont="1" applyFill="1" applyBorder="1"/>
    <xf numFmtId="10" fontId="1" fillId="0" borderId="0" xfId="5" applyNumberFormat="1" applyFont="1" applyFill="1" applyBorder="1"/>
    <xf numFmtId="10" fontId="11" fillId="0" borderId="1" xfId="5" applyNumberFormat="1" applyFont="1" applyFill="1" applyBorder="1"/>
    <xf numFmtId="10" fontId="14" fillId="0" borderId="1" xfId="5" applyNumberFormat="1" applyFont="1" applyFill="1" applyBorder="1"/>
    <xf numFmtId="10" fontId="1" fillId="0" borderId="0" xfId="5" applyNumberFormat="1" applyFont="1" applyFill="1"/>
    <xf numFmtId="164" fontId="1" fillId="0" borderId="0" xfId="6" applyNumberFormat="1" applyFont="1"/>
    <xf numFmtId="7" fontId="3" fillId="0" borderId="0" xfId="0" applyNumberFormat="1" applyFont="1" applyFill="1" applyBorder="1"/>
    <xf numFmtId="37" fontId="10" fillId="4" borderId="0" xfId="2" applyNumberFormat="1" applyFont="1" applyFill="1" applyAlignment="1">
      <alignment horizontal="center"/>
    </xf>
    <xf numFmtId="37" fontId="13" fillId="4" borderId="0" xfId="2" applyNumberFormat="1" applyFont="1" applyFill="1" applyAlignment="1">
      <alignment horizontal="center"/>
    </xf>
  </cellXfs>
  <cellStyles count="7">
    <cellStyle name="Bad 2" xfId="4" xr:uid="{4507501B-876C-4531-B838-DC8D27ECE64E}"/>
    <cellStyle name="Comma 2" xfId="6" xr:uid="{0FA9913A-7320-4B21-897F-049B4E1D0575}"/>
    <cellStyle name="Good 2" xfId="3" xr:uid="{3882E016-AE24-46DB-A726-61C5AA77C159}"/>
    <cellStyle name="Normal" xfId="0" builtinId="0"/>
    <cellStyle name="Normal 2" xfId="2" xr:uid="{C7522699-19A7-4CB8-A9AA-20618AC81B4B}"/>
    <cellStyle name="Percent" xfId="1" builtinId="5"/>
    <cellStyle name="Percent 2" xfId="5" xr:uid="{91FFE7F3-C4A7-4419-875A-C3819FF6B6B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02F8-BA92-4AF9-A338-F1F15E1323A3}">
  <sheetPr>
    <pageSetUpPr fitToPage="1"/>
  </sheetPr>
  <dimension ref="A1:L55"/>
  <sheetViews>
    <sheetView tabSelected="1" zoomScaleNormal="100" workbookViewId="0">
      <selection activeCell="C41" sqref="C41"/>
    </sheetView>
  </sheetViews>
  <sheetFormatPr defaultColWidth="9.109375" defaultRowHeight="14.4" x14ac:dyDescent="0.3"/>
  <cols>
    <col min="1" max="1" width="9.109375" style="1"/>
    <col min="2" max="2" width="43.88671875" style="1" bestFit="1" customWidth="1"/>
    <col min="3" max="3" width="20.33203125" style="1" customWidth="1"/>
    <col min="4" max="4" width="3.6640625" style="1" bestFit="1" customWidth="1"/>
    <col min="5" max="5" width="15.33203125" style="1" customWidth="1"/>
    <col min="6" max="6" width="12.5546875" style="1" bestFit="1" customWidth="1"/>
    <col min="7" max="16384" width="9.109375" style="1"/>
  </cols>
  <sheetData>
    <row r="1" spans="1:12" x14ac:dyDescent="0.3">
      <c r="A1" s="2" t="s">
        <v>0</v>
      </c>
      <c r="E1" s="59" t="s">
        <v>86</v>
      </c>
    </row>
    <row r="2" spans="1:12" x14ac:dyDescent="0.3">
      <c r="A2" s="2" t="s">
        <v>1</v>
      </c>
    </row>
    <row r="3" spans="1:12" x14ac:dyDescent="0.3">
      <c r="A3" s="2" t="s">
        <v>4</v>
      </c>
    </row>
    <row r="4" spans="1:12" x14ac:dyDescent="0.3">
      <c r="A4" s="2" t="s">
        <v>3</v>
      </c>
    </row>
    <row r="6" spans="1:12" x14ac:dyDescent="0.3">
      <c r="A6" s="51" t="s">
        <v>13</v>
      </c>
    </row>
    <row r="7" spans="1:12" x14ac:dyDescent="0.3">
      <c r="A7" s="52"/>
    </row>
    <row r="8" spans="1:12" x14ac:dyDescent="0.3">
      <c r="A8" s="2" t="s">
        <v>5</v>
      </c>
    </row>
    <row r="10" spans="1:12" x14ac:dyDescent="0.3">
      <c r="A10" s="18">
        <v>1</v>
      </c>
      <c r="B10" s="1" t="s">
        <v>6</v>
      </c>
      <c r="C10" s="13">
        <f>'QIP-2 Revenues'!E26</f>
        <v>1790774.2718530702</v>
      </c>
      <c r="E10" s="1" t="s">
        <v>91</v>
      </c>
      <c r="L10" s="57"/>
    </row>
    <row r="11" spans="1:12" x14ac:dyDescent="0.3">
      <c r="A11" s="18">
        <f>A10+1</f>
        <v>2</v>
      </c>
      <c r="L11" s="57"/>
    </row>
    <row r="12" spans="1:12" x14ac:dyDescent="0.3">
      <c r="A12" s="18">
        <f t="shared" ref="A12:A20" si="0">A11+1</f>
        <v>3</v>
      </c>
      <c r="B12" s="1" t="s">
        <v>42</v>
      </c>
      <c r="C12" s="14">
        <f>'QIP-2 Revenues'!E28</f>
        <v>1876368.86</v>
      </c>
      <c r="E12" s="1" t="s">
        <v>92</v>
      </c>
      <c r="L12" s="57"/>
    </row>
    <row r="13" spans="1:12" x14ac:dyDescent="0.3">
      <c r="A13" s="18">
        <f t="shared" si="0"/>
        <v>4</v>
      </c>
      <c r="B13" s="1" t="s">
        <v>43</v>
      </c>
      <c r="C13" s="14">
        <f>'QIP-2 Revenues'!E29</f>
        <v>94998.034344170708</v>
      </c>
      <c r="E13" s="1" t="s">
        <v>93</v>
      </c>
      <c r="L13" s="57"/>
    </row>
    <row r="14" spans="1:12" x14ac:dyDescent="0.3">
      <c r="A14" s="18">
        <f t="shared" si="0"/>
        <v>5</v>
      </c>
      <c r="B14" s="15" t="s">
        <v>44</v>
      </c>
      <c r="C14" s="16">
        <f>C12-C13</f>
        <v>1781370.8256558294</v>
      </c>
    </row>
    <row r="15" spans="1:12" x14ac:dyDescent="0.3">
      <c r="A15" s="18">
        <f t="shared" si="0"/>
        <v>6</v>
      </c>
    </row>
    <row r="16" spans="1:12" x14ac:dyDescent="0.3">
      <c r="A16" s="18">
        <f t="shared" si="0"/>
        <v>7</v>
      </c>
      <c r="B16" s="1" t="s">
        <v>33</v>
      </c>
      <c r="C16" s="13">
        <f>C10-C14</f>
        <v>9403.4461972408462</v>
      </c>
      <c r="E16" s="1" t="s">
        <v>94</v>
      </c>
    </row>
    <row r="17" spans="1:5" x14ac:dyDescent="0.3">
      <c r="A17" s="18">
        <f t="shared" si="0"/>
        <v>8</v>
      </c>
    </row>
    <row r="18" spans="1:5" x14ac:dyDescent="0.3">
      <c r="A18" s="18">
        <f t="shared" si="0"/>
        <v>9</v>
      </c>
      <c r="B18" s="1" t="s">
        <v>37</v>
      </c>
      <c r="C18" s="13">
        <f>'QIP-2 Revenues'!E38</f>
        <v>98880622</v>
      </c>
    </row>
    <row r="19" spans="1:5" x14ac:dyDescent="0.3">
      <c r="A19" s="18">
        <f t="shared" si="0"/>
        <v>10</v>
      </c>
      <c r="B19" s="1" t="s">
        <v>38</v>
      </c>
      <c r="C19" s="13">
        <f>'QIP-2 Revenues'!E39</f>
        <v>50388481.347945206</v>
      </c>
      <c r="D19" s="1" t="s">
        <v>46</v>
      </c>
    </row>
    <row r="20" spans="1:5" ht="15" thickBot="1" x14ac:dyDescent="0.35">
      <c r="A20" s="18">
        <f t="shared" si="0"/>
        <v>11</v>
      </c>
      <c r="B20" s="54" t="s">
        <v>45</v>
      </c>
      <c r="C20" s="55">
        <f>C16/C19</f>
        <v>1.866189642094524E-4</v>
      </c>
      <c r="E20" s="1" t="s">
        <v>95</v>
      </c>
    </row>
    <row r="21" spans="1:5" ht="15" thickTop="1" x14ac:dyDescent="0.3"/>
    <row r="23" spans="1:5" x14ac:dyDescent="0.3">
      <c r="A23" s="2" t="s">
        <v>50</v>
      </c>
    </row>
    <row r="25" spans="1:5" x14ac:dyDescent="0.3">
      <c r="A25" s="18">
        <f>A20+1</f>
        <v>12</v>
      </c>
      <c r="B25" s="1" t="s">
        <v>71</v>
      </c>
      <c r="C25" s="13">
        <f>'QIP-3 Revenues'!F34</f>
        <v>4419802.9924501954</v>
      </c>
      <c r="E25" s="1" t="s">
        <v>96</v>
      </c>
    </row>
    <row r="26" spans="1:5" x14ac:dyDescent="0.3">
      <c r="A26" s="18">
        <f>A25+1</f>
        <v>13</v>
      </c>
    </row>
    <row r="27" spans="1:5" x14ac:dyDescent="0.3">
      <c r="A27" s="18">
        <f t="shared" ref="A27:A28" si="1">A26+1</f>
        <v>14</v>
      </c>
      <c r="B27" s="1" t="s">
        <v>37</v>
      </c>
      <c r="C27" s="13">
        <f>'QIP-3 Revenues'!F36</f>
        <v>98880622</v>
      </c>
    </row>
    <row r="28" spans="1:5" ht="15" thickBot="1" x14ac:dyDescent="0.35">
      <c r="A28" s="18">
        <f t="shared" si="1"/>
        <v>15</v>
      </c>
      <c r="B28" s="54" t="s">
        <v>72</v>
      </c>
      <c r="C28" s="55">
        <f>C25/C27</f>
        <v>4.4698373685899705E-2</v>
      </c>
      <c r="E28" s="1" t="s">
        <v>97</v>
      </c>
    </row>
    <row r="29" spans="1:5" ht="15" thickTop="1" x14ac:dyDescent="0.3"/>
    <row r="31" spans="1:5" x14ac:dyDescent="0.3">
      <c r="A31" s="2" t="s">
        <v>73</v>
      </c>
    </row>
    <row r="33" spans="1:6" x14ac:dyDescent="0.3">
      <c r="A33" s="18">
        <f>A28+1</f>
        <v>16</v>
      </c>
      <c r="B33" s="1" t="s">
        <v>72</v>
      </c>
      <c r="C33" s="25">
        <f>C28</f>
        <v>4.4698373685899705E-2</v>
      </c>
      <c r="E33" s="1" t="s">
        <v>98</v>
      </c>
    </row>
    <row r="34" spans="1:6" x14ac:dyDescent="0.3">
      <c r="A34" s="18">
        <f>A33+1</f>
        <v>17</v>
      </c>
      <c r="B34" s="1" t="s">
        <v>45</v>
      </c>
      <c r="C34" s="25">
        <f>C20</f>
        <v>1.866189642094524E-4</v>
      </c>
      <c r="E34" s="1" t="s">
        <v>99</v>
      </c>
    </row>
    <row r="35" spans="1:6" ht="15" thickBot="1" x14ac:dyDescent="0.35">
      <c r="A35" s="18">
        <f t="shared" ref="A35:A42" si="2">A34+1</f>
        <v>18</v>
      </c>
      <c r="B35" s="54" t="s">
        <v>74</v>
      </c>
      <c r="C35" s="56">
        <f>C33+C34</f>
        <v>4.488499265010916E-2</v>
      </c>
      <c r="E35" s="53" t="s">
        <v>100</v>
      </c>
    </row>
    <row r="36" spans="1:6" ht="15" thickTop="1" x14ac:dyDescent="0.3">
      <c r="A36" s="18">
        <f t="shared" si="2"/>
        <v>19</v>
      </c>
    </row>
    <row r="37" spans="1:6" x14ac:dyDescent="0.3">
      <c r="A37" s="18">
        <f t="shared" si="2"/>
        <v>20</v>
      </c>
      <c r="B37" s="1" t="s">
        <v>75</v>
      </c>
      <c r="C37" s="25">
        <f>'QIP-3 Revenues'!K37</f>
        <v>4.6100000000000002E-2</v>
      </c>
      <c r="E37" s="53"/>
    </row>
    <row r="38" spans="1:6" x14ac:dyDescent="0.3">
      <c r="A38" s="18">
        <f t="shared" si="2"/>
        <v>21</v>
      </c>
    </row>
    <row r="39" spans="1:6" ht="15" thickBot="1" x14ac:dyDescent="0.35">
      <c r="A39" s="18">
        <f t="shared" si="2"/>
        <v>22</v>
      </c>
      <c r="B39" s="54" t="s">
        <v>78</v>
      </c>
      <c r="C39" s="56">
        <f>C35-C37</f>
        <v>-1.2150073498908426E-3</v>
      </c>
      <c r="E39" s="60" t="s">
        <v>101</v>
      </c>
      <c r="F39" s="13"/>
    </row>
    <row r="40" spans="1:6" ht="15" thickTop="1" x14ac:dyDescent="0.3">
      <c r="A40" s="18">
        <f t="shared" si="2"/>
        <v>23</v>
      </c>
    </row>
    <row r="41" spans="1:6" x14ac:dyDescent="0.3">
      <c r="A41" s="18">
        <f t="shared" si="2"/>
        <v>24</v>
      </c>
      <c r="B41" s="14" t="s">
        <v>40</v>
      </c>
      <c r="C41" s="92">
        <v>-4.5000000000000151E-2</v>
      </c>
      <c r="F41" s="57"/>
    </row>
    <row r="42" spans="1:6" x14ac:dyDescent="0.3">
      <c r="A42" s="18">
        <f t="shared" si="2"/>
        <v>25</v>
      </c>
      <c r="B42" s="14" t="s">
        <v>41</v>
      </c>
    </row>
    <row r="45" spans="1:6" x14ac:dyDescent="0.3">
      <c r="A45" s="1" t="s">
        <v>47</v>
      </c>
    </row>
    <row r="46" spans="1:6" x14ac:dyDescent="0.3">
      <c r="A46" s="17" t="s">
        <v>48</v>
      </c>
    </row>
    <row r="47" spans="1:6" x14ac:dyDescent="0.3">
      <c r="A47" s="17" t="s">
        <v>49</v>
      </c>
    </row>
    <row r="54" spans="2:2" x14ac:dyDescent="0.3">
      <c r="B54" s="14"/>
    </row>
    <row r="55" spans="2:2" x14ac:dyDescent="0.3">
      <c r="B55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AB75-A1EA-44C2-8530-E3E1AC34F0D0}">
  <sheetPr>
    <pageSetUpPr fitToPage="1"/>
  </sheetPr>
  <dimension ref="A1:I40"/>
  <sheetViews>
    <sheetView zoomScaleNormal="100" workbookViewId="0">
      <selection activeCell="C10" sqref="C10"/>
    </sheetView>
  </sheetViews>
  <sheetFormatPr defaultColWidth="14.6640625" defaultRowHeight="14.4" x14ac:dyDescent="0.3"/>
  <cols>
    <col min="1" max="1" width="8.33203125" style="61" customWidth="1"/>
    <col min="2" max="2" width="48.109375" style="61" bestFit="1" customWidth="1"/>
    <col min="3" max="3" width="20.109375" style="61" bestFit="1" customWidth="1"/>
    <col min="4" max="16384" width="14.6640625" style="61"/>
  </cols>
  <sheetData>
    <row r="1" spans="1:9" x14ac:dyDescent="0.3">
      <c r="A1" s="3" t="s">
        <v>0</v>
      </c>
      <c r="D1" s="58" t="s">
        <v>90</v>
      </c>
    </row>
    <row r="2" spans="1:9" x14ac:dyDescent="0.3">
      <c r="A2" s="3" t="s">
        <v>7</v>
      </c>
    </row>
    <row r="3" spans="1:9" x14ac:dyDescent="0.3">
      <c r="A3" s="3" t="s">
        <v>79</v>
      </c>
    </row>
    <row r="4" spans="1:9" x14ac:dyDescent="0.3">
      <c r="A4" s="3" t="s">
        <v>80</v>
      </c>
      <c r="B4" s="3"/>
      <c r="C4" s="4"/>
      <c r="I4" s="7" t="s">
        <v>81</v>
      </c>
    </row>
    <row r="5" spans="1:9" x14ac:dyDescent="0.3">
      <c r="B5" s="3"/>
      <c r="C5" s="5" t="s">
        <v>7</v>
      </c>
    </row>
    <row r="6" spans="1:9" x14ac:dyDescent="0.3">
      <c r="B6" s="7"/>
      <c r="C6" s="8" t="s">
        <v>9</v>
      </c>
    </row>
    <row r="7" spans="1:9" ht="28.8" x14ac:dyDescent="0.3">
      <c r="B7" s="7"/>
      <c r="C7" s="9" t="s">
        <v>11</v>
      </c>
    </row>
    <row r="8" spans="1:9" ht="28.8" x14ac:dyDescent="0.3">
      <c r="A8" s="10" t="s">
        <v>13</v>
      </c>
      <c r="B8" s="62"/>
      <c r="C8" s="11" t="s">
        <v>14</v>
      </c>
    </row>
    <row r="9" spans="1:9" x14ac:dyDescent="0.3">
      <c r="A9" s="63">
        <v>1</v>
      </c>
      <c r="B9" s="61" t="s">
        <v>16</v>
      </c>
      <c r="C9" s="64">
        <v>9328645</v>
      </c>
    </row>
    <row r="10" spans="1:9" x14ac:dyDescent="0.3">
      <c r="A10" s="63">
        <f>A9+1</f>
        <v>2</v>
      </c>
      <c r="B10" s="61" t="s">
        <v>17</v>
      </c>
      <c r="C10" s="61">
        <v>-633049.26000000013</v>
      </c>
    </row>
    <row r="11" spans="1:9" x14ac:dyDescent="0.3">
      <c r="A11" s="63">
        <f t="shared" ref="A11:A39" si="0">A10+1</f>
        <v>3</v>
      </c>
      <c r="B11" s="12" t="s">
        <v>18</v>
      </c>
      <c r="C11" s="65">
        <f>C9+C10</f>
        <v>8695595.7400000002</v>
      </c>
    </row>
    <row r="12" spans="1:9" x14ac:dyDescent="0.3">
      <c r="A12" s="63">
        <f t="shared" si="0"/>
        <v>4</v>
      </c>
    </row>
    <row r="13" spans="1:9" x14ac:dyDescent="0.3">
      <c r="A13" s="63">
        <f t="shared" si="0"/>
        <v>5</v>
      </c>
      <c r="B13" s="61" t="s">
        <v>19</v>
      </c>
      <c r="C13" s="66">
        <v>549261.21</v>
      </c>
    </row>
    <row r="14" spans="1:9" x14ac:dyDescent="0.3">
      <c r="A14" s="63">
        <f t="shared" si="0"/>
        <v>6</v>
      </c>
      <c r="B14" s="61" t="s">
        <v>17</v>
      </c>
      <c r="C14" s="61">
        <f>-C10</f>
        <v>633049.26000000013</v>
      </c>
    </row>
    <row r="15" spans="1:9" x14ac:dyDescent="0.3">
      <c r="A15" s="63">
        <f t="shared" si="0"/>
        <v>7</v>
      </c>
      <c r="B15" s="61" t="s">
        <v>20</v>
      </c>
      <c r="C15" s="61">
        <v>-137516.30201400002</v>
      </c>
    </row>
    <row r="16" spans="1:9" x14ac:dyDescent="0.3">
      <c r="A16" s="63">
        <f t="shared" si="0"/>
        <v>8</v>
      </c>
      <c r="B16" s="12" t="s">
        <v>21</v>
      </c>
      <c r="C16" s="65">
        <f>SUM(C13:C15)</f>
        <v>1044794.1679860002</v>
      </c>
    </row>
    <row r="17" spans="1:3" x14ac:dyDescent="0.3">
      <c r="A17" s="63">
        <f t="shared" si="0"/>
        <v>9</v>
      </c>
    </row>
    <row r="18" spans="1:3" x14ac:dyDescent="0.3">
      <c r="A18" s="63">
        <f t="shared" si="0"/>
        <v>10</v>
      </c>
      <c r="B18" s="3" t="s">
        <v>22</v>
      </c>
      <c r="C18" s="66">
        <f>C11+C16</f>
        <v>9740389.9079860002</v>
      </c>
    </row>
    <row r="19" spans="1:3" x14ac:dyDescent="0.3">
      <c r="A19" s="63">
        <f t="shared" si="0"/>
        <v>11</v>
      </c>
      <c r="B19" s="61" t="s">
        <v>23</v>
      </c>
      <c r="C19" s="62">
        <v>-1550182.6106699761</v>
      </c>
    </row>
    <row r="20" spans="1:3" x14ac:dyDescent="0.3">
      <c r="A20" s="63">
        <f t="shared" si="0"/>
        <v>12</v>
      </c>
      <c r="B20" s="12" t="s">
        <v>24</v>
      </c>
      <c r="C20" s="66">
        <f>C19+C18</f>
        <v>8190207.2973160241</v>
      </c>
    </row>
    <row r="21" spans="1:3" x14ac:dyDescent="0.3">
      <c r="A21" s="63">
        <f t="shared" si="0"/>
        <v>13</v>
      </c>
      <c r="B21" s="61" t="s">
        <v>25</v>
      </c>
      <c r="C21" s="71">
        <v>9.2821000000000001E-2</v>
      </c>
    </row>
    <row r="22" spans="1:3" x14ac:dyDescent="0.3">
      <c r="A22" s="63">
        <f t="shared" si="0"/>
        <v>14</v>
      </c>
      <c r="B22" s="61" t="s">
        <v>26</v>
      </c>
      <c r="C22" s="66">
        <f>C20*C21</f>
        <v>760223.23154417065</v>
      </c>
    </row>
    <row r="23" spans="1:3" x14ac:dyDescent="0.3">
      <c r="A23" s="63">
        <f t="shared" si="0"/>
        <v>15</v>
      </c>
      <c r="B23" s="61" t="s">
        <v>27</v>
      </c>
      <c r="C23" s="61">
        <v>137516.30201400002</v>
      </c>
    </row>
    <row r="24" spans="1:3" x14ac:dyDescent="0.3">
      <c r="A24" s="63">
        <f t="shared" si="0"/>
        <v>16</v>
      </c>
      <c r="B24" s="61" t="s">
        <v>28</v>
      </c>
      <c r="C24" s="62">
        <v>120868.780786</v>
      </c>
    </row>
    <row r="25" spans="1:3" x14ac:dyDescent="0.3">
      <c r="A25" s="63">
        <f t="shared" si="0"/>
        <v>17</v>
      </c>
    </row>
    <row r="26" spans="1:3" ht="15" thickBot="1" x14ac:dyDescent="0.35">
      <c r="A26" s="63">
        <f t="shared" si="0"/>
        <v>18</v>
      </c>
      <c r="B26" s="3" t="s">
        <v>29</v>
      </c>
      <c r="C26" s="72">
        <f>SUM(C22:C24)</f>
        <v>1018608.3143441706</v>
      </c>
    </row>
    <row r="27" spans="1:3" ht="15" thickTop="1" x14ac:dyDescent="0.3">
      <c r="A27" s="63">
        <f t="shared" si="0"/>
        <v>19</v>
      </c>
    </row>
    <row r="28" spans="1:3" x14ac:dyDescent="0.3">
      <c r="A28" s="63">
        <f t="shared" si="0"/>
        <v>20</v>
      </c>
      <c r="B28" s="61" t="s">
        <v>30</v>
      </c>
      <c r="C28" s="61">
        <v>923610.27999999991</v>
      </c>
    </row>
    <row r="29" spans="1:3" x14ac:dyDescent="0.3">
      <c r="A29" s="63">
        <f t="shared" si="0"/>
        <v>21</v>
      </c>
      <c r="B29" s="61" t="s">
        <v>82</v>
      </c>
      <c r="C29" s="67">
        <f>C26-C28</f>
        <v>94998.034344170708</v>
      </c>
    </row>
    <row r="30" spans="1:3" x14ac:dyDescent="0.3">
      <c r="A30" s="63">
        <f t="shared" si="0"/>
        <v>22</v>
      </c>
    </row>
    <row r="31" spans="1:3" x14ac:dyDescent="0.3">
      <c r="A31" s="63">
        <f t="shared" si="0"/>
        <v>23</v>
      </c>
      <c r="B31" s="61" t="s">
        <v>37</v>
      </c>
      <c r="C31" s="68">
        <v>98880622</v>
      </c>
    </row>
    <row r="32" spans="1:3" ht="15" thickBot="1" x14ac:dyDescent="0.35">
      <c r="A32" s="63">
        <f t="shared" si="0"/>
        <v>24</v>
      </c>
      <c r="B32" s="61" t="s">
        <v>39</v>
      </c>
      <c r="C32" s="69">
        <f>ROUND((C29/C31),4)</f>
        <v>1E-3</v>
      </c>
    </row>
    <row r="33" spans="1:3" ht="15" thickTop="1" x14ac:dyDescent="0.3">
      <c r="A33" s="63">
        <f t="shared" si="0"/>
        <v>25</v>
      </c>
    </row>
    <row r="34" spans="1:3" x14ac:dyDescent="0.3">
      <c r="A34" s="63">
        <f t="shared" si="0"/>
        <v>26</v>
      </c>
      <c r="B34" s="61" t="s">
        <v>83</v>
      </c>
      <c r="C34" s="73">
        <v>2.0400000000000001E-2</v>
      </c>
    </row>
    <row r="35" spans="1:3" x14ac:dyDescent="0.3">
      <c r="A35" s="63">
        <f t="shared" si="0"/>
        <v>27</v>
      </c>
    </row>
    <row r="36" spans="1:3" ht="15" thickBot="1" x14ac:dyDescent="0.35">
      <c r="A36" s="63">
        <f t="shared" si="0"/>
        <v>28</v>
      </c>
      <c r="B36" s="61" t="s">
        <v>84</v>
      </c>
      <c r="C36" s="74">
        <f>C32+C34</f>
        <v>2.1400000000000002E-2</v>
      </c>
    </row>
    <row r="37" spans="1:3" ht="15" thickTop="1" x14ac:dyDescent="0.3">
      <c r="A37" s="63">
        <f t="shared" si="0"/>
        <v>29</v>
      </c>
    </row>
    <row r="38" spans="1:3" ht="15" thickBot="1" x14ac:dyDescent="0.35">
      <c r="A38" s="63">
        <f t="shared" si="0"/>
        <v>30</v>
      </c>
      <c r="B38" s="61" t="s">
        <v>85</v>
      </c>
      <c r="C38" s="70">
        <v>0.04</v>
      </c>
    </row>
    <row r="39" spans="1:3" ht="15" thickTop="1" x14ac:dyDescent="0.3">
      <c r="A39" s="63">
        <f t="shared" si="0"/>
        <v>31</v>
      </c>
      <c r="B39" s="61" t="s">
        <v>41</v>
      </c>
    </row>
    <row r="40" spans="1:3" x14ac:dyDescent="0.3">
      <c r="A40" s="63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D504-8C54-4C02-8FB4-95EEB16FDC92}">
  <sheetPr>
    <pageSetUpPr fitToPage="1"/>
  </sheetPr>
  <dimension ref="A1:F44"/>
  <sheetViews>
    <sheetView zoomScaleNormal="100" workbookViewId="0">
      <selection activeCell="D19" sqref="D19"/>
    </sheetView>
  </sheetViews>
  <sheetFormatPr defaultColWidth="14.6640625" defaultRowHeight="14.4" x14ac:dyDescent="0.3"/>
  <cols>
    <col min="1" max="1" width="8.33203125" style="61" customWidth="1"/>
    <col min="2" max="2" width="48.109375" style="61" bestFit="1" customWidth="1"/>
    <col min="3" max="5" width="20.33203125" style="61" customWidth="1"/>
    <col min="6" max="16384" width="14.6640625" style="61"/>
  </cols>
  <sheetData>
    <row r="1" spans="1:6" x14ac:dyDescent="0.3">
      <c r="A1" s="3" t="s">
        <v>0</v>
      </c>
      <c r="F1" s="58" t="s">
        <v>89</v>
      </c>
    </row>
    <row r="2" spans="1:6" x14ac:dyDescent="0.3">
      <c r="A2" s="3" t="s">
        <v>1</v>
      </c>
    </row>
    <row r="3" spans="1:6" x14ac:dyDescent="0.3">
      <c r="A3" s="3" t="s">
        <v>2</v>
      </c>
    </row>
    <row r="4" spans="1:6" x14ac:dyDescent="0.3">
      <c r="A4" s="3" t="s">
        <v>3</v>
      </c>
      <c r="B4" s="3"/>
      <c r="C4" s="4"/>
      <c r="D4" s="4"/>
    </row>
    <row r="5" spans="1:6" x14ac:dyDescent="0.3">
      <c r="B5" s="3"/>
      <c r="C5" s="5" t="s">
        <v>7</v>
      </c>
      <c r="D5" s="5"/>
      <c r="E5" s="6" t="s">
        <v>8</v>
      </c>
    </row>
    <row r="6" spans="1:6" x14ac:dyDescent="0.3">
      <c r="B6" s="7"/>
      <c r="C6" s="8" t="s">
        <v>9</v>
      </c>
      <c r="D6" s="8" t="s">
        <v>10</v>
      </c>
      <c r="E6" s="8" t="s">
        <v>10</v>
      </c>
    </row>
    <row r="7" spans="1:6" ht="28.8" x14ac:dyDescent="0.3">
      <c r="B7" s="7"/>
      <c r="C7" s="9" t="s">
        <v>11</v>
      </c>
      <c r="D7" s="9" t="s">
        <v>12</v>
      </c>
      <c r="E7" s="8"/>
    </row>
    <row r="8" spans="1:6" ht="28.8" x14ac:dyDescent="0.3">
      <c r="A8" s="10" t="s">
        <v>13</v>
      </c>
      <c r="B8" s="62"/>
      <c r="C8" s="11" t="s">
        <v>14</v>
      </c>
      <c r="D8" s="11" t="s">
        <v>15</v>
      </c>
      <c r="E8" s="11" t="s">
        <v>15</v>
      </c>
    </row>
    <row r="9" spans="1:6" x14ac:dyDescent="0.3">
      <c r="A9" s="63">
        <v>1</v>
      </c>
      <c r="B9" s="61" t="s">
        <v>16</v>
      </c>
      <c r="C9" s="64">
        <v>9328645</v>
      </c>
      <c r="D9" s="64">
        <v>6573606.1476923078</v>
      </c>
      <c r="E9" s="64">
        <f>C9+D9</f>
        <v>15902251.147692308</v>
      </c>
    </row>
    <row r="10" spans="1:6" x14ac:dyDescent="0.3">
      <c r="A10" s="63">
        <f>A9+1</f>
        <v>2</v>
      </c>
      <c r="B10" s="61" t="s">
        <v>17</v>
      </c>
      <c r="C10" s="61">
        <v>-633049.26000000013</v>
      </c>
      <c r="D10" s="61">
        <v>-106133.31846153876</v>
      </c>
      <c r="E10" s="61">
        <f>C10+D10</f>
        <v>-739182.57846153888</v>
      </c>
    </row>
    <row r="11" spans="1:6" x14ac:dyDescent="0.3">
      <c r="A11" s="63">
        <f t="shared" ref="A11:A40" si="0">A10+1</f>
        <v>3</v>
      </c>
      <c r="B11" s="12" t="s">
        <v>18</v>
      </c>
      <c r="C11" s="75">
        <f t="shared" ref="C11:D11" si="1">C9+C10</f>
        <v>8695595.7400000002</v>
      </c>
      <c r="D11" s="75">
        <f t="shared" si="1"/>
        <v>6467472.8292307686</v>
      </c>
      <c r="E11" s="75">
        <f>E9+E10</f>
        <v>15163068.569230769</v>
      </c>
    </row>
    <row r="12" spans="1:6" x14ac:dyDescent="0.3">
      <c r="A12" s="63">
        <f t="shared" si="0"/>
        <v>4</v>
      </c>
    </row>
    <row r="13" spans="1:6" x14ac:dyDescent="0.3">
      <c r="A13" s="63">
        <f t="shared" si="0"/>
        <v>5</v>
      </c>
      <c r="B13" s="61" t="s">
        <v>19</v>
      </c>
      <c r="C13" s="64">
        <v>549261.21</v>
      </c>
      <c r="D13" s="64">
        <v>844592.78199999966</v>
      </c>
      <c r="E13" s="64">
        <f>C13+D13</f>
        <v>1393853.9919999996</v>
      </c>
    </row>
    <row r="14" spans="1:6" x14ac:dyDescent="0.3">
      <c r="A14" s="63">
        <f t="shared" si="0"/>
        <v>6</v>
      </c>
      <c r="B14" s="61" t="s">
        <v>17</v>
      </c>
      <c r="C14" s="61">
        <v>633049.26000000013</v>
      </c>
      <c r="D14" s="61">
        <v>106133.31846153876</v>
      </c>
      <c r="E14" s="61">
        <f>D14+C14</f>
        <v>739182.57846153888</v>
      </c>
    </row>
    <row r="15" spans="1:6" x14ac:dyDescent="0.3">
      <c r="A15" s="63">
        <f t="shared" si="0"/>
        <v>7</v>
      </c>
      <c r="B15" s="61" t="s">
        <v>20</v>
      </c>
      <c r="C15" s="61">
        <v>-137516.30201400002</v>
      </c>
      <c r="D15" s="61">
        <v>-174028.870475</v>
      </c>
      <c r="E15" s="61">
        <f>C15+D15</f>
        <v>-311545.17248900002</v>
      </c>
    </row>
    <row r="16" spans="1:6" x14ac:dyDescent="0.3">
      <c r="A16" s="63">
        <f t="shared" si="0"/>
        <v>8</v>
      </c>
      <c r="B16" s="12" t="s">
        <v>21</v>
      </c>
      <c r="C16" s="75">
        <f t="shared" ref="C16:D16" si="2">SUM(C13:C15)</f>
        <v>1044794.1679860002</v>
      </c>
      <c r="D16" s="75">
        <f t="shared" si="2"/>
        <v>776697.22998653841</v>
      </c>
      <c r="E16" s="75">
        <f>SUM(E13:E15)</f>
        <v>1821491.3979725386</v>
      </c>
    </row>
    <row r="17" spans="1:6" x14ac:dyDescent="0.3">
      <c r="A17" s="63">
        <f t="shared" si="0"/>
        <v>9</v>
      </c>
    </row>
    <row r="18" spans="1:6" x14ac:dyDescent="0.3">
      <c r="A18" s="63">
        <f t="shared" si="0"/>
        <v>10</v>
      </c>
      <c r="B18" s="3" t="s">
        <v>22</v>
      </c>
      <c r="C18" s="64">
        <f t="shared" ref="C18:D18" si="3">C11+C16</f>
        <v>9740389.9079860002</v>
      </c>
      <c r="D18" s="64">
        <f t="shared" si="3"/>
        <v>7244170.0592173068</v>
      </c>
      <c r="E18" s="64">
        <f>E11+E16</f>
        <v>16984559.967203308</v>
      </c>
    </row>
    <row r="19" spans="1:6" x14ac:dyDescent="0.3">
      <c r="A19" s="63">
        <f t="shared" si="0"/>
        <v>11</v>
      </c>
      <c r="B19" s="61" t="s">
        <v>23</v>
      </c>
      <c r="C19" s="62">
        <v>-1550182.6106699761</v>
      </c>
      <c r="D19" s="62">
        <v>-1687014.3617759156</v>
      </c>
      <c r="E19" s="62">
        <f>C19+D19</f>
        <v>-3237196.9724458917</v>
      </c>
    </row>
    <row r="20" spans="1:6" x14ac:dyDescent="0.3">
      <c r="A20" s="63">
        <f t="shared" si="0"/>
        <v>12</v>
      </c>
      <c r="B20" s="12" t="s">
        <v>24</v>
      </c>
      <c r="C20" s="64">
        <f t="shared" ref="C20:D20" si="4">C19+C18</f>
        <v>8190207.2973160241</v>
      </c>
      <c r="D20" s="64">
        <f t="shared" si="4"/>
        <v>5557155.6974413916</v>
      </c>
      <c r="E20" s="64">
        <f>E19+E18</f>
        <v>13747362.994757416</v>
      </c>
    </row>
    <row r="21" spans="1:6" x14ac:dyDescent="0.3">
      <c r="A21" s="63">
        <f t="shared" si="0"/>
        <v>13</v>
      </c>
      <c r="B21" s="61" t="s">
        <v>25</v>
      </c>
      <c r="C21" s="71">
        <v>9.2821000000000001E-2</v>
      </c>
      <c r="D21" s="71">
        <v>9.2821000000000001E-2</v>
      </c>
      <c r="E21" s="71">
        <v>9.2821000000000001E-2</v>
      </c>
    </row>
    <row r="22" spans="1:6" x14ac:dyDescent="0.3">
      <c r="A22" s="63">
        <f t="shared" si="0"/>
        <v>14</v>
      </c>
      <c r="B22" s="61" t="s">
        <v>26</v>
      </c>
      <c r="C22" s="64">
        <f t="shared" ref="C22:D22" si="5">C20*C21</f>
        <v>760223.23154417065</v>
      </c>
      <c r="D22" s="64">
        <f t="shared" si="5"/>
        <v>515820.7489922074</v>
      </c>
      <c r="E22" s="64">
        <f>E20*E21</f>
        <v>1276043.980536378</v>
      </c>
    </row>
    <row r="23" spans="1:6" x14ac:dyDescent="0.3">
      <c r="A23" s="63">
        <f t="shared" si="0"/>
        <v>15</v>
      </c>
      <c r="B23" s="61" t="s">
        <v>27</v>
      </c>
      <c r="C23" s="61">
        <v>137516.30201400002</v>
      </c>
      <c r="D23" s="61">
        <v>174028.870475</v>
      </c>
      <c r="E23" s="61">
        <f>C23+D23</f>
        <v>311545.17248900002</v>
      </c>
    </row>
    <row r="24" spans="1:6" x14ac:dyDescent="0.3">
      <c r="A24" s="63">
        <f t="shared" si="0"/>
        <v>16</v>
      </c>
      <c r="B24" s="61" t="s">
        <v>28</v>
      </c>
      <c r="C24" s="62">
        <v>120868.780786</v>
      </c>
      <c r="D24" s="62">
        <v>82316.338041692317</v>
      </c>
      <c r="E24" s="62">
        <f>C24+D24</f>
        <v>203185.11882769232</v>
      </c>
    </row>
    <row r="25" spans="1:6" x14ac:dyDescent="0.3">
      <c r="A25" s="63">
        <f t="shared" si="0"/>
        <v>17</v>
      </c>
    </row>
    <row r="26" spans="1:6" ht="15" thickBot="1" x14ac:dyDescent="0.35">
      <c r="A26" s="63">
        <f t="shared" si="0"/>
        <v>18</v>
      </c>
      <c r="B26" s="3" t="s">
        <v>29</v>
      </c>
      <c r="C26" s="81">
        <f t="shared" ref="C26:D26" si="6">SUM(C22:C24)</f>
        <v>1018608.3143441706</v>
      </c>
      <c r="D26" s="81">
        <f t="shared" si="6"/>
        <v>772165.95750889974</v>
      </c>
      <c r="E26" s="81">
        <f>SUM(E22:E24)</f>
        <v>1790774.2718530702</v>
      </c>
      <c r="F26" s="76"/>
    </row>
    <row r="27" spans="1:6" ht="15" thickTop="1" x14ac:dyDescent="0.3">
      <c r="A27" s="63">
        <f t="shared" si="0"/>
        <v>19</v>
      </c>
    </row>
    <row r="28" spans="1:6" x14ac:dyDescent="0.3">
      <c r="A28" s="63">
        <f t="shared" si="0"/>
        <v>20</v>
      </c>
      <c r="B28" s="61" t="s">
        <v>30</v>
      </c>
      <c r="E28" s="61">
        <v>1876368.86</v>
      </c>
    </row>
    <row r="29" spans="1:6" x14ac:dyDescent="0.3">
      <c r="A29" s="63">
        <f t="shared" si="0"/>
        <v>21</v>
      </c>
      <c r="B29" s="61" t="s">
        <v>31</v>
      </c>
      <c r="E29" s="61">
        <v>94998.034344170708</v>
      </c>
    </row>
    <row r="30" spans="1:6" x14ac:dyDescent="0.3">
      <c r="A30" s="63">
        <f t="shared" si="0"/>
        <v>22</v>
      </c>
      <c r="B30" s="61" t="s">
        <v>32</v>
      </c>
      <c r="C30" s="64"/>
      <c r="D30" s="64"/>
      <c r="E30" s="77">
        <f>E28-E29</f>
        <v>1781370.8256558294</v>
      </c>
    </row>
    <row r="31" spans="1:6" x14ac:dyDescent="0.3">
      <c r="A31" s="63">
        <f t="shared" si="0"/>
        <v>23</v>
      </c>
    </row>
    <row r="32" spans="1:6" x14ac:dyDescent="0.3">
      <c r="A32" s="63">
        <f t="shared" si="0"/>
        <v>24</v>
      </c>
      <c r="B32" s="61" t="s">
        <v>33</v>
      </c>
      <c r="E32" s="64">
        <f>E26-E30</f>
        <v>9403.4461972408462</v>
      </c>
    </row>
    <row r="33" spans="1:6" x14ac:dyDescent="0.3">
      <c r="A33" s="63">
        <f t="shared" si="0"/>
        <v>25</v>
      </c>
    </row>
    <row r="34" spans="1:6" x14ac:dyDescent="0.3">
      <c r="A34" s="63">
        <f t="shared" si="0"/>
        <v>26</v>
      </c>
      <c r="B34" s="61" t="s">
        <v>34</v>
      </c>
      <c r="E34" s="78">
        <v>44922</v>
      </c>
    </row>
    <row r="35" spans="1:6" x14ac:dyDescent="0.3">
      <c r="A35" s="63">
        <f t="shared" si="0"/>
        <v>27</v>
      </c>
      <c r="B35" s="61" t="s">
        <v>35</v>
      </c>
      <c r="E35" s="78">
        <v>45108</v>
      </c>
    </row>
    <row r="36" spans="1:6" x14ac:dyDescent="0.3">
      <c r="A36" s="63">
        <f t="shared" si="0"/>
        <v>28</v>
      </c>
      <c r="B36" s="61" t="s">
        <v>36</v>
      </c>
      <c r="E36" s="79">
        <f>E35-E34</f>
        <v>186</v>
      </c>
    </row>
    <row r="37" spans="1:6" x14ac:dyDescent="0.3">
      <c r="A37" s="63">
        <f t="shared" si="0"/>
        <v>29</v>
      </c>
    </row>
    <row r="38" spans="1:6" x14ac:dyDescent="0.3">
      <c r="A38" s="63">
        <f t="shared" si="0"/>
        <v>30</v>
      </c>
      <c r="B38" s="61" t="s">
        <v>37</v>
      </c>
      <c r="E38" s="68">
        <f>98880622</f>
        <v>98880622</v>
      </c>
      <c r="F38" s="73"/>
    </row>
    <row r="39" spans="1:6" x14ac:dyDescent="0.3">
      <c r="A39" s="63">
        <f t="shared" si="0"/>
        <v>31</v>
      </c>
      <c r="B39" s="61" t="s">
        <v>38</v>
      </c>
      <c r="E39" s="64">
        <f>E38/365*E36</f>
        <v>50388481.347945206</v>
      </c>
      <c r="F39" s="73"/>
    </row>
    <row r="40" spans="1:6" ht="15" thickBot="1" x14ac:dyDescent="0.35">
      <c r="A40" s="63">
        <f t="shared" si="0"/>
        <v>32</v>
      </c>
      <c r="B40" s="61" t="s">
        <v>39</v>
      </c>
      <c r="E40" s="69">
        <f>E32/E39</f>
        <v>1.866189642094524E-4</v>
      </c>
    </row>
    <row r="41" spans="1:6" ht="15" thickTop="1" x14ac:dyDescent="0.3">
      <c r="A41" s="63"/>
    </row>
    <row r="42" spans="1:6" x14ac:dyDescent="0.3">
      <c r="A42" s="63"/>
      <c r="E42" s="80"/>
    </row>
    <row r="43" spans="1:6" x14ac:dyDescent="0.3">
      <c r="A43" s="63"/>
      <c r="C43" s="7"/>
      <c r="D43" s="7"/>
    </row>
    <row r="44" spans="1:6" x14ac:dyDescent="0.3">
      <c r="A44" s="63"/>
    </row>
  </sheetData>
  <pageMargins left="0.7" right="0.7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4DD2-B3DF-4CDF-AA29-FE0ACE5DB0B5}">
  <dimension ref="A1:P4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3" sqref="I13"/>
    </sheetView>
  </sheetViews>
  <sheetFormatPr defaultColWidth="14.6640625" defaultRowHeight="14.4" x14ac:dyDescent="0.3"/>
  <cols>
    <col min="1" max="1" width="9.6640625" style="61" customWidth="1"/>
    <col min="2" max="2" width="44.5546875" style="61" bestFit="1" customWidth="1"/>
    <col min="3" max="6" width="20.33203125" style="61" customWidth="1"/>
    <col min="7" max="7" width="18.6640625" style="61" customWidth="1"/>
    <col min="8" max="11" width="20.33203125" style="61" customWidth="1"/>
    <col min="12" max="12" width="14.6640625" style="61"/>
    <col min="13" max="16" width="20.33203125" style="61" customWidth="1"/>
    <col min="17" max="16384" width="14.6640625" style="61"/>
  </cols>
  <sheetData>
    <row r="1" spans="1:16" x14ac:dyDescent="0.3">
      <c r="A1" s="3" t="s">
        <v>0</v>
      </c>
      <c r="C1" s="82"/>
      <c r="G1" s="58" t="s">
        <v>87</v>
      </c>
    </row>
    <row r="2" spans="1:16" x14ac:dyDescent="0.3">
      <c r="A2" s="3" t="s">
        <v>51</v>
      </c>
      <c r="B2" s="3"/>
      <c r="C2" s="82"/>
    </row>
    <row r="3" spans="1:16" x14ac:dyDescent="0.3">
      <c r="A3" s="3" t="s">
        <v>88</v>
      </c>
      <c r="C3" s="82"/>
    </row>
    <row r="4" spans="1:16" x14ac:dyDescent="0.3">
      <c r="B4" s="3"/>
      <c r="C4" s="82"/>
      <c r="D4" s="82"/>
      <c r="E4" s="82"/>
      <c r="F4" s="82"/>
      <c r="G4" s="82"/>
      <c r="H4" s="93" t="s">
        <v>76</v>
      </c>
      <c r="I4" s="93"/>
      <c r="J4" s="93"/>
      <c r="K4" s="93"/>
      <c r="M4" s="94" t="s">
        <v>77</v>
      </c>
      <c r="N4" s="94"/>
      <c r="O4" s="94"/>
      <c r="P4" s="94"/>
    </row>
    <row r="5" spans="1:16" x14ac:dyDescent="0.3">
      <c r="B5" s="3"/>
      <c r="C5" s="20" t="s">
        <v>7</v>
      </c>
      <c r="D5" s="20"/>
      <c r="E5" s="4"/>
      <c r="F5" s="4"/>
      <c r="G5" s="4"/>
      <c r="H5" s="26" t="s">
        <v>7</v>
      </c>
      <c r="I5" s="26"/>
      <c r="J5" s="27"/>
      <c r="K5" s="27"/>
      <c r="M5" s="38" t="s">
        <v>7</v>
      </c>
      <c r="N5" s="38"/>
      <c r="O5" s="39"/>
      <c r="P5" s="39"/>
    </row>
    <row r="6" spans="1:16" x14ac:dyDescent="0.3">
      <c r="C6" s="20" t="s">
        <v>9</v>
      </c>
      <c r="D6" s="20" t="s">
        <v>10</v>
      </c>
      <c r="E6" s="20" t="s">
        <v>52</v>
      </c>
      <c r="F6" s="20"/>
      <c r="G6" s="20"/>
      <c r="H6" s="26" t="s">
        <v>9</v>
      </c>
      <c r="I6" s="26" t="s">
        <v>10</v>
      </c>
      <c r="J6" s="26" t="s">
        <v>52</v>
      </c>
      <c r="K6" s="26"/>
      <c r="M6" s="38" t="s">
        <v>9</v>
      </c>
      <c r="N6" s="38" t="s">
        <v>10</v>
      </c>
      <c r="O6" s="38" t="s">
        <v>52</v>
      </c>
      <c r="P6" s="38"/>
    </row>
    <row r="7" spans="1:16" ht="28.8" x14ac:dyDescent="0.3">
      <c r="C7" s="21" t="s">
        <v>53</v>
      </c>
      <c r="D7" s="21" t="s">
        <v>54</v>
      </c>
      <c r="E7" s="21" t="s">
        <v>55</v>
      </c>
      <c r="F7" s="20"/>
      <c r="G7" s="20"/>
      <c r="H7" s="28" t="s">
        <v>53</v>
      </c>
      <c r="I7" s="28" t="s">
        <v>54</v>
      </c>
      <c r="J7" s="28" t="s">
        <v>55</v>
      </c>
      <c r="K7" s="26"/>
      <c r="M7" s="40" t="s">
        <v>53</v>
      </c>
      <c r="N7" s="40" t="s">
        <v>54</v>
      </c>
      <c r="O7" s="40" t="s">
        <v>55</v>
      </c>
      <c r="P7" s="38"/>
    </row>
    <row r="8" spans="1:16" ht="28.8" x14ac:dyDescent="0.3">
      <c r="A8" s="10" t="s">
        <v>13</v>
      </c>
      <c r="B8" s="62"/>
      <c r="C8" s="11" t="s">
        <v>14</v>
      </c>
      <c r="D8" s="11" t="s">
        <v>15</v>
      </c>
      <c r="E8" s="11" t="s">
        <v>56</v>
      </c>
      <c r="F8" s="11" t="s">
        <v>57</v>
      </c>
      <c r="G8" s="22"/>
      <c r="H8" s="29" t="s">
        <v>14</v>
      </c>
      <c r="I8" s="29" t="s">
        <v>15</v>
      </c>
      <c r="J8" s="29" t="s">
        <v>56</v>
      </c>
      <c r="K8" s="29" t="s">
        <v>57</v>
      </c>
      <c r="M8" s="41" t="s">
        <v>14</v>
      </c>
      <c r="N8" s="41" t="s">
        <v>15</v>
      </c>
      <c r="O8" s="41" t="s">
        <v>56</v>
      </c>
      <c r="P8" s="41" t="s">
        <v>57</v>
      </c>
    </row>
    <row r="9" spans="1:16" x14ac:dyDescent="0.3">
      <c r="A9" s="63">
        <v>1</v>
      </c>
      <c r="B9" s="61" t="s">
        <v>16</v>
      </c>
      <c r="C9" s="64">
        <v>9328645</v>
      </c>
      <c r="D9" s="23">
        <v>19931458.859999999</v>
      </c>
      <c r="E9" s="23">
        <v>8737865.3846153803</v>
      </c>
      <c r="F9" s="23">
        <f>SUM(C9:E9)</f>
        <v>37997969.244615376</v>
      </c>
      <c r="G9" s="23"/>
      <c r="H9" s="30">
        <v>9328645</v>
      </c>
      <c r="I9" s="30">
        <v>20050000</v>
      </c>
      <c r="J9" s="30">
        <v>8737865.3846153952</v>
      </c>
      <c r="K9" s="30">
        <f t="shared" ref="K9:K10" si="0">SUM(H9:J9)</f>
        <v>38116510.384615391</v>
      </c>
      <c r="M9" s="42">
        <f>C9-H9</f>
        <v>0</v>
      </c>
      <c r="N9" s="42">
        <f t="shared" ref="N9:N10" si="1">D9-I9</f>
        <v>-118541.1400000006</v>
      </c>
      <c r="O9" s="42">
        <f t="shared" ref="O9:O10" si="2">E9-J9</f>
        <v>-1.4901161193847656E-8</v>
      </c>
      <c r="P9" s="42">
        <f t="shared" ref="P9:P10" si="3">SUM(M9:O9)</f>
        <v>-118541.1400000155</v>
      </c>
    </row>
    <row r="10" spans="1:16" x14ac:dyDescent="0.3">
      <c r="A10" s="63">
        <f>A9+1</f>
        <v>2</v>
      </c>
      <c r="B10" s="61" t="s">
        <v>17</v>
      </c>
      <c r="C10" s="61">
        <v>-633049.26000000013</v>
      </c>
      <c r="D10" s="61">
        <v>-414147.64</v>
      </c>
      <c r="E10" s="61">
        <v>-330929.47933905158</v>
      </c>
      <c r="F10" s="61">
        <f>SUM(C10:E10)</f>
        <v>-1378126.3793390517</v>
      </c>
      <c r="H10" s="19">
        <v>-633049.26000000013</v>
      </c>
      <c r="I10" s="19">
        <v>-920606.24139979656</v>
      </c>
      <c r="J10" s="19">
        <v>-330929.47933905217</v>
      </c>
      <c r="K10" s="19">
        <f t="shared" si="0"/>
        <v>-1884584.9807388489</v>
      </c>
      <c r="M10" s="43">
        <f t="shared" ref="M10" si="4">C10-H10</f>
        <v>0</v>
      </c>
      <c r="N10" s="43">
        <f t="shared" si="1"/>
        <v>506458.60139979655</v>
      </c>
      <c r="O10" s="43">
        <f t="shared" si="2"/>
        <v>5.8207660913467407E-10</v>
      </c>
      <c r="P10" s="43">
        <f t="shared" si="3"/>
        <v>506458.60139979713</v>
      </c>
    </row>
    <row r="11" spans="1:16" x14ac:dyDescent="0.3">
      <c r="A11" s="63">
        <f t="shared" ref="A11:A37" si="5">A10+1</f>
        <v>3</v>
      </c>
      <c r="B11" s="12" t="s">
        <v>18</v>
      </c>
      <c r="C11" s="83">
        <f>SUM(C9:C10)</f>
        <v>8695595.7400000002</v>
      </c>
      <c r="D11" s="83">
        <f>SUM(D9:D10)</f>
        <v>19517311.219999999</v>
      </c>
      <c r="E11" s="83">
        <f>SUM(E9:E10)</f>
        <v>8406935.9052763283</v>
      </c>
      <c r="F11" s="83">
        <f>SUM(F9:F10)</f>
        <v>36619842.865276322</v>
      </c>
      <c r="H11" s="31">
        <f t="shared" ref="H11:K11" si="6">SUM(H9:H10)</f>
        <v>8695595.7400000002</v>
      </c>
      <c r="I11" s="31">
        <f t="shared" si="6"/>
        <v>19129393.758600205</v>
      </c>
      <c r="J11" s="31">
        <f t="shared" si="6"/>
        <v>8406935.9052763432</v>
      </c>
      <c r="K11" s="31">
        <f t="shared" si="6"/>
        <v>36231925.403876543</v>
      </c>
      <c r="M11" s="44">
        <f t="shared" ref="M11" si="7">SUM(M9:M10)</f>
        <v>0</v>
      </c>
      <c r="N11" s="44">
        <f t="shared" ref="N11" si="8">SUM(N9:N10)</f>
        <v>387917.46139979595</v>
      </c>
      <c r="O11" s="44">
        <f t="shared" ref="O11" si="9">SUM(O9:O10)</f>
        <v>-1.4319084584712982E-8</v>
      </c>
      <c r="P11" s="44">
        <f t="shared" ref="P11" si="10">SUM(P9:P10)</f>
        <v>387917.46139978163</v>
      </c>
    </row>
    <row r="12" spans="1:16" x14ac:dyDescent="0.3">
      <c r="A12" s="63">
        <f t="shared" si="5"/>
        <v>4</v>
      </c>
      <c r="H12" s="19"/>
      <c r="I12" s="19"/>
      <c r="J12" s="19"/>
      <c r="K12" s="19"/>
      <c r="M12" s="43"/>
      <c r="N12" s="43"/>
      <c r="O12" s="43"/>
      <c r="P12" s="43"/>
    </row>
    <row r="13" spans="1:16" x14ac:dyDescent="0.3">
      <c r="A13" s="63">
        <f t="shared" si="5"/>
        <v>5</v>
      </c>
      <c r="B13" s="61" t="s">
        <v>19</v>
      </c>
      <c r="C13" s="61">
        <v>549261.21</v>
      </c>
      <c r="D13" s="24">
        <v>2433438.5939999996</v>
      </c>
      <c r="E13" s="24">
        <v>873786.5384615385</v>
      </c>
      <c r="F13" s="61">
        <f>SUM(C13:E13)</f>
        <v>3856486.342461538</v>
      </c>
      <c r="H13" s="19">
        <v>549261.21</v>
      </c>
      <c r="I13" s="19">
        <v>2005000</v>
      </c>
      <c r="J13" s="19">
        <v>873786.5384615385</v>
      </c>
      <c r="K13" s="19">
        <f t="shared" ref="K13:K17" si="11">SUM(H13:J13)</f>
        <v>3428047.7484615385</v>
      </c>
      <c r="M13" s="43">
        <f t="shared" ref="M13:M17" si="12">C13-H13</f>
        <v>0</v>
      </c>
      <c r="N13" s="43">
        <f t="shared" ref="N13:N17" si="13">D13-I13</f>
        <v>428438.59399999958</v>
      </c>
      <c r="O13" s="43">
        <f t="shared" ref="O13:O17" si="14">E13-J13</f>
        <v>0</v>
      </c>
      <c r="P13" s="43">
        <f t="shared" ref="P13:P17" si="15">SUM(M13:O13)</f>
        <v>428438.59399999958</v>
      </c>
    </row>
    <row r="14" spans="1:16" x14ac:dyDescent="0.3">
      <c r="A14" s="63">
        <f t="shared" si="5"/>
        <v>6</v>
      </c>
      <c r="B14" s="61" t="s">
        <v>17</v>
      </c>
      <c r="C14" s="61">
        <v>633049.26000000013</v>
      </c>
      <c r="D14" s="24">
        <v>414147.64</v>
      </c>
      <c r="E14" s="61">
        <f>-E10</f>
        <v>330929.47933905158</v>
      </c>
      <c r="F14" s="61">
        <f>SUM(C14:E14)</f>
        <v>1378126.3793390517</v>
      </c>
      <c r="H14" s="19">
        <v>633049.26000000013</v>
      </c>
      <c r="I14" s="19">
        <v>920606.24139979656</v>
      </c>
      <c r="J14" s="19">
        <v>330929.47933905217</v>
      </c>
      <c r="K14" s="19">
        <f t="shared" si="11"/>
        <v>1884584.9807388489</v>
      </c>
      <c r="M14" s="43">
        <f t="shared" si="12"/>
        <v>0</v>
      </c>
      <c r="N14" s="43">
        <f t="shared" si="13"/>
        <v>-506458.60139979655</v>
      </c>
      <c r="O14" s="43">
        <f t="shared" si="14"/>
        <v>-5.8207660913467407E-10</v>
      </c>
      <c r="P14" s="43">
        <f t="shared" si="15"/>
        <v>-506458.60139979713</v>
      </c>
    </row>
    <row r="15" spans="1:16" x14ac:dyDescent="0.3">
      <c r="A15" s="63">
        <f t="shared" si="5"/>
        <v>7</v>
      </c>
      <c r="B15" s="61" t="s">
        <v>58</v>
      </c>
      <c r="C15" s="61">
        <v>-137516.30201400002</v>
      </c>
      <c r="D15" s="24"/>
      <c r="F15" s="61">
        <f>SUM(C15:E15)</f>
        <v>-137516.30201400002</v>
      </c>
      <c r="H15" s="19">
        <v>-137516.30201400002</v>
      </c>
      <c r="I15" s="19"/>
      <c r="J15" s="19"/>
      <c r="K15" s="19">
        <f t="shared" si="11"/>
        <v>-137516.30201400002</v>
      </c>
      <c r="M15" s="43">
        <f t="shared" si="12"/>
        <v>0</v>
      </c>
      <c r="N15" s="43">
        <f t="shared" si="13"/>
        <v>0</v>
      </c>
      <c r="O15" s="43">
        <f t="shared" si="14"/>
        <v>0</v>
      </c>
      <c r="P15" s="43">
        <f t="shared" si="15"/>
        <v>0</v>
      </c>
    </row>
    <row r="16" spans="1:16" x14ac:dyDescent="0.3">
      <c r="A16" s="63">
        <f t="shared" si="5"/>
        <v>8</v>
      </c>
      <c r="B16" s="61" t="s">
        <v>59</v>
      </c>
      <c r="D16" s="24">
        <v>-311545.17248900002</v>
      </c>
      <c r="F16" s="61">
        <f>SUM(C16:E16)</f>
        <v>-311545.17248900002</v>
      </c>
      <c r="H16" s="19"/>
      <c r="I16" s="19">
        <v>-292680</v>
      </c>
      <c r="J16" s="19"/>
      <c r="K16" s="19">
        <f t="shared" si="11"/>
        <v>-292680</v>
      </c>
      <c r="M16" s="43">
        <f t="shared" si="12"/>
        <v>0</v>
      </c>
      <c r="N16" s="43">
        <f t="shared" si="13"/>
        <v>-18865.172489000019</v>
      </c>
      <c r="O16" s="43">
        <f t="shared" si="14"/>
        <v>0</v>
      </c>
      <c r="P16" s="43">
        <f t="shared" si="15"/>
        <v>-18865.172489000019</v>
      </c>
    </row>
    <row r="17" spans="1:16" x14ac:dyDescent="0.3">
      <c r="A17" s="63">
        <f t="shared" si="5"/>
        <v>9</v>
      </c>
      <c r="B17" s="61" t="s">
        <v>60</v>
      </c>
      <c r="E17" s="61">
        <v>-128626.11935072785</v>
      </c>
      <c r="F17" s="61">
        <f>SUM(C17:E17)</f>
        <v>-128626.11935072785</v>
      </c>
      <c r="H17" s="19"/>
      <c r="I17" s="19"/>
      <c r="J17" s="19">
        <v>-128626.11935072807</v>
      </c>
      <c r="K17" s="19">
        <f t="shared" si="11"/>
        <v>-128626.11935072807</v>
      </c>
      <c r="M17" s="43">
        <f t="shared" si="12"/>
        <v>0</v>
      </c>
      <c r="N17" s="43">
        <f t="shared" si="13"/>
        <v>0</v>
      </c>
      <c r="O17" s="43">
        <f t="shared" si="14"/>
        <v>2.1827872842550278E-10</v>
      </c>
      <c r="P17" s="43">
        <f t="shared" si="15"/>
        <v>2.1827872842550278E-10</v>
      </c>
    </row>
    <row r="18" spans="1:16" x14ac:dyDescent="0.3">
      <c r="A18" s="63">
        <f t="shared" si="5"/>
        <v>10</v>
      </c>
      <c r="B18" s="12" t="s">
        <v>21</v>
      </c>
      <c r="C18" s="83">
        <f>SUM(C13:C17)</f>
        <v>1044794.1679860002</v>
      </c>
      <c r="D18" s="83">
        <f>SUM(D13:D17)</f>
        <v>2536041.0615109997</v>
      </c>
      <c r="E18" s="83">
        <f>SUM(E13:E17)</f>
        <v>1076089.8984498621</v>
      </c>
      <c r="F18" s="83">
        <f>SUM(F13:F17)</f>
        <v>4656925.127946863</v>
      </c>
      <c r="H18" s="31">
        <f t="shared" ref="H18:K18" si="16">SUM(H13:H17)</f>
        <v>1044794.1679860002</v>
      </c>
      <c r="I18" s="31">
        <f t="shared" si="16"/>
        <v>2632926.2413997967</v>
      </c>
      <c r="J18" s="31">
        <f t="shared" si="16"/>
        <v>1076089.8984498626</v>
      </c>
      <c r="K18" s="31">
        <f t="shared" si="16"/>
        <v>4753810.3078356599</v>
      </c>
      <c r="M18" s="44">
        <f t="shared" ref="M18" si="17">SUM(M13:M17)</f>
        <v>0</v>
      </c>
      <c r="N18" s="44">
        <f t="shared" ref="N18" si="18">SUM(N13:N17)</f>
        <v>-96885.179888796993</v>
      </c>
      <c r="O18" s="44">
        <f t="shared" ref="O18" si="19">SUM(O13:O17)</f>
        <v>-3.637978807091713E-10</v>
      </c>
      <c r="P18" s="44">
        <f t="shared" ref="P18" si="20">SUM(P13:P17)</f>
        <v>-96885.179888797356</v>
      </c>
    </row>
    <row r="19" spans="1:16" x14ac:dyDescent="0.3">
      <c r="A19" s="63">
        <f t="shared" si="5"/>
        <v>11</v>
      </c>
      <c r="H19" s="19"/>
      <c r="I19" s="19"/>
      <c r="J19" s="19"/>
      <c r="K19" s="19"/>
      <c r="M19" s="43"/>
      <c r="N19" s="43"/>
      <c r="O19" s="43"/>
      <c r="P19" s="43"/>
    </row>
    <row r="20" spans="1:16" x14ac:dyDescent="0.3">
      <c r="A20" s="63">
        <f t="shared" si="5"/>
        <v>12</v>
      </c>
      <c r="B20" s="3" t="s">
        <v>22</v>
      </c>
      <c r="C20" s="61">
        <v>9740389.9079860002</v>
      </c>
      <c r="D20" s="61">
        <f>D11+D18</f>
        <v>22053352.281510998</v>
      </c>
      <c r="E20" s="61">
        <f>E11+E18</f>
        <v>9483025.8037261907</v>
      </c>
      <c r="F20" s="61">
        <f>SUM(C20:E20)</f>
        <v>41276767.99322319</v>
      </c>
      <c r="H20" s="19">
        <v>9740389.9079860002</v>
      </c>
      <c r="I20" s="19">
        <v>21762320</v>
      </c>
      <c r="J20" s="19">
        <v>9483025.8037262056</v>
      </c>
      <c r="K20" s="19">
        <f t="shared" ref="K20:K23" si="21">SUM(H20:J20)</f>
        <v>40985735.711712204</v>
      </c>
      <c r="M20" s="43">
        <f t="shared" ref="M20:M23" si="22">C20-H20</f>
        <v>0</v>
      </c>
      <c r="N20" s="43">
        <f t="shared" ref="N20:N23" si="23">D20-I20</f>
        <v>291032.28151099756</v>
      </c>
      <c r="O20" s="43">
        <f t="shared" ref="O20:O23" si="24">E20-J20</f>
        <v>-1.4901161193847656E-8</v>
      </c>
      <c r="P20" s="43">
        <f t="shared" ref="P20:P23" si="25">SUM(M20:O20)</f>
        <v>291032.28151098266</v>
      </c>
    </row>
    <row r="21" spans="1:16" x14ac:dyDescent="0.3">
      <c r="A21" s="63">
        <f t="shared" si="5"/>
        <v>13</v>
      </c>
      <c r="B21" s="61" t="s">
        <v>61</v>
      </c>
      <c r="C21" s="61">
        <v>-1550182.6106699761</v>
      </c>
      <c r="F21" s="61">
        <f>SUM(C21:E21)</f>
        <v>-1550182.6106699761</v>
      </c>
      <c r="H21" s="19">
        <v>-1550182.6106699761</v>
      </c>
      <c r="I21" s="19"/>
      <c r="J21" s="19"/>
      <c r="K21" s="19">
        <f t="shared" si="21"/>
        <v>-1550182.6106699761</v>
      </c>
      <c r="M21" s="43">
        <f t="shared" si="22"/>
        <v>0</v>
      </c>
      <c r="N21" s="43">
        <f t="shared" si="23"/>
        <v>0</v>
      </c>
      <c r="O21" s="43">
        <f t="shared" si="24"/>
        <v>0</v>
      </c>
      <c r="P21" s="43">
        <f t="shared" si="25"/>
        <v>0</v>
      </c>
    </row>
    <row r="22" spans="1:16" x14ac:dyDescent="0.3">
      <c r="A22" s="63">
        <f t="shared" si="5"/>
        <v>14</v>
      </c>
      <c r="B22" s="61" t="s">
        <v>62</v>
      </c>
      <c r="D22" s="61">
        <v>-3674352.5118128452</v>
      </c>
      <c r="F22" s="61">
        <f>SUM(C22:E22)</f>
        <v>-3674352.5118128452</v>
      </c>
      <c r="H22" s="19"/>
      <c r="I22" s="37">
        <v>-1635882.1408772639</v>
      </c>
      <c r="J22" s="19"/>
      <c r="K22" s="19">
        <f t="shared" si="21"/>
        <v>-1635882.1408772639</v>
      </c>
      <c r="M22" s="43">
        <f t="shared" si="22"/>
        <v>0</v>
      </c>
      <c r="N22" s="45">
        <f t="shared" si="23"/>
        <v>-2038470.3709355814</v>
      </c>
      <c r="O22" s="43">
        <f t="shared" si="24"/>
        <v>0</v>
      </c>
      <c r="P22" s="43">
        <f t="shared" si="25"/>
        <v>-2038470.3709355814</v>
      </c>
    </row>
    <row r="23" spans="1:16" x14ac:dyDescent="0.3">
      <c r="A23" s="63">
        <f t="shared" si="5"/>
        <v>15</v>
      </c>
      <c r="B23" s="61" t="s">
        <v>63</v>
      </c>
      <c r="C23" s="62"/>
      <c r="D23" s="62"/>
      <c r="E23" s="62">
        <v>-1347565.8501980221</v>
      </c>
      <c r="F23" s="61">
        <f>SUM(C23:E23)</f>
        <v>-1347565.8501980221</v>
      </c>
      <c r="H23" s="32"/>
      <c r="I23" s="32"/>
      <c r="J23" s="32">
        <v>-1345808.2190076998</v>
      </c>
      <c r="K23" s="19">
        <f t="shared" si="21"/>
        <v>-1345808.2190076998</v>
      </c>
      <c r="M23" s="46">
        <f t="shared" si="22"/>
        <v>0</v>
      </c>
      <c r="N23" s="46">
        <f t="shared" si="23"/>
        <v>0</v>
      </c>
      <c r="O23" s="46">
        <f t="shared" si="24"/>
        <v>-1757.6311903223395</v>
      </c>
      <c r="P23" s="43">
        <f t="shared" si="25"/>
        <v>-1757.6311903223395</v>
      </c>
    </row>
    <row r="24" spans="1:16" x14ac:dyDescent="0.3">
      <c r="A24" s="63">
        <f t="shared" si="5"/>
        <v>16</v>
      </c>
      <c r="B24" s="12" t="s">
        <v>24</v>
      </c>
      <c r="C24" s="61">
        <f>SUM(C20:C23)</f>
        <v>8190207.2973160241</v>
      </c>
      <c r="D24" s="61">
        <f>SUM(D20:D23)</f>
        <v>18378999.76969815</v>
      </c>
      <c r="E24" s="61">
        <f>SUM(E20:E23)</f>
        <v>8135459.9535281686</v>
      </c>
      <c r="F24" s="79">
        <f>SUM(F20:F23)</f>
        <v>34704667.020542346</v>
      </c>
      <c r="H24" s="19">
        <f t="shared" ref="H24:K24" si="26">SUM(H20:H23)</f>
        <v>8190207.2973160241</v>
      </c>
      <c r="I24" s="19">
        <f t="shared" si="26"/>
        <v>20126437.859122735</v>
      </c>
      <c r="J24" s="19">
        <f t="shared" si="26"/>
        <v>8137217.5847185059</v>
      </c>
      <c r="K24" s="33">
        <f t="shared" si="26"/>
        <v>36453862.741157264</v>
      </c>
      <c r="M24" s="43">
        <f t="shared" ref="M24" si="27">SUM(M20:M23)</f>
        <v>0</v>
      </c>
      <c r="N24" s="43">
        <f t="shared" ref="N24" si="28">SUM(N20:N23)</f>
        <v>-1747438.0894245838</v>
      </c>
      <c r="O24" s="43">
        <f t="shared" ref="O24" si="29">SUM(O20:O23)</f>
        <v>-1757.6311903372407</v>
      </c>
      <c r="P24" s="47">
        <f t="shared" ref="P24" si="30">SUM(P20:P23)</f>
        <v>-1749195.7206149211</v>
      </c>
    </row>
    <row r="25" spans="1:16" x14ac:dyDescent="0.3">
      <c r="A25" s="63">
        <f t="shared" si="5"/>
        <v>17</v>
      </c>
      <c r="B25" s="61" t="s">
        <v>25</v>
      </c>
      <c r="C25" s="86">
        <v>9.2821000000000001E-2</v>
      </c>
      <c r="D25" s="86">
        <v>9.2821000000000001E-2</v>
      </c>
      <c r="E25" s="86">
        <v>9.2821000000000001E-2</v>
      </c>
      <c r="F25" s="86">
        <f>E25</f>
        <v>9.2821000000000001E-2</v>
      </c>
      <c r="G25" s="87"/>
      <c r="H25" s="88">
        <v>9.2821000000000001E-2</v>
      </c>
      <c r="I25" s="88">
        <v>9.2821000000000001E-2</v>
      </c>
      <c r="J25" s="88">
        <v>9.2821000000000001E-2</v>
      </c>
      <c r="K25" s="88">
        <v>9.2821000000000001E-2</v>
      </c>
      <c r="M25" s="89">
        <v>9.2821000000000001E-2</v>
      </c>
      <c r="N25" s="89">
        <v>9.2821000000000001E-2</v>
      </c>
      <c r="O25" s="89">
        <v>9.2821000000000001E-2</v>
      </c>
      <c r="P25" s="89">
        <v>9.2821000000000001E-2</v>
      </c>
    </row>
    <row r="26" spans="1:16" x14ac:dyDescent="0.3">
      <c r="A26" s="63">
        <f t="shared" si="5"/>
        <v>18</v>
      </c>
      <c r="B26" s="61" t="s">
        <v>26</v>
      </c>
      <c r="C26" s="61">
        <v>760223.23154417065</v>
      </c>
      <c r="D26" s="61">
        <f>D24*D25</f>
        <v>1705957.137623152</v>
      </c>
      <c r="E26" s="61">
        <f>E24*E25</f>
        <v>755141.52834643819</v>
      </c>
      <c r="F26" s="61">
        <f>F24*F25</f>
        <v>3221321.8975137612</v>
      </c>
      <c r="H26" s="19">
        <f t="shared" ref="H26:K26" si="31">H24*H25</f>
        <v>760223.23154417065</v>
      </c>
      <c r="I26" s="19">
        <f t="shared" si="31"/>
        <v>1868156.0885216314</v>
      </c>
      <c r="J26" s="19">
        <f t="shared" si="31"/>
        <v>755304.67343115644</v>
      </c>
      <c r="K26" s="19">
        <f t="shared" si="31"/>
        <v>3383683.9934969582</v>
      </c>
      <c r="M26" s="43">
        <f t="shared" ref="M26" si="32">M24*M25</f>
        <v>0</v>
      </c>
      <c r="N26" s="43">
        <f t="shared" ref="N26" si="33">N24*N25</f>
        <v>-162198.95089847929</v>
      </c>
      <c r="O26" s="43">
        <f t="shared" ref="O26" si="34">O24*O25</f>
        <v>-163.14508471829302</v>
      </c>
      <c r="P26" s="43">
        <f t="shared" ref="P26" si="35">P24*P25</f>
        <v>-162362.09598319759</v>
      </c>
    </row>
    <row r="27" spans="1:16" x14ac:dyDescent="0.3">
      <c r="A27" s="63">
        <f t="shared" si="5"/>
        <v>19</v>
      </c>
      <c r="B27" s="61" t="s">
        <v>64</v>
      </c>
      <c r="C27" s="61">
        <v>137516.30201400002</v>
      </c>
      <c r="F27" s="61">
        <f t="shared" ref="F27:F32" si="36">SUM(C27:E27)</f>
        <v>137516.30201400002</v>
      </c>
      <c r="H27" s="19">
        <v>137516.30201400002</v>
      </c>
      <c r="I27" s="19"/>
      <c r="J27" s="19"/>
      <c r="K27" s="19">
        <f t="shared" ref="K27:K32" si="37">SUM(H27:J27)</f>
        <v>137516.30201400002</v>
      </c>
      <c r="M27" s="43">
        <f t="shared" ref="M27:M32" si="38">C27-H27</f>
        <v>0</v>
      </c>
      <c r="N27" s="43">
        <f t="shared" ref="N27:N32" si="39">D27-I27</f>
        <v>0</v>
      </c>
      <c r="O27" s="43">
        <f t="shared" ref="O27:O32" si="40">E27-J27</f>
        <v>0</v>
      </c>
      <c r="P27" s="43">
        <f t="shared" ref="P27:P32" si="41">SUM(M27:O27)</f>
        <v>0</v>
      </c>
    </row>
    <row r="28" spans="1:16" x14ac:dyDescent="0.3">
      <c r="A28" s="63">
        <f t="shared" si="5"/>
        <v>20</v>
      </c>
      <c r="B28" s="61" t="s">
        <v>65</v>
      </c>
      <c r="D28" s="61">
        <v>311545.17248900002</v>
      </c>
      <c r="F28" s="61">
        <f t="shared" si="36"/>
        <v>311545.17248900002</v>
      </c>
      <c r="H28" s="19"/>
      <c r="I28" s="19">
        <v>292679.72450658324</v>
      </c>
      <c r="J28" s="19"/>
      <c r="K28" s="19">
        <f t="shared" si="37"/>
        <v>292679.72450658324</v>
      </c>
      <c r="M28" s="43">
        <f t="shared" si="38"/>
        <v>0</v>
      </c>
      <c r="N28" s="43">
        <f t="shared" si="39"/>
        <v>18865.447982416779</v>
      </c>
      <c r="O28" s="43">
        <f t="shared" si="40"/>
        <v>0</v>
      </c>
      <c r="P28" s="43">
        <f t="shared" si="41"/>
        <v>18865.447982416779</v>
      </c>
    </row>
    <row r="29" spans="1:16" x14ac:dyDescent="0.3">
      <c r="A29" s="63">
        <f t="shared" si="5"/>
        <v>21</v>
      </c>
      <c r="B29" s="61" t="s">
        <v>66</v>
      </c>
      <c r="E29" s="61">
        <v>128626.11935072785</v>
      </c>
      <c r="F29" s="61">
        <f t="shared" si="36"/>
        <v>128626.11935072785</v>
      </c>
      <c r="H29" s="19"/>
      <c r="I29" s="19"/>
      <c r="J29" s="19">
        <v>128626.11935072807</v>
      </c>
      <c r="K29" s="19">
        <f t="shared" si="37"/>
        <v>128626.11935072807</v>
      </c>
      <c r="M29" s="43">
        <f t="shared" si="38"/>
        <v>0</v>
      </c>
      <c r="N29" s="43">
        <f t="shared" si="39"/>
        <v>0</v>
      </c>
      <c r="O29" s="43">
        <f t="shared" si="40"/>
        <v>-2.1827872842550278E-10</v>
      </c>
      <c r="P29" s="43">
        <f t="shared" si="41"/>
        <v>-2.1827872842550278E-10</v>
      </c>
    </row>
    <row r="30" spans="1:16" x14ac:dyDescent="0.3">
      <c r="A30" s="63">
        <f t="shared" si="5"/>
        <v>22</v>
      </c>
      <c r="B30" s="61" t="s">
        <v>67</v>
      </c>
      <c r="C30" s="61">
        <v>120868.780786</v>
      </c>
      <c r="D30" s="61">
        <v>21360.756920402622</v>
      </c>
      <c r="E30" s="61">
        <v>-4347.7978699999949</v>
      </c>
      <c r="F30" s="61">
        <f t="shared" si="36"/>
        <v>137881.73983640264</v>
      </c>
      <c r="H30" s="19">
        <v>120868.780786</v>
      </c>
      <c r="I30" s="19">
        <v>18818.74385297425</v>
      </c>
      <c r="J30" s="19">
        <v>-4347.7978699999949</v>
      </c>
      <c r="K30" s="19">
        <f t="shared" si="37"/>
        <v>135339.72676897427</v>
      </c>
      <c r="M30" s="43">
        <f t="shared" si="38"/>
        <v>0</v>
      </c>
      <c r="N30" s="43">
        <f t="shared" si="39"/>
        <v>2542.0130674283719</v>
      </c>
      <c r="O30" s="43">
        <f t="shared" si="40"/>
        <v>0</v>
      </c>
      <c r="P30" s="43">
        <f t="shared" si="41"/>
        <v>2542.0130674283719</v>
      </c>
    </row>
    <row r="31" spans="1:16" x14ac:dyDescent="0.3">
      <c r="A31" s="63">
        <f t="shared" si="5"/>
        <v>23</v>
      </c>
      <c r="B31" s="61" t="s">
        <v>68</v>
      </c>
      <c r="D31" s="61">
        <v>261531.970348</v>
      </c>
      <c r="E31" s="61">
        <v>-9508.1477485356445</v>
      </c>
      <c r="F31" s="61">
        <f t="shared" si="36"/>
        <v>252023.82259946436</v>
      </c>
      <c r="H31" s="19"/>
      <c r="I31" s="19">
        <v>265898.57324454276</v>
      </c>
      <c r="J31" s="19">
        <v>-9564.696879300056</v>
      </c>
      <c r="K31" s="19">
        <f t="shared" si="37"/>
        <v>256333.8763652427</v>
      </c>
      <c r="M31" s="43">
        <f t="shared" si="38"/>
        <v>0</v>
      </c>
      <c r="N31" s="43">
        <f t="shared" si="39"/>
        <v>-4366.602896542754</v>
      </c>
      <c r="O31" s="43">
        <f t="shared" si="40"/>
        <v>56.54913076441153</v>
      </c>
      <c r="P31" s="43">
        <f t="shared" si="41"/>
        <v>-4310.0537657783425</v>
      </c>
    </row>
    <row r="32" spans="1:16" x14ac:dyDescent="0.3">
      <c r="A32" s="63">
        <f t="shared" si="5"/>
        <v>24</v>
      </c>
      <c r="B32" s="61" t="s">
        <v>69</v>
      </c>
      <c r="C32" s="62"/>
      <c r="D32" s="62"/>
      <c r="E32" s="62">
        <v>230887.93864683941</v>
      </c>
      <c r="F32" s="61">
        <f t="shared" si="36"/>
        <v>230887.93864683941</v>
      </c>
      <c r="H32" s="32"/>
      <c r="I32" s="32"/>
      <c r="J32" s="32">
        <v>230887.93864683941</v>
      </c>
      <c r="K32" s="19">
        <f t="shared" si="37"/>
        <v>230887.93864683941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3">
        <f t="shared" si="41"/>
        <v>0</v>
      </c>
    </row>
    <row r="33" spans="1:16" x14ac:dyDescent="0.3">
      <c r="A33" s="63">
        <f t="shared" si="5"/>
        <v>25</v>
      </c>
      <c r="F33" s="79"/>
      <c r="H33" s="19"/>
      <c r="I33" s="19"/>
      <c r="J33" s="19"/>
      <c r="K33" s="33"/>
      <c r="M33" s="43"/>
      <c r="N33" s="43"/>
      <c r="O33" s="43"/>
      <c r="P33" s="47"/>
    </row>
    <row r="34" spans="1:16" ht="15" thickBot="1" x14ac:dyDescent="0.35">
      <c r="A34" s="63">
        <f t="shared" si="5"/>
        <v>26</v>
      </c>
      <c r="B34" s="3" t="s">
        <v>29</v>
      </c>
      <c r="C34" s="84">
        <f>SUM(C26:C32)</f>
        <v>1018608.3143441706</v>
      </c>
      <c r="D34" s="84">
        <f>SUM(D26:D32)</f>
        <v>2300395.0373805547</v>
      </c>
      <c r="E34" s="84">
        <f>SUM(E26:E32)</f>
        <v>1100799.6407254699</v>
      </c>
      <c r="F34" s="84">
        <f>SUM(F26:F32)</f>
        <v>4419802.9924501954</v>
      </c>
      <c r="G34" s="64"/>
      <c r="H34" s="34">
        <f t="shared" ref="H34:P34" si="42">SUM(H26:H32)</f>
        <v>1018608.3143441706</v>
      </c>
      <c r="I34" s="34">
        <f t="shared" si="42"/>
        <v>2445553.1301257317</v>
      </c>
      <c r="J34" s="34">
        <f t="shared" si="42"/>
        <v>1100906.2366794238</v>
      </c>
      <c r="K34" s="34">
        <f t="shared" si="42"/>
        <v>4565067.6811493253</v>
      </c>
      <c r="M34" s="48">
        <f t="shared" si="42"/>
        <v>0</v>
      </c>
      <c r="N34" s="48">
        <f t="shared" si="42"/>
        <v>-145158.09274517689</v>
      </c>
      <c r="O34" s="48">
        <f t="shared" si="42"/>
        <v>-106.59595395409977</v>
      </c>
      <c r="P34" s="48">
        <f t="shared" si="42"/>
        <v>-145264.68869913099</v>
      </c>
    </row>
    <row r="35" spans="1:16" ht="15" thickTop="1" x14ac:dyDescent="0.3">
      <c r="A35" s="63">
        <f t="shared" si="5"/>
        <v>27</v>
      </c>
      <c r="H35" s="19"/>
      <c r="I35" s="19"/>
      <c r="J35" s="19"/>
      <c r="K35" s="19"/>
      <c r="M35" s="43"/>
      <c r="N35" s="43"/>
      <c r="O35" s="43"/>
      <c r="P35" s="43"/>
    </row>
    <row r="36" spans="1:16" x14ac:dyDescent="0.3">
      <c r="A36" s="63">
        <f t="shared" si="5"/>
        <v>28</v>
      </c>
      <c r="B36" s="61" t="s">
        <v>37</v>
      </c>
      <c r="C36" s="68">
        <v>98880622</v>
      </c>
      <c r="D36" s="68">
        <v>98880622</v>
      </c>
      <c r="E36" s="68">
        <f>D36</f>
        <v>98880622</v>
      </c>
      <c r="F36" s="68">
        <f>E36</f>
        <v>98880622</v>
      </c>
      <c r="G36" s="64"/>
      <c r="H36" s="35">
        <v>98880622</v>
      </c>
      <c r="I36" s="35">
        <v>98880622</v>
      </c>
      <c r="J36" s="35">
        <v>98880622</v>
      </c>
      <c r="K36" s="35">
        <v>98880622</v>
      </c>
      <c r="M36" s="49">
        <v>98880622</v>
      </c>
      <c r="N36" s="49">
        <v>98880622</v>
      </c>
      <c r="O36" s="49">
        <v>98880622</v>
      </c>
      <c r="P36" s="49">
        <v>98880622</v>
      </c>
    </row>
    <row r="37" spans="1:16" ht="15" thickBot="1" x14ac:dyDescent="0.35">
      <c r="A37" s="63">
        <f t="shared" si="5"/>
        <v>29</v>
      </c>
      <c r="B37" s="61" t="s">
        <v>70</v>
      </c>
      <c r="C37" s="69">
        <f>ROUND(C34/C36,4)</f>
        <v>1.03E-2</v>
      </c>
      <c r="D37" s="69">
        <f>ROUND(D34/D36,4)</f>
        <v>2.3300000000000001E-2</v>
      </c>
      <c r="E37" s="69">
        <f>ROUND(E34/E36,4)</f>
        <v>1.11E-2</v>
      </c>
      <c r="F37" s="69">
        <f>C37+D37+E37</f>
        <v>4.4700000000000004E-2</v>
      </c>
      <c r="G37" s="85"/>
      <c r="H37" s="36">
        <f t="shared" ref="H37:J37" si="43">ROUND(H34/H36,4)</f>
        <v>1.03E-2</v>
      </c>
      <c r="I37" s="36">
        <f t="shared" si="43"/>
        <v>2.47E-2</v>
      </c>
      <c r="J37" s="36">
        <f t="shared" si="43"/>
        <v>1.11E-2</v>
      </c>
      <c r="K37" s="36">
        <f>H37+I37+J37</f>
        <v>4.6100000000000002E-2</v>
      </c>
      <c r="M37" s="50">
        <f t="shared" ref="M37" si="44">ROUND(M34/M36,4)</f>
        <v>0</v>
      </c>
      <c r="N37" s="50">
        <f>ROUND(N34/N36,4)+0.0001</f>
        <v>-1.4E-3</v>
      </c>
      <c r="O37" s="50">
        <f>ROUND(O34/O36,4)</f>
        <v>0</v>
      </c>
      <c r="P37" s="50">
        <f>M37+N37+O37</f>
        <v>-1.4E-3</v>
      </c>
    </row>
    <row r="38" spans="1:16" ht="15" thickTop="1" x14ac:dyDescent="0.3">
      <c r="A38" s="63"/>
      <c r="H38" s="76"/>
      <c r="I38" s="76"/>
      <c r="J38" s="76"/>
      <c r="K38" s="76"/>
    </row>
    <row r="39" spans="1:16" x14ac:dyDescent="0.3">
      <c r="F39" s="90"/>
      <c r="G39" s="90"/>
    </row>
    <row r="40" spans="1:16" x14ac:dyDescent="0.3">
      <c r="C40" s="91"/>
    </row>
  </sheetData>
  <mergeCells count="2">
    <mergeCell ref="H4:K4"/>
    <mergeCell ref="M4:P4"/>
  </mergeCells>
  <printOptions horizontalCentered="1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Adjustment</vt:lpstr>
      <vt:lpstr>QIP-1 Revenues</vt:lpstr>
      <vt:lpstr>QIP-2 Revenues</vt:lpstr>
      <vt:lpstr>QIP-3 Revenues</vt:lpstr>
      <vt:lpstr>'QIP-1 Revenues'!Print_Area</vt:lpstr>
      <vt:lpstr>'QIP-2 Revenues'!Print_Area</vt:lpstr>
      <vt:lpstr>'QIP-3 Revenues'!Print_Area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Swiz</dc:creator>
  <cp:lastModifiedBy>Charisse L Cephas</cp:lastModifiedBy>
  <dcterms:created xsi:type="dcterms:W3CDTF">2022-09-28T01:06:25Z</dcterms:created>
  <dcterms:modified xsi:type="dcterms:W3CDTF">2022-09-28T15:33:09Z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2022-09-28T01:06:25Z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8a6ea42b-18b9-436d-9c24-941e0c7a8f97</vt:lpwstr>
  </property>
  <property fmtid="{D5CDD505-2E9C-101B-9397-08002B2CF9AE}" pid="8" name="MSIP_Label_846c87f6-c46e-48eb-b7ce-d3a4a7d30611_ContentBits">
    <vt:lpwstr>0</vt:lpwstr>
  </property>
</Properties>
</file>