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<sst xmlns="http://schemas.openxmlformats.org/spreadsheetml/2006/main" count="126" uniqueCount="47">
  <si>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</si>
  <si>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</si>
  <si>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</si>
  <si>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</si>
  <si>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</si>
  <si>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</si>
  <si>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</si>
  <si>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</si>
  <si>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</si>
  <si>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</si>
  <si>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</si>
  <si>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</si>
  <si>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</si>
  <si>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</si>
  <si>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</si>
  <si>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</si>
  <si>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</si>
  <si>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</si>
  <si>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</si>
  <si>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</si>
  <si>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</si>
  <si>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</si>
  <si>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</si>
  <si>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</si>
  <si>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</si>
  <si>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</si>
  <si>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</si>
  <si>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</si>
  <si>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</si>
  <si>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</si>
  <si>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</si>
  <si>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</si>
  <si>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</si>
  <si>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November 2022</t>
  </si>
  <si>
    <t>December 2022</t>
  </si>
  <si>
    <t>January 2023</t>
  </si>
  <si>
    <t>November</t>
  </si>
  <si>
    <t>December</t>
  </si>
  <si>
    <t>January</t>
  </si>
  <si>
    <t>AVERAGE NYMEX FUTURES PRICES FOR NOVEMBER 2022 THROUGH JANUARY 2023</t>
  </si>
  <si>
    <t>AVERAGE NYMEX FUTURES PRICES FOR NOVEMBER 2022 THROUGH JANUARY 2023 (TGP)</t>
  </si>
  <si>
    <t>AVERAGE NYMEX FUTURES PRICES FOR NOVEMBER 2022 THROUGH JANUARY 2023 (TCO)</t>
  </si>
  <si>
    <t>AVERAGE NYMEX FUTURES PRICES FOR  NOVEMBER 2022 THROUGH JANUARY 2023</t>
  </si>
  <si>
    <t>COMPUTATION OF</t>
  </si>
  <si>
    <t>PRICE EFFECTIVE 11/01/22 BASED ON WEIGHTED</t>
  </si>
  <si>
    <t xml:space="preserve">COMPUTATION OF </t>
  </si>
  <si>
    <t>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</si>
</sst>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FF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14" fontId="17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5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4" fillId="0" borderId="0" xfId="43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center"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Alignment="1">
      <alignment horizontal="center"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PageLayoutView="0" workbookViewId="0" topLeftCell="A1">
      <selection activeCell="D29" sqref="D29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30" t="s">
        <v>43</v>
      </c>
      <c r="B1" s="22"/>
      <c r="C1" s="77"/>
      <c r="D1" s="22"/>
      <c r="E1" s="76" t="s">
        <v>44</v>
      </c>
      <c r="F1" s="22"/>
      <c r="G1" s="22"/>
      <c r="H1" s="22"/>
      <c r="I1" s="28"/>
    </row>
    <row r="2" ht="12.75">
      <c r="A2" s="30" t="s">
        <v>39</v>
      </c>
    </row>
    <row r="3" ht="12.75">
      <c r="E3" s="39"/>
    </row>
    <row r="4" spans="1:6" ht="13.5" thickBot="1">
      <c r="A4" s="23" t="s">
        <v>17</v>
      </c>
      <c r="C4" s="24"/>
      <c r="D4" s="24"/>
      <c r="E4" s="68">
        <f>NYMEX!$E$38</f>
        <v>8.388306123710068</v>
      </c>
      <c r="F4" s="30" t="s">
        <v>27</v>
      </c>
    </row>
    <row r="5" ht="13.5" thickTop="1">
      <c r="E5" s="39"/>
    </row>
    <row r="6" spans="5:6" ht="12.75">
      <c r="E6" s="57"/>
      <c r="F6" s="25"/>
    </row>
    <row r="7" ht="12.75">
      <c r="E7" s="39"/>
    </row>
    <row r="8" spans="1:8" ht="12.75">
      <c r="A8" s="30" t="s">
        <v>43</v>
      </c>
      <c r="B8" s="22"/>
      <c r="C8" s="77"/>
      <c r="D8" s="78"/>
      <c r="E8" s="78"/>
      <c r="F8" s="78"/>
      <c r="G8" s="76" t="s">
        <v>44</v>
      </c>
      <c r="H8" s="22"/>
    </row>
    <row r="9" spans="1:5" ht="12.75">
      <c r="A9" s="30" t="s">
        <v>40</v>
      </c>
      <c r="E9" s="39"/>
    </row>
    <row r="10" spans="1:5" ht="12.75">
      <c r="A10" s="25"/>
      <c r="E10" s="39"/>
    </row>
    <row r="11" spans="1:6" ht="13.5" thickBot="1">
      <c r="A11" s="23" t="s">
        <v>17</v>
      </c>
      <c r="E11" s="69">
        <f>NYMEX!$E$13</f>
        <v>8.283370480111568</v>
      </c>
      <c r="F11" s="25" t="s">
        <v>18</v>
      </c>
    </row>
    <row r="12" spans="5:6" ht="13.5" thickTop="1">
      <c r="E12" s="58"/>
      <c r="F12" s="25"/>
    </row>
    <row r="13" ht="12.75">
      <c r="E13" s="39"/>
    </row>
    <row r="14" ht="12.75">
      <c r="E14" s="39"/>
    </row>
    <row r="15" spans="1:8" ht="12.75">
      <c r="A15" s="30" t="s">
        <v>45</v>
      </c>
      <c r="B15" s="22"/>
      <c r="C15" s="77"/>
      <c r="D15" s="78"/>
      <c r="E15" s="78"/>
      <c r="F15" s="78"/>
      <c r="G15" s="76" t="s">
        <v>44</v>
      </c>
      <c r="H15" s="22"/>
    </row>
    <row r="16" spans="1:5" ht="12.75">
      <c r="A16" s="30" t="s">
        <v>41</v>
      </c>
      <c r="E16" s="39"/>
    </row>
    <row r="17" spans="1:5" ht="12.75">
      <c r="A17" s="10"/>
      <c r="E17" s="39"/>
    </row>
    <row r="18" spans="1:7" ht="13.5" thickBot="1">
      <c r="A18" s="23" t="s">
        <v>17</v>
      </c>
      <c r="E18" s="68">
        <f>NYMEX!$E$26</f>
        <v>8.28816019749472</v>
      </c>
      <c r="F18" s="25" t="s">
        <v>18</v>
      </c>
      <c r="G18" s="25"/>
    </row>
    <row r="19" spans="1:5" ht="13.5" thickTop="1">
      <c r="A19" s="23"/>
      <c r="E19" s="59"/>
    </row>
    <row r="20" ht="12.75">
      <c r="E20" s="39"/>
    </row>
    <row r="21" ht="12.75">
      <c r="E21" s="39"/>
    </row>
    <row r="22" spans="1:8" ht="12.75">
      <c r="A22" s="30" t="s">
        <v>45</v>
      </c>
      <c r="B22" s="22"/>
      <c r="C22" s="22"/>
      <c r="D22" s="77"/>
      <c r="E22" s="78"/>
      <c r="F22" s="78"/>
      <c r="G22" s="78"/>
      <c r="H22" s="76" t="s">
        <v>44</v>
      </c>
    </row>
    <row r="23" spans="1:5" ht="12.75">
      <c r="A23" s="30" t="s">
        <v>42</v>
      </c>
      <c r="E23" s="39"/>
    </row>
    <row r="24" spans="1:5" ht="12.75">
      <c r="A24" s="10"/>
      <c r="E24" s="39"/>
    </row>
    <row r="25" spans="1:7" ht="13.5" thickBot="1">
      <c r="A25" s="23" t="s">
        <v>17</v>
      </c>
      <c r="E25" s="68">
        <f>NYMEX!$E$50</f>
        <v>8.712</v>
      </c>
      <c r="F25" s="25" t="s">
        <v>18</v>
      </c>
      <c r="G25" s="25"/>
    </row>
    <row r="26" ht="13.5" thickTop="1"/>
    <row r="29" spans="1:8" ht="12.75">
      <c r="A29" s="30" t="s">
        <v>45</v>
      </c>
      <c r="B29" s="22"/>
      <c r="C29" s="22"/>
      <c r="D29" s="77"/>
      <c r="E29" s="79" t="s">
        <v>44</v>
      </c>
      <c r="F29" s="22"/>
      <c r="G29" s="22"/>
      <c r="H29" s="22"/>
    </row>
    <row r="30" spans="1:5" ht="12.75">
      <c r="A30" s="30" t="s">
        <v>42</v>
      </c>
      <c r="E30" s="39"/>
    </row>
    <row r="31" spans="1:5" ht="12.75">
      <c r="A31" s="10"/>
      <c r="E31" s="39"/>
    </row>
    <row r="32" spans="1:7" ht="13.5" thickBot="1">
      <c r="A32" s="23" t="s">
        <v>17</v>
      </c>
      <c r="E32" s="68">
        <f>NYMEX!$E$62</f>
        <v>9.3111</v>
      </c>
      <c r="F32" s="25" t="s">
        <v>18</v>
      </c>
      <c r="G32" s="25"/>
    </row>
    <row r="33" ht="13.5" thickTop="1"/>
    <row r="36" ht="12.75">
      <c r="A36" s="12">
        <f ca="1">NOW()</f>
        <v>44824.46506574074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5" zoomScaleNormal="125" zoomScalePageLayoutView="0" workbookViewId="0" topLeftCell="A35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42" customWidth="1"/>
    <col min="9" max="16384" width="9.140625" style="1" customWidth="1"/>
  </cols>
  <sheetData>
    <row r="1" spans="1:6" ht="12.75">
      <c r="A1" s="80"/>
      <c r="B1" s="25" t="s">
        <v>46</v>
      </c>
      <c r="C1" s="25"/>
      <c r="D1" s="25"/>
      <c r="E1" s="27"/>
      <c r="F1" s="12">
        <f ca="1">NOW()</f>
        <v>44824.46506574074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43" t="s">
        <v>24</v>
      </c>
    </row>
    <row r="6" spans="1:9" ht="10.5" customHeight="1">
      <c r="A6" s="71" t="s">
        <v>33</v>
      </c>
      <c r="B6" s="16">
        <f>Purchases!$B$7</f>
        <v>83548</v>
      </c>
      <c r="C6" s="40">
        <f>B6*$H$6-C10</f>
        <v>88652.7828</v>
      </c>
      <c r="D6" s="61">
        <v>8.212</v>
      </c>
      <c r="E6" s="4">
        <v>-0.06</v>
      </c>
      <c r="F6" s="5">
        <f>C6*(D6+E6)</f>
        <v>722697.4853855999</v>
      </c>
      <c r="G6" s="1" t="s">
        <v>23</v>
      </c>
      <c r="H6" s="42">
        <v>1.0611</v>
      </c>
      <c r="I6" s="72"/>
    </row>
    <row r="7" spans="1:6" ht="10.5" customHeight="1">
      <c r="A7" s="71" t="s">
        <v>34</v>
      </c>
      <c r="B7" s="16">
        <f>Purchases!$C$7</f>
        <v>114674</v>
      </c>
      <c r="C7" s="40">
        <f>B7*$H$6-C11</f>
        <v>121680.5814</v>
      </c>
      <c r="D7" s="61">
        <v>8.367</v>
      </c>
      <c r="E7" s="4">
        <v>-0.06</v>
      </c>
      <c r="F7" s="5">
        <f>C7*(D7+E7)</f>
        <v>1010800.5896898</v>
      </c>
    </row>
    <row r="8" spans="1:6" ht="10.5" customHeight="1">
      <c r="A8" s="71" t="s">
        <v>35</v>
      </c>
      <c r="B8" s="18">
        <f>Purchases!$D$7</f>
        <v>72111</v>
      </c>
      <c r="C8" s="41">
        <f>B8*$H$6</f>
        <v>76516.9821</v>
      </c>
      <c r="D8" s="61">
        <v>8.458</v>
      </c>
      <c r="E8" s="4">
        <v>-0.06</v>
      </c>
      <c r="F8" s="21">
        <f>C8*(D8+E8)</f>
        <v>642589.6156757999</v>
      </c>
    </row>
    <row r="9" spans="2:7" ht="10.5" customHeight="1">
      <c r="B9" s="3">
        <f>SUM(B6:B8)</f>
        <v>270333</v>
      </c>
      <c r="C9" s="3">
        <f>SUM(C6:C8)</f>
        <v>286850.3463</v>
      </c>
      <c r="D9" s="42"/>
      <c r="E9" s="64"/>
      <c r="F9" s="5">
        <f>SUM(F6:F8)</f>
        <v>2376087.6907512</v>
      </c>
      <c r="G9" s="5"/>
    </row>
    <row r="10" spans="1:6" ht="10.5" customHeight="1">
      <c r="A10" s="1" t="s">
        <v>26</v>
      </c>
      <c r="C10" s="34">
        <v>0</v>
      </c>
      <c r="D10" s="4">
        <v>0</v>
      </c>
      <c r="E10" s="64"/>
      <c r="F10" s="5">
        <f>C10*D10</f>
        <v>0</v>
      </c>
    </row>
    <row r="11" spans="1:6" ht="10.5" customHeight="1">
      <c r="A11" s="1" t="s">
        <v>26</v>
      </c>
      <c r="C11" s="73">
        <v>0</v>
      </c>
      <c r="D11" s="4">
        <v>0</v>
      </c>
      <c r="E11" s="64"/>
      <c r="F11" s="5">
        <f>C11*D11</f>
        <v>0</v>
      </c>
    </row>
    <row r="12" spans="1:6" ht="10.5" customHeight="1">
      <c r="A12" s="1" t="s">
        <v>25</v>
      </c>
      <c r="C12" s="34">
        <f>SUM(C9:C11)</f>
        <v>286850.3463</v>
      </c>
      <c r="D12" s="4"/>
      <c r="E12" s="64"/>
      <c r="F12" s="5"/>
    </row>
    <row r="13" spans="1:8" s="9" customFormat="1" ht="10.5" customHeight="1" thickBot="1">
      <c r="A13" s="7" t="s">
        <v>9</v>
      </c>
      <c r="D13" s="64"/>
      <c r="E13" s="31">
        <f>(F9+F10+F11)/(C9+C10+C11)</f>
        <v>8.283370480111568</v>
      </c>
      <c r="H13" s="74"/>
    </row>
    <row r="14" ht="10.5" customHeight="1" thickTop="1"/>
    <row r="15" spans="1:2" ht="12.75">
      <c r="A15" s="80"/>
      <c r="B15" s="25" t="s">
        <v>46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November 2022</v>
      </c>
      <c r="B19" s="3">
        <f>Purchases!$B$9</f>
        <v>41856</v>
      </c>
      <c r="C19" s="40">
        <f>B19*$H$19-C23</f>
        <v>45250.5216</v>
      </c>
      <c r="D19" s="4">
        <f>D6</f>
        <v>8.212</v>
      </c>
      <c r="E19" s="5">
        <v>-0.07</v>
      </c>
      <c r="F19" s="5">
        <f>C19*(D19+E19)</f>
        <v>368429.74686719995</v>
      </c>
      <c r="G19" s="1" t="s">
        <v>23</v>
      </c>
      <c r="H19" s="42">
        <v>1.0811</v>
      </c>
      <c r="I19" s="72"/>
    </row>
    <row r="20" spans="1:6" ht="10.5">
      <c r="A20" s="2" t="str">
        <f>A7</f>
        <v>December 2022</v>
      </c>
      <c r="B20" s="3">
        <f>Purchases!$C$9</f>
        <v>69731</v>
      </c>
      <c r="C20" s="40">
        <f>B20*$H$19-C24</f>
        <v>75386.1841</v>
      </c>
      <c r="D20" s="4">
        <f>D7</f>
        <v>8.367</v>
      </c>
      <c r="E20" s="5">
        <v>-0.07</v>
      </c>
      <c r="F20" s="5">
        <f>C20*(D20+E20)</f>
        <v>625479.1694777</v>
      </c>
    </row>
    <row r="21" spans="1:6" ht="10.5">
      <c r="A21" s="2" t="str">
        <f>A8</f>
        <v>January 2023</v>
      </c>
      <c r="B21" s="20">
        <f>Purchases!$D$9</f>
        <v>55101</v>
      </c>
      <c r="C21" s="41">
        <f>B21*$H$19</f>
        <v>59569.6911</v>
      </c>
      <c r="D21" s="4">
        <f>D8</f>
        <v>8.458</v>
      </c>
      <c r="E21" s="5">
        <v>-0.07</v>
      </c>
      <c r="F21" s="21">
        <f>C21*(D21+E21)</f>
        <v>499670.56894679996</v>
      </c>
    </row>
    <row r="22" spans="2:7" ht="10.5">
      <c r="B22" s="3">
        <f>SUM(B19:B21)</f>
        <v>166688</v>
      </c>
      <c r="C22" s="3">
        <f>SUM(C19:C21)</f>
        <v>180206.3968</v>
      </c>
      <c r="F22" s="5">
        <f>SUM(F19:F21)</f>
        <v>1493579.4852916999</v>
      </c>
      <c r="G22" s="5"/>
    </row>
    <row r="23" spans="1:6" ht="10.5" customHeight="1">
      <c r="A23" s="1" t="s">
        <v>26</v>
      </c>
      <c r="C23" s="34">
        <v>0</v>
      </c>
      <c r="D23" s="4">
        <v>0</v>
      </c>
      <c r="E23" s="64"/>
      <c r="F23" s="5">
        <f>C23*D23</f>
        <v>0</v>
      </c>
    </row>
    <row r="24" spans="1:6" ht="10.5" customHeight="1">
      <c r="A24" s="1" t="s">
        <v>26</v>
      </c>
      <c r="C24" s="73">
        <v>0</v>
      </c>
      <c r="D24" s="4">
        <v>0</v>
      </c>
      <c r="E24" s="64"/>
      <c r="F24" s="5">
        <f>C24*D24</f>
        <v>0</v>
      </c>
    </row>
    <row r="25" spans="1:6" ht="10.5" customHeight="1">
      <c r="A25" s="1" t="s">
        <v>25</v>
      </c>
      <c r="C25" s="34">
        <f>SUM(C22:C24)</f>
        <v>180206.3968</v>
      </c>
      <c r="D25" s="4"/>
      <c r="E25" s="64"/>
      <c r="F25" s="5"/>
    </row>
    <row r="26" spans="1:13" s="9" customFormat="1" ht="11.25" thickBot="1">
      <c r="A26" s="7" t="s">
        <v>9</v>
      </c>
      <c r="E26" s="31">
        <f>(F22+F23+F24)/(C22+C23+C24)</f>
        <v>8.28816019749472</v>
      </c>
      <c r="H26" s="74"/>
      <c r="K26" s="1"/>
      <c r="L26" s="1"/>
      <c r="M26" s="1"/>
    </row>
    <row r="27" spans="1:9" ht="11.25" thickTop="1">
      <c r="A27" s="2"/>
      <c r="E27" s="5"/>
      <c r="I27" s="60"/>
    </row>
    <row r="29" spans="1:2" ht="12.75">
      <c r="A29" s="81"/>
      <c r="B29" s="25" t="s">
        <v>46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November 2022</v>
      </c>
      <c r="B33" s="16">
        <f>Purchases!$B$30</f>
        <v>2676</v>
      </c>
      <c r="C33" s="40">
        <f>B33*$H$33</f>
        <v>3504.77785872</v>
      </c>
      <c r="D33" s="4">
        <f>D6</f>
        <v>8.212</v>
      </c>
      <c r="E33" s="1">
        <v>0</v>
      </c>
      <c r="F33" s="5">
        <f>C33*(D33+E33)</f>
        <v>28781.23577580864</v>
      </c>
      <c r="G33" s="1" t="s">
        <v>23</v>
      </c>
      <c r="H33" s="75">
        <v>1.30970772</v>
      </c>
      <c r="I33" s="72"/>
    </row>
    <row r="34" spans="1:6" ht="11.25">
      <c r="A34" s="1" t="str">
        <f>A7</f>
        <v>December 2022</v>
      </c>
      <c r="B34" s="16">
        <f>Purchases!$C$30</f>
        <v>5160</v>
      </c>
      <c r="C34" s="40">
        <f>B34*$H$33</f>
        <v>6758.0918352</v>
      </c>
      <c r="D34" s="4">
        <f>D7</f>
        <v>8.367</v>
      </c>
      <c r="E34" s="1">
        <v>0</v>
      </c>
      <c r="F34" s="5">
        <f>C34*(D34+E34)</f>
        <v>56544.954385118406</v>
      </c>
    </row>
    <row r="35" spans="1:6" ht="11.25">
      <c r="A35" s="1" t="str">
        <f>A8</f>
        <v>January 2023</v>
      </c>
      <c r="B35" s="18">
        <f>Purchases!$D$30</f>
        <v>8347</v>
      </c>
      <c r="C35" s="41">
        <f>B35*$H$33</f>
        <v>10932.130338840001</v>
      </c>
      <c r="D35" s="4">
        <f>D8</f>
        <v>8.458</v>
      </c>
      <c r="E35" s="1">
        <v>0</v>
      </c>
      <c r="F35" s="21">
        <f>C35*(D35+E35)</f>
        <v>92463.95840590874</v>
      </c>
    </row>
    <row r="36" spans="2:6" ht="10.5" customHeight="1">
      <c r="B36" s="3">
        <f>SUM(B33:B35)</f>
        <v>16183</v>
      </c>
      <c r="C36" s="3">
        <f>SUM(C33:C35)</f>
        <v>21195.00003276</v>
      </c>
      <c r="F36" s="5">
        <f>SUM(F33:F35)</f>
        <v>177790.1485668358</v>
      </c>
    </row>
    <row r="37" spans="7:8" ht="10.5" customHeight="1">
      <c r="G37" s="32"/>
      <c r="H37" s="44"/>
    </row>
    <row r="38" spans="1:16" s="9" customFormat="1" ht="10.5" customHeight="1" thickBot="1">
      <c r="A38" s="7" t="s">
        <v>9</v>
      </c>
      <c r="E38" s="31">
        <f>F36/C36</f>
        <v>8.388306123710068</v>
      </c>
      <c r="G38" s="33"/>
      <c r="H38" s="45"/>
      <c r="N38" s="1"/>
      <c r="O38" s="1"/>
      <c r="P38" s="1"/>
    </row>
    <row r="39" spans="7:8" ht="10.5" customHeight="1" thickTop="1">
      <c r="G39" s="32"/>
      <c r="H39" s="44"/>
    </row>
    <row r="40" spans="7:8" ht="10.5" customHeight="1">
      <c r="G40" s="32"/>
      <c r="H40" s="44"/>
    </row>
    <row r="41" spans="1:8" ht="12.75">
      <c r="A41" s="80"/>
      <c r="B41" s="82"/>
      <c r="C41" s="25" t="s">
        <v>46</v>
      </c>
      <c r="G41" s="32"/>
      <c r="H41" s="44"/>
    </row>
    <row r="42" spans="7:8" ht="10.5">
      <c r="G42" s="32"/>
      <c r="H42" s="44"/>
    </row>
    <row r="43" spans="1:8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  <c r="G43" s="32"/>
      <c r="H43" s="44"/>
    </row>
    <row r="44" spans="1:8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  <c r="G44" s="32"/>
      <c r="H44" s="44"/>
    </row>
    <row r="45" spans="1:9" ht="10.5">
      <c r="A45" s="2" t="str">
        <f>A33</f>
        <v>November 2022</v>
      </c>
      <c r="B45" s="11">
        <f>Purchases!$B$29</f>
        <v>127076</v>
      </c>
      <c r="C45" s="40">
        <f>B45*$H$45</f>
        <v>156202.2830274</v>
      </c>
      <c r="D45" s="4">
        <f>D6</f>
        <v>8.212</v>
      </c>
      <c r="E45" s="5">
        <v>0.5</v>
      </c>
      <c r="F45" s="5">
        <f>C45*(D45+E45)</f>
        <v>1360834.2897347088</v>
      </c>
      <c r="G45" s="32" t="s">
        <v>23</v>
      </c>
      <c r="H45" s="65">
        <v>1.22920365</v>
      </c>
      <c r="I45" s="35"/>
    </row>
    <row r="46" spans="1:6" ht="10.5">
      <c r="A46" s="2" t="str">
        <f>A34</f>
        <v>December 2022</v>
      </c>
      <c r="B46" s="11">
        <f>Purchases!$C$29</f>
        <v>0</v>
      </c>
      <c r="C46" s="40">
        <f>B46*$H$45</f>
        <v>0</v>
      </c>
      <c r="D46" s="4">
        <f>D7</f>
        <v>8.367</v>
      </c>
      <c r="E46" s="5">
        <v>0.5</v>
      </c>
      <c r="F46" s="5">
        <f>C46*(D46+E46)</f>
        <v>0</v>
      </c>
    </row>
    <row r="47" spans="1:6" ht="10.5">
      <c r="A47" s="2" t="str">
        <f>A35</f>
        <v>January 2023</v>
      </c>
      <c r="B47" s="20">
        <f>Purchases!$D$29</f>
        <v>0</v>
      </c>
      <c r="C47" s="41">
        <f>B47*$H$45</f>
        <v>0</v>
      </c>
      <c r="D47" s="4">
        <f>D8</f>
        <v>8.458</v>
      </c>
      <c r="E47" s="5">
        <v>0.5</v>
      </c>
      <c r="F47" s="21">
        <f>C47*(D47+E47)</f>
        <v>0</v>
      </c>
    </row>
    <row r="48" spans="2:6" ht="10.5">
      <c r="B48" s="3">
        <f>SUM(B45:B47)</f>
        <v>127076</v>
      </c>
      <c r="C48" s="3">
        <f>SUM(C45:C47)</f>
        <v>156202.2830274</v>
      </c>
      <c r="F48" s="5">
        <f>SUM(F45:F47)</f>
        <v>1360834.2897347088</v>
      </c>
    </row>
    <row r="49" spans="1:6" ht="12.75">
      <c r="A49" s="1" t="s">
        <v>8</v>
      </c>
      <c r="C49" s="3">
        <v>0</v>
      </c>
      <c r="E49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31">
        <f>IF(C48=0,0,(F48+F49)/(C48+C49))</f>
        <v>8.712</v>
      </c>
      <c r="F50" s="9"/>
    </row>
    <row r="51" ht="11.25" thickTop="1"/>
    <row r="52" ht="10.5">
      <c r="A52" s="26"/>
    </row>
    <row r="53" spans="1:9" ht="12.75">
      <c r="A53" s="80"/>
      <c r="B53" s="25" t="s">
        <v>46</v>
      </c>
      <c r="G53" s="32"/>
      <c r="H53" s="44"/>
      <c r="I53" s="35"/>
    </row>
    <row r="54" spans="7:8" ht="10.5">
      <c r="G54" s="32"/>
      <c r="H54" s="44"/>
    </row>
    <row r="55" spans="1:8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  <c r="G55" s="32"/>
      <c r="H55" s="44"/>
    </row>
    <row r="56" spans="1:8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  <c r="G56" s="32"/>
      <c r="H56" s="44"/>
    </row>
    <row r="57" spans="1:8" ht="10.5">
      <c r="A57" s="2" t="str">
        <f>A45</f>
        <v>November 2022</v>
      </c>
      <c r="B57" s="67">
        <v>11626</v>
      </c>
      <c r="C57" s="40">
        <f>B57*$H$57</f>
        <v>14241.85</v>
      </c>
      <c r="D57" s="61">
        <v>9.3111</v>
      </c>
      <c r="E57" s="62">
        <v>0</v>
      </c>
      <c r="F57" s="5">
        <f>C57*(D57+E57)</f>
        <v>132607.289535</v>
      </c>
      <c r="G57" s="32" t="s">
        <v>23</v>
      </c>
      <c r="H57" s="65">
        <v>1.225</v>
      </c>
    </row>
    <row r="58" spans="1:6" ht="10.5">
      <c r="A58" s="2" t="str">
        <f>A46</f>
        <v>December 2022</v>
      </c>
      <c r="B58" s="67">
        <v>28857</v>
      </c>
      <c r="C58" s="40">
        <f>B58*$H$57</f>
        <v>35349.825000000004</v>
      </c>
      <c r="D58" s="61">
        <f>D57</f>
        <v>9.3111</v>
      </c>
      <c r="E58" s="62">
        <v>0</v>
      </c>
      <c r="F58" s="5">
        <f>C58*(D58+E58)</f>
        <v>329145.75555750006</v>
      </c>
    </row>
    <row r="59" spans="1:6" ht="10.5">
      <c r="A59" s="2" t="str">
        <f>A47</f>
        <v>January 2023</v>
      </c>
      <c r="B59" s="41">
        <v>36734</v>
      </c>
      <c r="C59" s="41">
        <f>B59*$H$57</f>
        <v>44999.15</v>
      </c>
      <c r="D59" s="61">
        <f>D58</f>
        <v>9.3111</v>
      </c>
      <c r="E59" s="62">
        <v>0</v>
      </c>
      <c r="F59" s="21">
        <f>C59*(D59+E59)</f>
        <v>418991.585565</v>
      </c>
    </row>
    <row r="60" spans="2:6" ht="10.5">
      <c r="B60" s="3">
        <f>SUM(B57:B59)</f>
        <v>77217</v>
      </c>
      <c r="C60" s="3">
        <f>SUM(C57:C59)</f>
        <v>94590.82500000001</v>
      </c>
      <c r="F60" s="5">
        <f>SUM(F57:F59)</f>
        <v>880744.6306575001</v>
      </c>
    </row>
    <row r="61" spans="1:6" ht="12.75">
      <c r="A61" s="1" t="s">
        <v>8</v>
      </c>
      <c r="C61" s="3">
        <v>0</v>
      </c>
      <c r="E61"/>
      <c r="F61" s="5">
        <f>C61*2.485</f>
        <v>0</v>
      </c>
    </row>
    <row r="62" spans="1:6" ht="11.25" thickBot="1">
      <c r="A62" s="7" t="s">
        <v>9</v>
      </c>
      <c r="B62" s="9"/>
      <c r="C62" s="9"/>
      <c r="D62" s="9"/>
      <c r="E62" s="63">
        <f>IF(C60=0,0,(F60+F61)/(C60+C61))</f>
        <v>9.3111</v>
      </c>
      <c r="F62" s="9"/>
    </row>
    <row r="63" ht="11.25" thickTop="1"/>
    <row r="67" spans="1:3" ht="10.5">
      <c r="A67" s="1" t="s">
        <v>28</v>
      </c>
      <c r="B67" s="36">
        <f>B48+B36+B22+B9+B60</f>
        <v>657497</v>
      </c>
      <c r="C67" s="36">
        <f>C48+C36+C22+C9</f>
        <v>644454.02616016</v>
      </c>
    </row>
    <row r="68" spans="1:2" ht="10.5">
      <c r="A68" s="1" t="s">
        <v>29</v>
      </c>
      <c r="B68" s="37">
        <f>Purchases!$E$28</f>
        <v>768887</v>
      </c>
    </row>
    <row r="69" spans="1:3" ht="10.5">
      <c r="A69" s="1" t="s">
        <v>10</v>
      </c>
      <c r="B69" s="36">
        <f>SUM(B67:B68)</f>
        <v>1426384</v>
      </c>
      <c r="C69" s="35"/>
    </row>
  </sheetData>
  <sheetProtection/>
  <printOptions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A1" sqref="A1:E36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46" t="s">
        <v>21</v>
      </c>
      <c r="B1" s="66"/>
      <c r="C1" s="66"/>
      <c r="D1" s="66"/>
      <c r="E1" s="47">
        <f ca="1">NOW()</f>
        <v>44824.46506574074</v>
      </c>
      <c r="F1" s="39"/>
      <c r="G1" s="39"/>
    </row>
    <row r="2" spans="1:7" ht="12.75">
      <c r="A2" s="66"/>
      <c r="B2" s="66"/>
      <c r="C2" s="66"/>
      <c r="D2" s="66"/>
      <c r="E2" s="66"/>
      <c r="F2" s="39"/>
      <c r="G2" s="39"/>
    </row>
    <row r="3" spans="1:11" ht="12.75">
      <c r="A3" s="48"/>
      <c r="B3" s="70" t="s">
        <v>36</v>
      </c>
      <c r="C3" s="70" t="s">
        <v>37</v>
      </c>
      <c r="D3" s="70" t="s">
        <v>38</v>
      </c>
      <c r="E3" s="49" t="s">
        <v>10</v>
      </c>
      <c r="F3" s="39"/>
      <c r="G3" s="48"/>
      <c r="H3" s="19"/>
      <c r="I3" s="19"/>
      <c r="J3" s="19"/>
      <c r="K3" s="14"/>
    </row>
    <row r="4" spans="1:11" ht="12.75">
      <c r="A4" s="50"/>
      <c r="B4" s="50"/>
      <c r="C4" s="50"/>
      <c r="D4" s="50"/>
      <c r="E4" s="50"/>
      <c r="F4" s="39"/>
      <c r="G4" s="50"/>
      <c r="H4" s="13"/>
      <c r="I4" s="13"/>
      <c r="J4" s="13"/>
      <c r="K4" s="13"/>
    </row>
    <row r="5" spans="1:11" ht="12.75">
      <c r="A5" s="50" t="s">
        <v>11</v>
      </c>
      <c r="B5" s="50"/>
      <c r="C5" s="50"/>
      <c r="D5" s="50"/>
      <c r="E5" s="50"/>
      <c r="F5" s="39"/>
      <c r="G5" s="50"/>
      <c r="H5" s="13"/>
      <c r="I5" s="13"/>
      <c r="J5" s="13"/>
      <c r="K5" s="13"/>
    </row>
    <row r="6" spans="1:11" ht="12.75">
      <c r="A6" s="50"/>
      <c r="B6" s="50"/>
      <c r="C6" s="50"/>
      <c r="D6" s="50"/>
      <c r="E6" s="50"/>
      <c r="F6" s="39"/>
      <c r="G6" s="50"/>
      <c r="H6" s="13"/>
      <c r="I6" s="13"/>
      <c r="J6" s="13"/>
      <c r="K6" s="13"/>
    </row>
    <row r="7" spans="1:11" ht="12.75">
      <c r="A7" s="50" t="s">
        <v>30</v>
      </c>
      <c r="B7" s="51">
        <v>83548</v>
      </c>
      <c r="C7" s="51">
        <v>114674</v>
      </c>
      <c r="D7" s="51">
        <v>72111</v>
      </c>
      <c r="E7" s="51">
        <f>SUM(B7:D7)</f>
        <v>270333</v>
      </c>
      <c r="F7" s="38"/>
      <c r="G7" s="50"/>
      <c r="H7" s="15"/>
      <c r="I7" s="15"/>
      <c r="J7" s="15"/>
      <c r="K7" s="16"/>
    </row>
    <row r="8" spans="1:11" ht="12.75">
      <c r="A8" s="50"/>
      <c r="B8" s="51"/>
      <c r="C8" s="51"/>
      <c r="D8" s="51"/>
      <c r="E8" s="51"/>
      <c r="F8" s="39"/>
      <c r="G8" s="50"/>
      <c r="H8" s="15"/>
      <c r="I8" s="15"/>
      <c r="J8" s="15"/>
      <c r="K8" s="16"/>
    </row>
    <row r="9" spans="1:11" ht="12.75">
      <c r="A9" s="50" t="s">
        <v>31</v>
      </c>
      <c r="B9" s="51">
        <v>41856</v>
      </c>
      <c r="C9" s="51">
        <v>69731</v>
      </c>
      <c r="D9" s="51">
        <v>55101</v>
      </c>
      <c r="E9" s="51">
        <f>SUM(B9:D9)</f>
        <v>166688</v>
      </c>
      <c r="F9" s="38"/>
      <c r="G9" s="50"/>
      <c r="H9" s="15"/>
      <c r="I9" s="15"/>
      <c r="J9" s="15"/>
      <c r="K9" s="16"/>
    </row>
    <row r="10" spans="1:11" ht="12.75">
      <c r="A10" s="50"/>
      <c r="B10" s="51"/>
      <c r="C10" s="51"/>
      <c r="D10" s="51"/>
      <c r="E10" s="51"/>
      <c r="F10" s="39"/>
      <c r="G10" s="50"/>
      <c r="H10" s="15"/>
      <c r="I10" s="15"/>
      <c r="J10" s="15"/>
      <c r="K10" s="16"/>
    </row>
    <row r="11" spans="1:11" ht="12.75">
      <c r="A11" s="50" t="s">
        <v>14</v>
      </c>
      <c r="B11" s="51">
        <v>0</v>
      </c>
      <c r="C11" s="51">
        <v>0</v>
      </c>
      <c r="D11" s="51">
        <v>0</v>
      </c>
      <c r="E11" s="51">
        <f>SUM(B11:D11)</f>
        <v>0</v>
      </c>
      <c r="F11" s="39"/>
      <c r="G11" s="50"/>
      <c r="H11" s="15"/>
      <c r="I11" s="15"/>
      <c r="J11" s="15"/>
      <c r="K11" s="16"/>
    </row>
    <row r="12" spans="1:11" ht="12.75">
      <c r="A12" s="50"/>
      <c r="B12" s="51"/>
      <c r="C12" s="51"/>
      <c r="D12" s="51"/>
      <c r="E12" s="51"/>
      <c r="F12" s="39"/>
      <c r="G12" s="50"/>
      <c r="H12" s="15"/>
      <c r="I12" s="15"/>
      <c r="J12" s="15"/>
      <c r="K12" s="16"/>
    </row>
    <row r="13" spans="1:11" ht="12.75">
      <c r="A13" s="50" t="s">
        <v>15</v>
      </c>
      <c r="B13" s="51">
        <v>129752</v>
      </c>
      <c r="C13" s="51">
        <v>215638</v>
      </c>
      <c r="D13" s="51">
        <v>566756</v>
      </c>
      <c r="E13" s="51">
        <f>SUM(B13:D13)</f>
        <v>912146</v>
      </c>
      <c r="F13" s="38"/>
      <c r="G13" s="50"/>
      <c r="H13" s="17"/>
      <c r="I13" s="17"/>
      <c r="J13" s="17"/>
      <c r="K13" s="18"/>
    </row>
    <row r="14" spans="1:11" ht="12.75">
      <c r="A14" s="50"/>
      <c r="B14" s="51"/>
      <c r="C14" s="51"/>
      <c r="D14" s="51"/>
      <c r="E14" s="51"/>
      <c r="F14" s="38"/>
      <c r="G14" s="50"/>
      <c r="H14" s="17"/>
      <c r="I14" s="17"/>
      <c r="J14" s="17"/>
      <c r="K14" s="18"/>
    </row>
    <row r="15" spans="1:11" ht="12.75">
      <c r="A15" s="50" t="s">
        <v>32</v>
      </c>
      <c r="B15" s="66"/>
      <c r="C15" s="66"/>
      <c r="D15" s="66"/>
      <c r="E15" s="64"/>
      <c r="F15" s="38"/>
      <c r="G15" s="50"/>
      <c r="H15" s="17"/>
      <c r="I15" s="17"/>
      <c r="J15" s="17"/>
      <c r="K15" s="18"/>
    </row>
    <row r="16" spans="1:11" ht="12.75">
      <c r="A16" s="53"/>
      <c r="B16" s="52">
        <v>11626</v>
      </c>
      <c r="C16" s="52">
        <v>28857</v>
      </c>
      <c r="D16" s="52">
        <v>36734</v>
      </c>
      <c r="E16" s="52">
        <f>SUM(B16:D16)</f>
        <v>77217</v>
      </c>
      <c r="F16" s="38"/>
      <c r="G16" s="53"/>
      <c r="H16" s="29"/>
      <c r="I16" s="29"/>
      <c r="J16" s="29"/>
      <c r="K16" s="29"/>
    </row>
    <row r="17" spans="1:7" ht="12.75">
      <c r="A17" s="50"/>
      <c r="B17" s="52"/>
      <c r="C17" s="52"/>
      <c r="D17" s="52"/>
      <c r="E17" s="52"/>
      <c r="F17" s="39"/>
      <c r="G17" s="39"/>
    </row>
    <row r="18" spans="1:7" ht="12.75">
      <c r="A18" s="53" t="s">
        <v>4</v>
      </c>
      <c r="B18" s="54">
        <f>SUM(B5:B16)</f>
        <v>266782</v>
      </c>
      <c r="C18" s="54">
        <f>SUM(C5:C16)</f>
        <v>428900</v>
      </c>
      <c r="D18" s="54">
        <f>SUM(D5:D16)</f>
        <v>730702</v>
      </c>
      <c r="E18" s="54">
        <f>SUM(E5:E16)</f>
        <v>1426384</v>
      </c>
      <c r="F18" s="39"/>
      <c r="G18" s="39"/>
    </row>
    <row r="19" spans="1:7" ht="12.75">
      <c r="A19" s="50"/>
      <c r="B19" s="51"/>
      <c r="C19" s="51"/>
      <c r="D19" s="51"/>
      <c r="E19" s="51"/>
      <c r="F19" s="39"/>
      <c r="G19" s="39"/>
    </row>
    <row r="20" spans="1:7" ht="12.75">
      <c r="A20" s="50" t="s">
        <v>16</v>
      </c>
      <c r="B20" s="51"/>
      <c r="C20" s="51"/>
      <c r="D20" s="51"/>
      <c r="E20" s="51"/>
      <c r="F20" s="39"/>
      <c r="G20" s="39"/>
    </row>
    <row r="21" spans="1:7" ht="12.75">
      <c r="A21" s="50"/>
      <c r="B21" s="51"/>
      <c r="C21" s="51"/>
      <c r="D21" s="51"/>
      <c r="E21" s="51"/>
      <c r="F21" s="39"/>
      <c r="G21" s="39"/>
    </row>
    <row r="22" spans="1:7" ht="12.75">
      <c r="A22" s="50" t="s">
        <v>12</v>
      </c>
      <c r="B22" s="51">
        <f>B7</f>
        <v>83548</v>
      </c>
      <c r="C22" s="51">
        <f>C7</f>
        <v>114674</v>
      </c>
      <c r="D22" s="51">
        <f>D7</f>
        <v>72111</v>
      </c>
      <c r="E22" s="51">
        <f>SUM(B22:D22)</f>
        <v>270333</v>
      </c>
      <c r="F22" s="39"/>
      <c r="G22" s="39"/>
    </row>
    <row r="23" spans="1:7" ht="12.75">
      <c r="A23" s="50"/>
      <c r="B23" s="51"/>
      <c r="C23" s="51"/>
      <c r="D23" s="51"/>
      <c r="E23" s="51"/>
      <c r="F23" s="39"/>
      <c r="G23" s="39"/>
    </row>
    <row r="24" spans="1:7" ht="12.75">
      <c r="A24" s="50" t="s">
        <v>13</v>
      </c>
      <c r="B24" s="51">
        <f>B9</f>
        <v>41856</v>
      </c>
      <c r="C24" s="51">
        <f>C9</f>
        <v>69731</v>
      </c>
      <c r="D24" s="51">
        <f>D9</f>
        <v>55101</v>
      </c>
      <c r="E24" s="51">
        <f>SUM(B24:D24)</f>
        <v>166688</v>
      </c>
      <c r="F24" s="39"/>
      <c r="G24" s="39"/>
    </row>
    <row r="25" spans="1:7" ht="12.75">
      <c r="A25" s="50"/>
      <c r="B25" s="51"/>
      <c r="C25" s="51"/>
      <c r="D25" s="51"/>
      <c r="E25" s="51"/>
      <c r="F25" s="39"/>
      <c r="G25" s="39"/>
    </row>
    <row r="26" spans="1:7" ht="12.75">
      <c r="A26" s="50" t="s">
        <v>14</v>
      </c>
      <c r="B26" s="51">
        <f>B11</f>
        <v>0</v>
      </c>
      <c r="C26" s="51">
        <f>C11</f>
        <v>0</v>
      </c>
      <c r="D26" s="51">
        <f>D11</f>
        <v>0</v>
      </c>
      <c r="E26" s="51">
        <f>SUM(B26:D26)</f>
        <v>0</v>
      </c>
      <c r="F26" s="56"/>
      <c r="G26" s="39"/>
    </row>
    <row r="27" spans="1:7" ht="12.75">
      <c r="A27" s="50"/>
      <c r="B27" s="51"/>
      <c r="C27" s="51"/>
      <c r="D27" s="51"/>
      <c r="E27" s="51"/>
      <c r="F27" s="38"/>
      <c r="G27" s="39"/>
    </row>
    <row r="28" spans="1:7" ht="12.75">
      <c r="A28" s="50" t="s">
        <v>19</v>
      </c>
      <c r="B28" s="51">
        <v>0</v>
      </c>
      <c r="C28" s="51">
        <f>C13-C30</f>
        <v>210478</v>
      </c>
      <c r="D28" s="51">
        <f>D13-D30</f>
        <v>558409</v>
      </c>
      <c r="E28" s="51">
        <f>SUM(B28:D28)</f>
        <v>768887</v>
      </c>
      <c r="F28" s="38"/>
      <c r="G28" s="39"/>
    </row>
    <row r="29" spans="1:7" ht="12.75">
      <c r="A29" s="50" t="s">
        <v>20</v>
      </c>
      <c r="B29" s="51">
        <f>B13-B30</f>
        <v>127076</v>
      </c>
      <c r="C29" s="51">
        <v>0</v>
      </c>
      <c r="D29" s="51">
        <v>0</v>
      </c>
      <c r="E29" s="51">
        <f>SUM(B29:D29)</f>
        <v>127076</v>
      </c>
      <c r="F29" s="39"/>
      <c r="G29" s="39"/>
    </row>
    <row r="30" spans="1:5" ht="12.75">
      <c r="A30" s="50" t="s">
        <v>22</v>
      </c>
      <c r="B30" s="51">
        <v>2676</v>
      </c>
      <c r="C30" s="51">
        <v>5160</v>
      </c>
      <c r="D30" s="51">
        <v>8347</v>
      </c>
      <c r="E30" s="51">
        <f>SUM(B30:D30)</f>
        <v>16183</v>
      </c>
    </row>
    <row r="31" spans="1:7" ht="12.75">
      <c r="A31" s="50"/>
      <c r="B31" s="52"/>
      <c r="C31" s="52"/>
      <c r="D31" s="52"/>
      <c r="E31" s="52"/>
      <c r="F31" s="39"/>
      <c r="G31" s="39"/>
    </row>
    <row r="32" spans="1:5" ht="12.75">
      <c r="A32" s="50" t="s">
        <v>32</v>
      </c>
      <c r="B32" s="66"/>
      <c r="C32" s="66"/>
      <c r="D32" s="66"/>
      <c r="E32" s="64"/>
    </row>
    <row r="33" spans="1:5" ht="12.75">
      <c r="A33" s="53"/>
      <c r="B33" s="52">
        <v>11626</v>
      </c>
      <c r="C33" s="52">
        <v>28857</v>
      </c>
      <c r="D33" s="52">
        <v>36734</v>
      </c>
      <c r="E33" s="52">
        <f>SUM(B33:D33)</f>
        <v>77217</v>
      </c>
    </row>
    <row r="34" spans="1:7" ht="12.75">
      <c r="A34" s="64"/>
      <c r="B34" s="64"/>
      <c r="C34" s="64"/>
      <c r="D34" s="64"/>
      <c r="E34" s="64"/>
      <c r="F34" s="39"/>
      <c r="G34" s="39"/>
    </row>
    <row r="35" spans="1:5" ht="12.75">
      <c r="A35" s="53" t="s">
        <v>4</v>
      </c>
      <c r="B35" s="54">
        <f>SUM(B22:B33)</f>
        <v>266782</v>
      </c>
      <c r="C35" s="54">
        <f>SUM(C22:C33)</f>
        <v>428900</v>
      </c>
      <c r="D35" s="54">
        <f>SUM(D22:D33)</f>
        <v>730702</v>
      </c>
      <c r="E35" s="54">
        <f>SUM(E22:E33)</f>
        <v>1426384</v>
      </c>
    </row>
    <row r="36" spans="1:5" ht="12.75">
      <c r="A36" s="64"/>
      <c r="B36" s="64"/>
      <c r="C36" s="64"/>
      <c r="D36" s="64"/>
      <c r="E36" s="64"/>
    </row>
    <row r="37" spans="6:7" ht="12.75">
      <c r="F37" s="55"/>
      <c r="G37" s="3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2022-09-19T21:02:21Z</cp:lastPrinted>
  <dcterms:created xsi:type="dcterms:W3CDTF">2001-10-08T13:58:43Z</dcterms:created>
  <dcterms:modified xsi:type="dcterms:W3CDTF">2022-09-20T15:09:47Z</dcterms:modified>
  <cp:category/>
  <cp:version/>
  <cp:contentType/>
  <cp:contentStatus/>
</cp:coreProperties>
</file>